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F2FB2E1E-8E37-476F-A9BB-95BF4AAECDA4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66" i="4"/>
  <c r="H66" i="4"/>
  <c r="G67" i="4"/>
  <c r="H6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B38" i="4"/>
  <c r="A38" i="4"/>
  <c r="D4" i="4" a="1"/>
  <c r="D4" i="4" s="1"/>
  <c r="B13" i="1" l="1"/>
  <c r="B4" i="9" l="1"/>
  <c r="C4" i="9"/>
  <c r="B5" i="9"/>
  <c r="C5" i="9"/>
  <c r="B6" i="9"/>
  <c r="C6" i="9"/>
  <c r="B7" i="9"/>
  <c r="C7" i="9"/>
  <c r="B8" i="9"/>
  <c r="C8" i="9"/>
  <c r="B9" i="9"/>
  <c r="C9" i="9"/>
  <c r="A8" i="9"/>
  <c r="D8" i="9" s="1" a="1"/>
  <c r="D8" i="9" s="1"/>
  <c r="A9" i="9"/>
  <c r="D9" i="9" s="1" a="1"/>
  <c r="D9" i="9" s="1"/>
  <c r="A7" i="7" l="1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1" i="7"/>
  <c r="C11" i="7"/>
  <c r="D11" i="7"/>
  <c r="E11" i="7"/>
  <c r="A12" i="7"/>
  <c r="C12" i="7"/>
  <c r="D12" i="7"/>
  <c r="E12" i="7"/>
  <c r="A13" i="7"/>
  <c r="C13" i="7"/>
  <c r="D13" i="7"/>
  <c r="E13" i="7"/>
  <c r="A14" i="7"/>
  <c r="C14" i="7"/>
  <c r="D14" i="7"/>
  <c r="E14" i="7"/>
  <c r="A15" i="7"/>
  <c r="C15" i="7"/>
  <c r="D15" i="7"/>
  <c r="E15" i="7"/>
  <c r="A16" i="7"/>
  <c r="C16" i="7"/>
  <c r="D16" i="7"/>
  <c r="E16" i="7"/>
  <c r="A15" i="9" l="1"/>
  <c r="B15" i="9"/>
  <c r="C15" i="9"/>
  <c r="D15" i="9"/>
  <c r="A16" i="9"/>
  <c r="B16" i="9"/>
  <c r="C16" i="9"/>
  <c r="D16" i="9"/>
  <c r="A17" i="9"/>
  <c r="B17" i="9"/>
  <c r="C17" i="9"/>
  <c r="D17" i="9"/>
  <c r="B14" i="9"/>
  <c r="C14" i="9"/>
  <c r="D14" i="9"/>
  <c r="A14" i="9"/>
  <c r="A3" i="9"/>
  <c r="D3" i="9" s="1" a="1"/>
  <c r="D3" i="9" s="1"/>
  <c r="D14" i="5" l="1" a="1"/>
  <c r="D14" i="5" s="1"/>
  <c r="A4" i="9"/>
  <c r="D4" i="9" s="1" a="1"/>
  <c r="D4" i="9" s="1"/>
  <c r="A5" i="9"/>
  <c r="D5" i="9" s="1" a="1"/>
  <c r="D5" i="9" s="1"/>
  <c r="A6" i="9"/>
  <c r="D6" i="9" s="1" a="1"/>
  <c r="D6" i="9" s="1"/>
  <c r="A7" i="9"/>
  <c r="D7" i="9" s="1" a="1"/>
  <c r="D7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A43" i="2"/>
  <c r="B43" i="2"/>
  <c r="A50" i="6" s="1"/>
  <c r="C43" i="2"/>
  <c r="D43" i="2"/>
  <c r="E43" i="2"/>
  <c r="H43" i="2"/>
  <c r="B50" i="6" s="1"/>
  <c r="I43" i="2"/>
  <c r="J43" i="2"/>
  <c r="K43" i="2"/>
  <c r="C50" i="6" s="1"/>
  <c r="A44" i="2"/>
  <c r="B44" i="2"/>
  <c r="A51" i="6" s="1"/>
  <c r="C44" i="2"/>
  <c r="D44" i="2"/>
  <c r="E44" i="2"/>
  <c r="H44" i="2"/>
  <c r="B51" i="6" s="1"/>
  <c r="I44" i="2"/>
  <c r="J44" i="2"/>
  <c r="K44" i="2"/>
  <c r="C51" i="6" s="1"/>
  <c r="A45" i="2"/>
  <c r="B45" i="2"/>
  <c r="A52" i="6" s="1"/>
  <c r="C45" i="2"/>
  <c r="D45" i="2"/>
  <c r="E45" i="2"/>
  <c r="H45" i="2"/>
  <c r="B52" i="6" s="1"/>
  <c r="I45" i="2"/>
  <c r="J45" i="2"/>
  <c r="K45" i="2"/>
  <c r="C52" i="6" s="1"/>
  <c r="A46" i="2"/>
  <c r="B46" i="2"/>
  <c r="A53" i="6" s="1"/>
  <c r="C46" i="2"/>
  <c r="D46" i="2"/>
  <c r="E46" i="2"/>
  <c r="H46" i="2"/>
  <c r="B53" i="6" s="1"/>
  <c r="I46" i="2"/>
  <c r="J46" i="2"/>
  <c r="K46" i="2"/>
  <c r="C53" i="6" s="1"/>
  <c r="A47" i="2"/>
  <c r="B47" i="2"/>
  <c r="A54" i="6" s="1"/>
  <c r="C47" i="2"/>
  <c r="D47" i="2"/>
  <c r="E47" i="2"/>
  <c r="H47" i="2"/>
  <c r="B54" i="6" s="1"/>
  <c r="I47" i="2"/>
  <c r="J47" i="2"/>
  <c r="K47" i="2"/>
  <c r="C54" i="6" s="1"/>
  <c r="A48" i="2"/>
  <c r="B48" i="2"/>
  <c r="A55" i="6" s="1"/>
  <c r="C48" i="2"/>
  <c r="D48" i="2"/>
  <c r="E48" i="2"/>
  <c r="H48" i="2"/>
  <c r="B55" i="6" s="1"/>
  <c r="I48" i="2"/>
  <c r="J48" i="2"/>
  <c r="K48" i="2"/>
  <c r="C55" i="6" s="1"/>
  <c r="A49" i="2"/>
  <c r="B49" i="2"/>
  <c r="A56" i="6" s="1"/>
  <c r="C49" i="2"/>
  <c r="D49" i="2"/>
  <c r="E49" i="2"/>
  <c r="H49" i="2"/>
  <c r="B56" i="6" s="1"/>
  <c r="I49" i="2"/>
  <c r="J49" i="2"/>
  <c r="K49" i="2"/>
  <c r="C56" i="6" s="1"/>
  <c r="A50" i="2"/>
  <c r="B50" i="2"/>
  <c r="A57" i="6" s="1"/>
  <c r="C50" i="2"/>
  <c r="D50" i="2"/>
  <c r="E50" i="2"/>
  <c r="H50" i="2"/>
  <c r="B57" i="6" s="1"/>
  <c r="I50" i="2"/>
  <c r="J50" i="2"/>
  <c r="K50" i="2"/>
  <c r="C57" i="6" s="1"/>
  <c r="E53" i="6" l="1" a="1"/>
  <c r="E53" i="6" s="1"/>
  <c r="F53" i="6" s="1"/>
  <c r="E52" i="6" a="1"/>
  <c r="E52" i="6" s="1"/>
  <c r="F52" i="6" s="1"/>
  <c r="E56" i="6" a="1"/>
  <c r="E56" i="6" s="1"/>
  <c r="F56" i="6" s="1"/>
  <c r="E50" i="6" a="1"/>
  <c r="E50" i="6" s="1"/>
  <c r="F50" i="6" s="1"/>
  <c r="E55" i="6" a="1"/>
  <c r="E55" i="6" s="1"/>
  <c r="F55" i="6" s="1"/>
  <c r="E51" i="6" a="1"/>
  <c r="E51" i="6" s="1"/>
  <c r="F51" i="6" s="1"/>
  <c r="E57" i="6" a="1"/>
  <c r="E57" i="6" s="1"/>
  <c r="F57" i="6" s="1"/>
  <c r="E54" i="6" a="1"/>
  <c r="E54" i="6" s="1"/>
  <c r="F54" i="6" s="1"/>
  <c r="E7" i="4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B11" i="2"/>
  <c r="A18" i="6" s="1"/>
  <c r="C11" i="2"/>
  <c r="D11" i="2"/>
  <c r="E11" i="2"/>
  <c r="H11" i="2"/>
  <c r="I11" i="2"/>
  <c r="J11" i="2"/>
  <c r="K11" i="2"/>
  <c r="C18" i="6" s="1"/>
  <c r="B12" i="2"/>
  <c r="A19" i="6" s="1"/>
  <c r="C12" i="2"/>
  <c r="D12" i="2"/>
  <c r="E12" i="2"/>
  <c r="H12" i="2"/>
  <c r="I12" i="2"/>
  <c r="J12" i="2"/>
  <c r="K12" i="2"/>
  <c r="C19" i="6" s="1"/>
  <c r="B13" i="2"/>
  <c r="A20" i="6" s="1"/>
  <c r="C13" i="2"/>
  <c r="D13" i="2"/>
  <c r="E13" i="2"/>
  <c r="H13" i="2"/>
  <c r="I13" i="2"/>
  <c r="J13" i="2"/>
  <c r="K13" i="2"/>
  <c r="C20" i="6" s="1"/>
  <c r="B14" i="2"/>
  <c r="A21" i="6" s="1"/>
  <c r="C14" i="2"/>
  <c r="D14" i="2"/>
  <c r="E14" i="2"/>
  <c r="H14" i="2"/>
  <c r="I14" i="2"/>
  <c r="J14" i="2"/>
  <c r="K14" i="2"/>
  <c r="C21" i="6" s="1"/>
  <c r="B15" i="2"/>
  <c r="A22" i="6" s="1"/>
  <c r="C15" i="2"/>
  <c r="D15" i="2"/>
  <c r="E15" i="2"/>
  <c r="H15" i="2"/>
  <c r="I15" i="2"/>
  <c r="J15" i="2"/>
  <c r="K15" i="2"/>
  <c r="C22" i="6" s="1"/>
  <c r="B16" i="2"/>
  <c r="A23" i="6" s="1"/>
  <c r="C16" i="2"/>
  <c r="D16" i="2"/>
  <c r="E16" i="2"/>
  <c r="H16" i="2"/>
  <c r="I16" i="2"/>
  <c r="J16" i="2"/>
  <c r="K16" i="2"/>
  <c r="C23" i="6" s="1"/>
  <c r="B17" i="2"/>
  <c r="A24" i="6" s="1"/>
  <c r="C17" i="2"/>
  <c r="D17" i="2"/>
  <c r="E17" i="2"/>
  <c r="H17" i="2"/>
  <c r="I17" i="2"/>
  <c r="J17" i="2"/>
  <c r="K17" i="2"/>
  <c r="C24" i="6" s="1"/>
  <c r="B18" i="2"/>
  <c r="A25" i="6" s="1"/>
  <c r="C18" i="2"/>
  <c r="D18" i="2"/>
  <c r="E18" i="2"/>
  <c r="H18" i="2"/>
  <c r="I18" i="2"/>
  <c r="J18" i="2"/>
  <c r="K18" i="2"/>
  <c r="C25" i="6" s="1"/>
  <c r="B19" i="2"/>
  <c r="A26" i="6" s="1"/>
  <c r="C19" i="2"/>
  <c r="D19" i="2"/>
  <c r="E19" i="2"/>
  <c r="H19" i="2"/>
  <c r="I19" i="2"/>
  <c r="J19" i="2"/>
  <c r="K19" i="2"/>
  <c r="C26" i="6" s="1"/>
  <c r="B20" i="2"/>
  <c r="A27" i="6" s="1"/>
  <c r="C20" i="2"/>
  <c r="D20" i="2"/>
  <c r="E20" i="2"/>
  <c r="H20" i="2"/>
  <c r="I20" i="2"/>
  <c r="J20" i="2"/>
  <c r="K20" i="2"/>
  <c r="C27" i="6" s="1"/>
  <c r="B21" i="2"/>
  <c r="A28" i="6" s="1"/>
  <c r="C21" i="2"/>
  <c r="D21" i="2"/>
  <c r="E21" i="2"/>
  <c r="H21" i="2"/>
  <c r="I21" i="2"/>
  <c r="J21" i="2"/>
  <c r="K21" i="2"/>
  <c r="C28" i="6" s="1"/>
  <c r="B22" i="2"/>
  <c r="A29" i="6" s="1"/>
  <c r="C22" i="2"/>
  <c r="D22" i="2"/>
  <c r="E22" i="2"/>
  <c r="H22" i="2"/>
  <c r="I22" i="2"/>
  <c r="J22" i="2"/>
  <c r="K22" i="2"/>
  <c r="C29" i="6" s="1"/>
  <c r="B23" i="2"/>
  <c r="A30" i="6" s="1"/>
  <c r="C23" i="2"/>
  <c r="D23" i="2"/>
  <c r="E23" i="2"/>
  <c r="H23" i="2"/>
  <c r="I23" i="2"/>
  <c r="J23" i="2"/>
  <c r="K23" i="2"/>
  <c r="C30" i="6" s="1"/>
  <c r="B24" i="2"/>
  <c r="A31" i="6" s="1"/>
  <c r="C24" i="2"/>
  <c r="D24" i="2"/>
  <c r="E24" i="2"/>
  <c r="H24" i="2"/>
  <c r="I24" i="2"/>
  <c r="J24" i="2"/>
  <c r="K24" i="2"/>
  <c r="C31" i="6" s="1"/>
  <c r="B25" i="2"/>
  <c r="A32" i="6" s="1"/>
  <c r="C25" i="2"/>
  <c r="D25" i="2"/>
  <c r="E25" i="2"/>
  <c r="H25" i="2"/>
  <c r="I25" i="2"/>
  <c r="J25" i="2"/>
  <c r="K25" i="2"/>
  <c r="C32" i="6" s="1"/>
  <c r="B26" i="2"/>
  <c r="A33" i="6" s="1"/>
  <c r="C26" i="2"/>
  <c r="D26" i="2"/>
  <c r="E26" i="2"/>
  <c r="H26" i="2"/>
  <c r="I26" i="2"/>
  <c r="J26" i="2"/>
  <c r="K26" i="2"/>
  <c r="C33" i="6" s="1"/>
  <c r="B27" i="2"/>
  <c r="A34" i="6" s="1"/>
  <c r="C27" i="2"/>
  <c r="D27" i="2"/>
  <c r="E27" i="2"/>
  <c r="H27" i="2"/>
  <c r="I27" i="2"/>
  <c r="J27" i="2"/>
  <c r="K27" i="2"/>
  <c r="C34" i="6" s="1"/>
  <c r="B28" i="2"/>
  <c r="A35" i="6" s="1"/>
  <c r="C28" i="2"/>
  <c r="D28" i="2"/>
  <c r="E28" i="2"/>
  <c r="H28" i="2"/>
  <c r="I28" i="2"/>
  <c r="J28" i="2"/>
  <c r="K28" i="2"/>
  <c r="C35" i="6" s="1"/>
  <c r="B29" i="2"/>
  <c r="A36" i="6" s="1"/>
  <c r="C29" i="2"/>
  <c r="D29" i="2"/>
  <c r="E29" i="2"/>
  <c r="H29" i="2"/>
  <c r="I29" i="2"/>
  <c r="J29" i="2"/>
  <c r="K29" i="2"/>
  <c r="C36" i="6" s="1"/>
  <c r="A30" i="2"/>
  <c r="B30" i="2"/>
  <c r="A37" i="6" s="1"/>
  <c r="C30" i="2"/>
  <c r="D30" i="2"/>
  <c r="E30" i="2"/>
  <c r="H30" i="2"/>
  <c r="I30" i="2"/>
  <c r="J30" i="2"/>
  <c r="K30" i="2"/>
  <c r="C37" i="6" s="1"/>
  <c r="A31" i="2"/>
  <c r="B31" i="2"/>
  <c r="A38" i="6" s="1"/>
  <c r="C31" i="2"/>
  <c r="D31" i="2"/>
  <c r="E31" i="2"/>
  <c r="H31" i="2"/>
  <c r="I31" i="2"/>
  <c r="J31" i="2"/>
  <c r="K31" i="2"/>
  <c r="C38" i="6" s="1"/>
  <c r="A32" i="2"/>
  <c r="B32" i="2"/>
  <c r="A39" i="6" s="1"/>
  <c r="C32" i="2"/>
  <c r="D32" i="2"/>
  <c r="E32" i="2"/>
  <c r="H32" i="2"/>
  <c r="I32" i="2"/>
  <c r="J32" i="2"/>
  <c r="K32" i="2"/>
  <c r="C39" i="6" s="1"/>
  <c r="A33" i="2"/>
  <c r="B33" i="2"/>
  <c r="A40" i="6" s="1"/>
  <c r="C33" i="2"/>
  <c r="D33" i="2"/>
  <c r="E33" i="2"/>
  <c r="H33" i="2"/>
  <c r="I33" i="2"/>
  <c r="J33" i="2"/>
  <c r="K33" i="2"/>
  <c r="C40" i="6" s="1"/>
  <c r="A34" i="2"/>
  <c r="B34" i="2"/>
  <c r="A41" i="6" s="1"/>
  <c r="C34" i="2"/>
  <c r="D34" i="2"/>
  <c r="E34" i="2"/>
  <c r="H34" i="2"/>
  <c r="I34" i="2"/>
  <c r="J34" i="2"/>
  <c r="K34" i="2"/>
  <c r="C41" i="6" s="1"/>
  <c r="A35" i="2"/>
  <c r="B35" i="2"/>
  <c r="A42" i="6" s="1"/>
  <c r="C35" i="2"/>
  <c r="D35" i="2"/>
  <c r="E35" i="2"/>
  <c r="H35" i="2"/>
  <c r="I35" i="2"/>
  <c r="J35" i="2"/>
  <c r="K35" i="2"/>
  <c r="C42" i="6" s="1"/>
  <c r="A36" i="2"/>
  <c r="B36" i="2"/>
  <c r="A43" i="6" s="1"/>
  <c r="C36" i="2"/>
  <c r="D36" i="2"/>
  <c r="E36" i="2"/>
  <c r="H36" i="2"/>
  <c r="I36" i="2"/>
  <c r="J36" i="2"/>
  <c r="K36" i="2"/>
  <c r="C43" i="6" s="1"/>
  <c r="A37" i="2"/>
  <c r="B37" i="2"/>
  <c r="A44" i="6" s="1"/>
  <c r="C37" i="2"/>
  <c r="D37" i="2"/>
  <c r="E37" i="2"/>
  <c r="H37" i="2"/>
  <c r="I37" i="2"/>
  <c r="J37" i="2"/>
  <c r="K37" i="2"/>
  <c r="C44" i="6" s="1"/>
  <c r="A38" i="2"/>
  <c r="B38" i="2"/>
  <c r="A45" i="6" s="1"/>
  <c r="C38" i="2"/>
  <c r="D38" i="2"/>
  <c r="E38" i="2"/>
  <c r="H38" i="2"/>
  <c r="I38" i="2"/>
  <c r="J38" i="2"/>
  <c r="K38" i="2"/>
  <c r="C45" i="6" s="1"/>
  <c r="A39" i="2"/>
  <c r="B39" i="2"/>
  <c r="A46" i="6" s="1"/>
  <c r="C39" i="2"/>
  <c r="D39" i="2"/>
  <c r="E39" i="2"/>
  <c r="H39" i="2"/>
  <c r="I39" i="2"/>
  <c r="J39" i="2"/>
  <c r="K39" i="2"/>
  <c r="C46" i="6" s="1"/>
  <c r="A40" i="2"/>
  <c r="B40" i="2"/>
  <c r="A47" i="6" s="1"/>
  <c r="C40" i="2"/>
  <c r="D40" i="2"/>
  <c r="E40" i="2"/>
  <c r="H40" i="2"/>
  <c r="I40" i="2"/>
  <c r="J40" i="2"/>
  <c r="K40" i="2"/>
  <c r="C47" i="6" s="1"/>
  <c r="A41" i="2"/>
  <c r="B41" i="2"/>
  <c r="A48" i="6" s="1"/>
  <c r="C41" i="2"/>
  <c r="D41" i="2"/>
  <c r="E41" i="2"/>
  <c r="H41" i="2"/>
  <c r="I41" i="2"/>
  <c r="J41" i="2"/>
  <c r="K41" i="2"/>
  <c r="C48" i="6" s="1"/>
  <c r="A42" i="2"/>
  <c r="B42" i="2"/>
  <c r="A49" i="6" s="1"/>
  <c r="C42" i="2"/>
  <c r="D42" i="2"/>
  <c r="E42" i="2"/>
  <c r="H42" i="2"/>
  <c r="I42" i="2"/>
  <c r="J42" i="2"/>
  <c r="K42" i="2"/>
  <c r="C49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E42" i="6" l="1" a="1"/>
  <c r="E42" i="6" s="1"/>
  <c r="F42" i="6" s="1"/>
  <c r="B45" i="6"/>
  <c r="B18" i="6"/>
  <c r="E38" i="6" a="1"/>
  <c r="E38" i="6" s="1"/>
  <c r="F38" i="6" s="1"/>
  <c r="E45" i="6" a="1"/>
  <c r="E45" i="6" s="1"/>
  <c r="F45" i="6" s="1"/>
  <c r="B41" i="6"/>
  <c r="B48" i="6"/>
  <c r="E34" i="6" a="1"/>
  <c r="E34" i="6" s="1"/>
  <c r="F34" i="6" s="1"/>
  <c r="E30" i="6" a="1"/>
  <c r="E30" i="6" s="1"/>
  <c r="F30" i="6" s="1"/>
  <c r="E26" i="6" a="1"/>
  <c r="E26" i="6" s="1"/>
  <c r="F26" i="6" s="1"/>
  <c r="E22" i="6" a="1"/>
  <c r="E22" i="6" s="1"/>
  <c r="F22" i="6" s="1"/>
  <c r="E18" i="6" a="1"/>
  <c r="E18" i="6" s="1"/>
  <c r="F18" i="6" s="1"/>
  <c r="E14" i="6" a="1"/>
  <c r="E14" i="6" s="1"/>
  <c r="F14" i="6" s="1"/>
  <c r="E49" i="6" a="1"/>
  <c r="E49" i="6" s="1"/>
  <c r="F49" i="6" s="1"/>
  <c r="B34" i="6"/>
  <c r="B22" i="6"/>
  <c r="E41" i="6" a="1"/>
  <c r="E41" i="6" s="1"/>
  <c r="F41" i="6" s="1"/>
  <c r="B29" i="6"/>
  <c r="B17" i="6"/>
  <c r="E37" i="6" a="1"/>
  <c r="E37" i="6" s="1"/>
  <c r="F37" i="6" s="1"/>
  <c r="B40" i="6"/>
  <c r="E29" i="6" a="1"/>
  <c r="E29" i="6" s="1"/>
  <c r="F29" i="6" s="1"/>
  <c r="E13" i="6" a="1"/>
  <c r="E13" i="6" s="1"/>
  <c r="F13" i="6" s="1"/>
  <c r="B47" i="6"/>
  <c r="B32" i="6"/>
  <c r="B20" i="6"/>
  <c r="E28" i="6" a="1"/>
  <c r="E28" i="6" s="1"/>
  <c r="F28" i="6" s="1"/>
  <c r="E12" i="6" a="1"/>
  <c r="E12" i="6" s="1"/>
  <c r="F12" i="6" s="1"/>
  <c r="B39" i="6"/>
  <c r="B31" i="6"/>
  <c r="B38" i="6"/>
  <c r="B14" i="6"/>
  <c r="B37" i="6"/>
  <c r="B44" i="6"/>
  <c r="B33" i="6"/>
  <c r="B21" i="6"/>
  <c r="E44" i="6" a="1"/>
  <c r="E44" i="6" s="1"/>
  <c r="F44" i="6" s="1"/>
  <c r="E33" i="6" a="1"/>
  <c r="E33" i="6" s="1"/>
  <c r="F33" i="6" s="1"/>
  <c r="E17" i="6" a="1"/>
  <c r="E17" i="6" s="1"/>
  <c r="F17" i="6" s="1"/>
  <c r="E40" i="6" a="1"/>
  <c r="E40" i="6" s="1"/>
  <c r="F40" i="6" s="1"/>
  <c r="E47" i="6" a="1"/>
  <c r="E47" i="6" s="1"/>
  <c r="F47" i="6" s="1"/>
  <c r="H51" i="2"/>
  <c r="G32" i="2" s="1"/>
  <c r="E36" i="6" a="1"/>
  <c r="E36" i="6" s="1"/>
  <c r="F36" i="6" s="1"/>
  <c r="E16" i="6" a="1"/>
  <c r="E16" i="6" s="1"/>
  <c r="F16" i="6" s="1"/>
  <c r="B23" i="6"/>
  <c r="E39" i="6" a="1"/>
  <c r="E39" i="6" s="1"/>
  <c r="F39" i="6" s="1"/>
  <c r="B42" i="6"/>
  <c r="B36" i="6"/>
  <c r="B24" i="6"/>
  <c r="B16" i="6"/>
  <c r="B43" i="6"/>
  <c r="E24" i="6" a="1"/>
  <c r="E24" i="6" s="1"/>
  <c r="F24" i="6" s="1"/>
  <c r="E43" i="6" a="1"/>
  <c r="E43" i="6" s="1"/>
  <c r="F43" i="6" s="1"/>
  <c r="B35" i="6"/>
  <c r="B27" i="6"/>
  <c r="B19" i="6"/>
  <c r="B15" i="6"/>
  <c r="B11" i="6"/>
  <c r="E46" i="6" a="1"/>
  <c r="E46" i="6" s="1"/>
  <c r="F46" i="6" s="1"/>
  <c r="B49" i="6"/>
  <c r="B30" i="6"/>
  <c r="B26" i="6"/>
  <c r="E48" i="6" a="1"/>
  <c r="E48" i="6" s="1"/>
  <c r="F48" i="6" s="1"/>
  <c r="B25" i="6"/>
  <c r="B13" i="6"/>
  <c r="E25" i="6" a="1"/>
  <c r="E25" i="6" s="1"/>
  <c r="F25" i="6" s="1"/>
  <c r="E21" i="6" a="1"/>
  <c r="E21" i="6" s="1"/>
  <c r="F21" i="6" s="1"/>
  <c r="B28" i="6"/>
  <c r="B12" i="6"/>
  <c r="E32" i="6" a="1"/>
  <c r="E32" i="6" s="1"/>
  <c r="F32" i="6" s="1"/>
  <c r="E20" i="6" a="1"/>
  <c r="E20" i="6" s="1"/>
  <c r="F20" i="6" s="1"/>
  <c r="B46" i="6"/>
  <c r="E35" i="6" a="1"/>
  <c r="E35" i="6" s="1"/>
  <c r="F35" i="6" s="1"/>
  <c r="E31" i="6" a="1"/>
  <c r="E31" i="6" s="1"/>
  <c r="F31" i="6" s="1"/>
  <c r="E27" i="6" a="1"/>
  <c r="E27" i="6" s="1"/>
  <c r="F27" i="6" s="1"/>
  <c r="E23" i="6" a="1"/>
  <c r="E23" i="6" s="1"/>
  <c r="F23" i="6" s="1"/>
  <c r="E19" i="6" a="1"/>
  <c r="E19" i="6" s="1"/>
  <c r="F19" i="6" s="1"/>
  <c r="E15" i="6" a="1"/>
  <c r="E15" i="6" s="1"/>
  <c r="F15" i="6" s="1"/>
  <c r="E11" i="6" a="1"/>
  <c r="E11" i="6" s="1"/>
  <c r="F11" i="6" s="1"/>
  <c r="B10" i="6"/>
  <c r="F10" i="6"/>
  <c r="D10" i="6"/>
  <c r="B51" i="2"/>
  <c r="A51" i="2"/>
  <c r="A43" i="10"/>
  <c r="B43" i="10"/>
  <c r="C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44" i="10"/>
  <c r="B44" i="10"/>
  <c r="C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45" i="10"/>
  <c r="B45" i="10"/>
  <c r="C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46" i="10"/>
  <c r="B46" i="10"/>
  <c r="C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47" i="10"/>
  <c r="B47" i="10"/>
  <c r="C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48" i="10"/>
  <c r="B48" i="10"/>
  <c r="C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49" i="10"/>
  <c r="B49" i="10"/>
  <c r="C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50" i="10"/>
  <c r="B50" i="10"/>
  <c r="C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51" i="10"/>
  <c r="B51" i="10"/>
  <c r="C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52" i="10"/>
  <c r="B52" i="10"/>
  <c r="C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53" i="10"/>
  <c r="B53" i="10"/>
  <c r="C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54" i="10"/>
  <c r="B54" i="10"/>
  <c r="C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55" i="10"/>
  <c r="B55" i="10"/>
  <c r="C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56" i="10"/>
  <c r="B56" i="10"/>
  <c r="C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57" i="10"/>
  <c r="B57" i="10"/>
  <c r="C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58" i="10"/>
  <c r="B58" i="10"/>
  <c r="C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59" i="10"/>
  <c r="B59" i="10"/>
  <c r="C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60" i="10"/>
  <c r="B60" i="10"/>
  <c r="C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61" i="10"/>
  <c r="B61" i="10"/>
  <c r="C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62" i="10"/>
  <c r="B62" i="10"/>
  <c r="C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63" i="10"/>
  <c r="B63" i="10"/>
  <c r="C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64" i="10"/>
  <c r="B64" i="10"/>
  <c r="C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65" i="10"/>
  <c r="B65" i="10"/>
  <c r="C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66" i="10"/>
  <c r="B66" i="10"/>
  <c r="C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67" i="10"/>
  <c r="B67" i="10"/>
  <c r="C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13" i="2" l="1"/>
  <c r="G29" i="2"/>
  <c r="G25" i="2"/>
  <c r="G35" i="2"/>
  <c r="G16" i="2"/>
  <c r="G15" i="2"/>
  <c r="G18" i="2"/>
  <c r="G27" i="2"/>
  <c r="G19" i="2"/>
  <c r="G23" i="2"/>
  <c r="G42" i="2"/>
  <c r="G30" i="2"/>
  <c r="G7" i="2"/>
  <c r="G4" i="2"/>
  <c r="G31" i="2"/>
  <c r="G24" i="2"/>
  <c r="G3" i="2"/>
  <c r="G48" i="2"/>
  <c r="G49" i="2"/>
  <c r="G43" i="2"/>
  <c r="G50" i="2"/>
  <c r="G47" i="2"/>
  <c r="G45" i="2"/>
  <c r="G46" i="2"/>
  <c r="G44" i="2"/>
  <c r="G8" i="2"/>
  <c r="G40" i="2"/>
  <c r="G39" i="2"/>
  <c r="G12" i="2"/>
  <c r="G41" i="2"/>
  <c r="G20" i="2"/>
  <c r="G34" i="2"/>
  <c r="G28" i="2"/>
  <c r="G33" i="2"/>
  <c r="G5" i="2"/>
  <c r="G14" i="2"/>
  <c r="G21" i="2"/>
  <c r="G36" i="2"/>
  <c r="G26" i="2"/>
  <c r="G10" i="2"/>
  <c r="G11" i="2"/>
  <c r="G37" i="2"/>
  <c r="G22" i="2"/>
  <c r="G38" i="2"/>
  <c r="G9" i="2"/>
  <c r="G6" i="2"/>
  <c r="G17" i="2"/>
  <c r="C5" i="6"/>
  <c r="D5" i="6"/>
  <c r="E5" i="6"/>
  <c r="F5" i="6"/>
  <c r="G5" i="6"/>
  <c r="D4" i="6"/>
  <c r="E4" i="6"/>
  <c r="F4" i="6"/>
  <c r="G4" i="6"/>
  <c r="C4" i="6"/>
  <c r="Z2" i="5" a="1"/>
  <c r="Z2" i="20" a="1"/>
  <c r="R14" i="5" a="1"/>
  <c r="R14" i="5" s="1"/>
  <c r="S14" i="5" a="1"/>
  <c r="S14" i="5" s="1"/>
  <c r="R15" i="5" a="1"/>
  <c r="R15" i="5" s="1"/>
  <c r="S15" i="5" a="1"/>
  <c r="S15" i="5" s="1"/>
  <c r="F14" i="5" a="1"/>
  <c r="F14" i="5" s="1"/>
  <c r="G14" i="5" a="1"/>
  <c r="G14" i="5" s="1"/>
  <c r="H14" i="5" a="1"/>
  <c r="H14" i="5" s="1"/>
  <c r="I14" i="5" a="1"/>
  <c r="I14" i="5" s="1"/>
  <c r="J14" i="5" a="1"/>
  <c r="J14" i="5" s="1"/>
  <c r="K14" i="5" a="1"/>
  <c r="K14" i="5" s="1"/>
  <c r="L14" i="5" a="1"/>
  <c r="L14" i="5" s="1"/>
  <c r="M14" i="5" a="1"/>
  <c r="M14" i="5" s="1"/>
  <c r="N14" i="5" a="1"/>
  <c r="N14" i="5"/>
  <c r="O14" i="5" a="1"/>
  <c r="O14" i="5" s="1"/>
  <c r="P14" i="5" a="1"/>
  <c r="P14" i="5" s="1"/>
  <c r="Q14" i="5" a="1"/>
  <c r="Q14" i="5" s="1"/>
  <c r="F15" i="5" a="1"/>
  <c r="F15" i="5" s="1"/>
  <c r="G15" i="5" a="1"/>
  <c r="G15" i="5" s="1"/>
  <c r="H15" i="5" a="1"/>
  <c r="H15" i="5" s="1"/>
  <c r="I15" i="5" a="1"/>
  <c r="I15" i="5" s="1"/>
  <c r="J15" i="5" a="1"/>
  <c r="J15" i="5" s="1"/>
  <c r="K15" i="5" a="1"/>
  <c r="K15" i="5" s="1"/>
  <c r="L15" i="5" a="1"/>
  <c r="L15" i="5" s="1"/>
  <c r="M15" i="5" a="1"/>
  <c r="M15" i="5" s="1"/>
  <c r="N15" i="5" a="1"/>
  <c r="N15" i="5" s="1"/>
  <c r="O15" i="5" a="1"/>
  <c r="O15" i="5" s="1"/>
  <c r="P15" i="5" a="1"/>
  <c r="P15" i="5" s="1"/>
  <c r="Q15" i="5" a="1"/>
  <c r="Q15" i="5" s="1"/>
  <c r="E14" i="5" a="1"/>
  <c r="E14" i="5" s="1"/>
  <c r="E15" i="5" a="1"/>
  <c r="E15" i="5" s="1"/>
  <c r="D15" i="5" a="1"/>
  <c r="D15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C42" i="10"/>
  <c r="B42" i="10"/>
  <c r="A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B41" i="10"/>
  <c r="A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B40" i="10"/>
  <c r="A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C39" i="10"/>
  <c r="B39" i="10"/>
  <c r="A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C38" i="10"/>
  <c r="B38" i="10"/>
  <c r="A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C37" i="10"/>
  <c r="B37" i="10"/>
  <c r="A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36" i="10"/>
  <c r="A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35" i="10"/>
  <c r="B35" i="10"/>
  <c r="A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C34" i="10"/>
  <c r="B34" i="10"/>
  <c r="A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4" i="5" l="1"/>
  <c r="A6" i="5"/>
  <c r="A7" i="5"/>
  <c r="A8" i="5"/>
  <c r="A9" i="5"/>
  <c r="A5" i="5"/>
  <c r="Z2" i="20"/>
  <c r="A7" i="20" a="1"/>
  <c r="A7" i="20" s="1"/>
  <c r="A9" i="20" a="1"/>
  <c r="A9" i="20" s="1"/>
  <c r="A10" i="20" a="1"/>
  <c r="A10" i="20" s="1"/>
  <c r="A11" i="20" a="1"/>
  <c r="A11" i="20" s="1"/>
  <c r="A12" i="20" a="1"/>
  <c r="A12" i="20" s="1"/>
  <c r="A13" i="20" a="1"/>
  <c r="A13" i="20" s="1"/>
  <c r="A15" i="20" a="1"/>
  <c r="A15" i="20" s="1"/>
  <c r="A16" i="20" a="1"/>
  <c r="A16" i="20" s="1"/>
  <c r="A18" i="20" a="1"/>
  <c r="A18" i="20" s="1"/>
  <c r="A8" i="20" a="1"/>
  <c r="A8" i="20" s="1"/>
  <c r="A14" i="20" a="1"/>
  <c r="A14" i="20" s="1"/>
  <c r="A17" i="20" a="1"/>
  <c r="A17" i="20" s="1"/>
  <c r="A6" i="20" a="1"/>
  <c r="A6" i="20" s="1"/>
  <c r="A3" i="20" a="1"/>
  <c r="A3" i="20" s="1"/>
  <c r="A5" i="20" a="1"/>
  <c r="A5" i="20" s="1"/>
  <c r="A4" i="20" a="1"/>
  <c r="A4" i="20" s="1"/>
  <c r="Z2" i="5"/>
  <c r="A3" i="5" s="1"/>
  <c r="B16" i="1"/>
  <c r="B12" i="1"/>
  <c r="B11" i="1"/>
  <c r="B5" i="1"/>
  <c r="B4" i="1"/>
  <c r="B8" i="5" l="1"/>
  <c r="C8" i="5"/>
  <c r="D8" i="5"/>
  <c r="E8" i="5" s="1"/>
  <c r="B7" i="5"/>
  <c r="D7" i="5"/>
  <c r="E7" i="5" s="1"/>
  <c r="C7" i="5"/>
  <c r="B9" i="5"/>
  <c r="C9" i="5"/>
  <c r="D9" i="5"/>
  <c r="E9" i="5" s="1"/>
  <c r="C6" i="5"/>
  <c r="D6" i="5"/>
  <c r="B6" i="5"/>
  <c r="E6" i="5" s="1"/>
  <c r="B5" i="5"/>
  <c r="D5" i="5"/>
  <c r="E5" i="5" s="1"/>
  <c r="C5" i="5"/>
  <c r="B4" i="5"/>
  <c r="D4" i="5"/>
  <c r="E4" i="5" s="1"/>
  <c r="C4" i="5"/>
  <c r="K14" i="20" a="1"/>
  <c r="K14" i="20" s="1"/>
  <c r="L14" i="20" a="1"/>
  <c r="L14" i="20" s="1"/>
  <c r="M14" i="20" a="1"/>
  <c r="M14" i="20" s="1"/>
  <c r="N14" i="20" a="1"/>
  <c r="N14" i="20" s="1"/>
  <c r="Q14" i="20" a="1"/>
  <c r="Q14" i="20" s="1"/>
  <c r="R14" i="20" a="1"/>
  <c r="R14" i="20" s="1"/>
  <c r="J14" i="20" a="1"/>
  <c r="J14" i="20" s="1"/>
  <c r="O14" i="20" a="1"/>
  <c r="O14" i="20" s="1"/>
  <c r="P14" i="20" a="1"/>
  <c r="P14" i="20" s="1"/>
  <c r="E14" i="20" a="1"/>
  <c r="E14" i="20" s="1"/>
  <c r="F14" i="20" a="1"/>
  <c r="F14" i="20" s="1"/>
  <c r="G14" i="20" a="1"/>
  <c r="G14" i="20" s="1"/>
  <c r="I14" i="20" a="1"/>
  <c r="I14" i="20" s="1"/>
  <c r="H14" i="20" a="1"/>
  <c r="H14" i="20" s="1"/>
  <c r="C14" i="20" a="1"/>
  <c r="C14" i="20" s="1"/>
  <c r="D14" i="20" a="1"/>
  <c r="D14" i="20" s="1"/>
  <c r="P15" i="20" a="1"/>
  <c r="P15" i="20" s="1"/>
  <c r="Q15" i="20" a="1"/>
  <c r="Q15" i="20" s="1"/>
  <c r="R15" i="20" a="1"/>
  <c r="R15" i="20" s="1"/>
  <c r="D15" i="20" a="1"/>
  <c r="D15" i="20" s="1"/>
  <c r="E15" i="20" a="1"/>
  <c r="E15" i="20" s="1"/>
  <c r="C15" i="20" a="1"/>
  <c r="C15" i="20" s="1"/>
  <c r="F15" i="20" a="1"/>
  <c r="F15" i="20" s="1"/>
  <c r="O15" i="20" a="1"/>
  <c r="O15" i="20" s="1"/>
  <c r="G15" i="20" a="1"/>
  <c r="G15" i="20" s="1"/>
  <c r="H15" i="20" a="1"/>
  <c r="H15" i="20" s="1"/>
  <c r="K15" i="20" a="1"/>
  <c r="K15" i="20" s="1"/>
  <c r="I15" i="20" a="1"/>
  <c r="I15" i="20" s="1"/>
  <c r="J15" i="20" a="1"/>
  <c r="J15" i="20" s="1"/>
  <c r="L15" i="20" a="1"/>
  <c r="L15" i="20" s="1"/>
  <c r="N15" i="20" a="1"/>
  <c r="N15" i="20" s="1"/>
  <c r="M15" i="20" a="1"/>
  <c r="M15" i="20" s="1"/>
  <c r="G16" i="20" a="1"/>
  <c r="G16" i="20" s="1"/>
  <c r="M16" i="20" a="1"/>
  <c r="M16" i="20" s="1"/>
  <c r="H16" i="20" a="1"/>
  <c r="H16" i="20" s="1"/>
  <c r="K16" i="20" a="1"/>
  <c r="K16" i="20" s="1"/>
  <c r="O16" i="20" a="1"/>
  <c r="O16" i="20" s="1"/>
  <c r="C16" i="20" a="1"/>
  <c r="C16" i="20" s="1"/>
  <c r="J16" i="20" a="1"/>
  <c r="J16" i="20" s="1"/>
  <c r="D16" i="20" a="1"/>
  <c r="D16" i="20" s="1"/>
  <c r="F16" i="20" a="1"/>
  <c r="F16" i="20" s="1"/>
  <c r="E16" i="20" a="1"/>
  <c r="E16" i="20" s="1"/>
  <c r="I16" i="20" a="1"/>
  <c r="I16" i="20" s="1"/>
  <c r="P16" i="20" a="1"/>
  <c r="P16" i="20" s="1"/>
  <c r="Q16" i="20" a="1"/>
  <c r="Q16" i="20" s="1"/>
  <c r="R16" i="20" a="1"/>
  <c r="R16" i="20" s="1"/>
  <c r="N16" i="20" a="1"/>
  <c r="N16" i="20" s="1"/>
  <c r="L16" i="20" a="1"/>
  <c r="L16" i="20" s="1"/>
  <c r="Q17" i="20" a="1"/>
  <c r="Q17" i="20" s="1"/>
  <c r="R17" i="20" a="1"/>
  <c r="R17" i="20" s="1"/>
  <c r="L17" i="20" a="1"/>
  <c r="L17" i="20" s="1"/>
  <c r="M17" i="20" a="1"/>
  <c r="M17" i="20" s="1"/>
  <c r="N17" i="20" a="1"/>
  <c r="N17" i="20" s="1"/>
  <c r="F17" i="20" a="1"/>
  <c r="F17" i="20" s="1"/>
  <c r="D17" i="20" a="1"/>
  <c r="D17" i="20" s="1"/>
  <c r="K17" i="20" a="1"/>
  <c r="K17" i="20" s="1"/>
  <c r="C17" i="20" a="1"/>
  <c r="C17" i="20" s="1"/>
  <c r="E17" i="20" a="1"/>
  <c r="E17" i="20" s="1"/>
  <c r="J17" i="20" a="1"/>
  <c r="J17" i="20" s="1"/>
  <c r="O17" i="20" a="1"/>
  <c r="O17" i="20" s="1"/>
  <c r="I17" i="20" a="1"/>
  <c r="I17" i="20" s="1"/>
  <c r="H17" i="20" a="1"/>
  <c r="H17" i="20" s="1"/>
  <c r="G17" i="20" a="1"/>
  <c r="G17" i="20" s="1"/>
  <c r="P17" i="20" a="1"/>
  <c r="P17" i="20" s="1"/>
  <c r="I12" i="20" a="1"/>
  <c r="I12" i="20" s="1"/>
  <c r="H12" i="20" a="1"/>
  <c r="H12" i="20" s="1"/>
  <c r="C12" i="20" a="1"/>
  <c r="C12" i="20" s="1"/>
  <c r="G12" i="20" a="1"/>
  <c r="G12" i="20" s="1"/>
  <c r="P12" i="20" a="1"/>
  <c r="P12" i="20" s="1"/>
  <c r="Q12" i="20" a="1"/>
  <c r="Q12" i="20" s="1"/>
  <c r="R12" i="20" a="1"/>
  <c r="R12" i="20" s="1"/>
  <c r="K12" i="20" a="1"/>
  <c r="K12" i="20" s="1"/>
  <c r="N12" i="20" a="1"/>
  <c r="N12" i="20" s="1"/>
  <c r="O12" i="20" a="1"/>
  <c r="O12" i="20" s="1"/>
  <c r="L12" i="20" a="1"/>
  <c r="L12" i="20" s="1"/>
  <c r="M12" i="20" a="1"/>
  <c r="M12" i="20" s="1"/>
  <c r="D12" i="20" a="1"/>
  <c r="D12" i="20" s="1"/>
  <c r="F12" i="20" a="1"/>
  <c r="F12" i="20" s="1"/>
  <c r="J12" i="20" a="1"/>
  <c r="J12" i="20" s="1"/>
  <c r="E12" i="20" a="1"/>
  <c r="E12" i="20" s="1"/>
  <c r="P18" i="20" a="1"/>
  <c r="P18" i="20" s="1"/>
  <c r="R18" i="20" a="1"/>
  <c r="R18" i="20" s="1"/>
  <c r="K18" i="20" a="1"/>
  <c r="K18" i="20" s="1"/>
  <c r="Q18" i="20" a="1"/>
  <c r="Q18" i="20" s="1"/>
  <c r="L18" i="20" a="1"/>
  <c r="L18" i="20" s="1"/>
  <c r="E18" i="20" a="1"/>
  <c r="E18" i="20" s="1"/>
  <c r="D18" i="20" a="1"/>
  <c r="D18" i="20" s="1"/>
  <c r="C18" i="20" a="1"/>
  <c r="C18" i="20" s="1"/>
  <c r="F18" i="20" a="1"/>
  <c r="F18" i="20" s="1"/>
  <c r="G18" i="20" a="1"/>
  <c r="G18" i="20" s="1"/>
  <c r="H18" i="20" a="1"/>
  <c r="H18" i="20" s="1"/>
  <c r="J18" i="20" a="1"/>
  <c r="J18" i="20" s="1"/>
  <c r="N18" i="20" a="1"/>
  <c r="N18" i="20" s="1"/>
  <c r="I18" i="20" a="1"/>
  <c r="I18" i="20" s="1"/>
  <c r="M18" i="20" a="1"/>
  <c r="M18" i="20" s="1"/>
  <c r="O18" i="20" a="1"/>
  <c r="O18" i="20" s="1"/>
  <c r="H11" i="20" a="1"/>
  <c r="H11" i="20" s="1"/>
  <c r="J11" i="20" a="1"/>
  <c r="J11" i="20" s="1"/>
  <c r="F11" i="20" a="1"/>
  <c r="F11" i="20" s="1"/>
  <c r="I11" i="20" a="1"/>
  <c r="I11" i="20" s="1"/>
  <c r="M11" i="20" a="1"/>
  <c r="M11" i="20" s="1"/>
  <c r="N11" i="20" a="1"/>
  <c r="N11" i="20" s="1"/>
  <c r="O11" i="20" a="1"/>
  <c r="O11" i="20" s="1"/>
  <c r="P11" i="20" a="1"/>
  <c r="P11" i="20" s="1"/>
  <c r="Q11" i="20" a="1"/>
  <c r="Q11" i="20" s="1"/>
  <c r="R11" i="20" a="1"/>
  <c r="R11" i="20" s="1"/>
  <c r="C11" i="20" a="1"/>
  <c r="C11" i="20" s="1"/>
  <c r="E11" i="20" a="1"/>
  <c r="E11" i="20" s="1"/>
  <c r="K11" i="20" a="1"/>
  <c r="K11" i="20" s="1"/>
  <c r="L11" i="20" a="1"/>
  <c r="L11" i="20" s="1"/>
  <c r="G11" i="20" a="1"/>
  <c r="G11" i="20" s="1"/>
  <c r="D11" i="20" a="1"/>
  <c r="D11" i="20" s="1"/>
  <c r="J13" i="20" a="1"/>
  <c r="J13" i="20" s="1"/>
  <c r="M13" i="20" a="1"/>
  <c r="M13" i="20" s="1"/>
  <c r="K13" i="20" a="1"/>
  <c r="K13" i="20" s="1"/>
  <c r="D13" i="20" a="1"/>
  <c r="D13" i="20" s="1"/>
  <c r="L13" i="20" a="1"/>
  <c r="L13" i="20" s="1"/>
  <c r="R13" i="20" a="1"/>
  <c r="R13" i="20" s="1"/>
  <c r="Q13" i="20" a="1"/>
  <c r="Q13" i="20" s="1"/>
  <c r="P13" i="20" a="1"/>
  <c r="P13" i="20" s="1"/>
  <c r="O13" i="20" a="1"/>
  <c r="O13" i="20" s="1"/>
  <c r="F13" i="20" a="1"/>
  <c r="F13" i="20" s="1"/>
  <c r="G13" i="20" a="1"/>
  <c r="G13" i="20" s="1"/>
  <c r="H13" i="20" a="1"/>
  <c r="H13" i="20" s="1"/>
  <c r="N13" i="20" a="1"/>
  <c r="N13" i="20" s="1"/>
  <c r="E13" i="20" a="1"/>
  <c r="E13" i="20" s="1"/>
  <c r="I13" i="20" a="1"/>
  <c r="I13" i="20" s="1"/>
  <c r="C13" i="20" a="1"/>
  <c r="C13" i="20" s="1"/>
  <c r="C4" i="20" a="1"/>
  <c r="C4" i="20" s="1"/>
  <c r="F4" i="20" a="1"/>
  <c r="F4" i="20" s="1"/>
  <c r="D4" i="20" a="1"/>
  <c r="D4" i="20" s="1"/>
  <c r="E4" i="20" a="1"/>
  <c r="E4" i="20" s="1"/>
  <c r="J4" i="20" a="1"/>
  <c r="J4" i="20" s="1"/>
  <c r="K4" i="20" a="1"/>
  <c r="K4" i="20" s="1"/>
  <c r="G4" i="20" a="1"/>
  <c r="G4" i="20" s="1"/>
  <c r="H4" i="20" a="1"/>
  <c r="H4" i="20" s="1"/>
  <c r="I4" i="20" a="1"/>
  <c r="I4" i="20" s="1"/>
  <c r="M4" i="20" a="1"/>
  <c r="M4" i="20" s="1"/>
  <c r="L4" i="20" a="1"/>
  <c r="L4" i="20" s="1"/>
  <c r="N4" i="20" a="1"/>
  <c r="N4" i="20" s="1"/>
  <c r="O4" i="20" a="1"/>
  <c r="O4" i="20" s="1"/>
  <c r="R4" i="20" a="1"/>
  <c r="R4" i="20" s="1"/>
  <c r="P4" i="20" a="1"/>
  <c r="P4" i="20" s="1"/>
  <c r="Q4" i="20" a="1"/>
  <c r="Q4" i="20" s="1"/>
  <c r="I5" i="20" a="1"/>
  <c r="I5" i="20" s="1"/>
  <c r="J5" i="20" a="1"/>
  <c r="J5" i="20" s="1"/>
  <c r="M5" i="20" a="1"/>
  <c r="M5" i="20" s="1"/>
  <c r="K5" i="20" a="1"/>
  <c r="K5" i="20" s="1"/>
  <c r="L5" i="20" a="1"/>
  <c r="L5" i="20" s="1"/>
  <c r="R5" i="20" a="1"/>
  <c r="R5" i="20" s="1"/>
  <c r="C5" i="20" a="1"/>
  <c r="C5" i="20" s="1"/>
  <c r="E5" i="20" a="1"/>
  <c r="E5" i="20" s="1"/>
  <c r="D5" i="20" a="1"/>
  <c r="D5" i="20" s="1"/>
  <c r="F5" i="20" a="1"/>
  <c r="F5" i="20" s="1"/>
  <c r="N5" i="20" a="1"/>
  <c r="N5" i="20" s="1"/>
  <c r="P5" i="20" a="1"/>
  <c r="P5" i="20" s="1"/>
  <c r="H5" i="20" a="1"/>
  <c r="H5" i="20" s="1"/>
  <c r="G5" i="20" a="1"/>
  <c r="G5" i="20" s="1"/>
  <c r="O5" i="20" a="1"/>
  <c r="O5" i="20" s="1"/>
  <c r="Q5" i="20" a="1"/>
  <c r="Q5" i="20" s="1"/>
  <c r="L7" i="20" a="1"/>
  <c r="L7" i="20" s="1"/>
  <c r="M7" i="20" a="1"/>
  <c r="M7" i="20" s="1"/>
  <c r="N7" i="20" a="1"/>
  <c r="N7" i="20" s="1"/>
  <c r="O7" i="20" a="1"/>
  <c r="O7" i="20" s="1"/>
  <c r="C8" i="20" a="1"/>
  <c r="C8" i="20" s="1"/>
  <c r="E8" i="20" a="1"/>
  <c r="E8" i="20" s="1"/>
  <c r="F7" i="20" a="1"/>
  <c r="F7" i="20" s="1"/>
  <c r="C7" i="20" a="1"/>
  <c r="C7" i="20" s="1"/>
  <c r="D7" i="20" a="1"/>
  <c r="D7" i="20" s="1"/>
  <c r="E7" i="20" a="1"/>
  <c r="E7" i="20" s="1"/>
  <c r="J7" i="20" a="1"/>
  <c r="J7" i="20" s="1"/>
  <c r="R7" i="20" a="1"/>
  <c r="R7" i="20" s="1"/>
  <c r="K7" i="20" a="1"/>
  <c r="K7" i="20" s="1"/>
  <c r="Q7" i="20" a="1"/>
  <c r="Q7" i="20" s="1"/>
  <c r="G7" i="20" a="1"/>
  <c r="G7" i="20" s="1"/>
  <c r="H7" i="20" a="1"/>
  <c r="H7" i="20" s="1"/>
  <c r="P7" i="20" a="1"/>
  <c r="P7" i="20" s="1"/>
  <c r="K8" i="20" a="1"/>
  <c r="K8" i="20" s="1"/>
  <c r="L8" i="20" a="1"/>
  <c r="L8" i="20" s="1"/>
  <c r="P8" i="20" a="1"/>
  <c r="P8" i="20" s="1"/>
  <c r="I7" i="20" a="1"/>
  <c r="I7" i="20" s="1"/>
  <c r="M8" i="20" a="1"/>
  <c r="M8" i="20" s="1"/>
  <c r="N8" i="20" a="1"/>
  <c r="N8" i="20" s="1"/>
  <c r="O8" i="20" a="1"/>
  <c r="O8" i="20" s="1"/>
  <c r="F8" i="20" a="1"/>
  <c r="F8" i="20" s="1"/>
  <c r="G8" i="20" a="1"/>
  <c r="G8" i="20" s="1"/>
  <c r="H8" i="20" a="1"/>
  <c r="H8" i="20" s="1"/>
  <c r="I8" i="20" a="1"/>
  <c r="I8" i="20" s="1"/>
  <c r="J8" i="20" a="1"/>
  <c r="J8" i="20" s="1"/>
  <c r="Q8" i="20" a="1"/>
  <c r="Q8" i="20" s="1"/>
  <c r="R8" i="20" a="1"/>
  <c r="R8" i="20" s="1"/>
  <c r="D8" i="20" a="1"/>
  <c r="D8" i="20" s="1"/>
  <c r="N3" i="20" a="1"/>
  <c r="N3" i="20" s="1"/>
  <c r="O3" i="20" a="1"/>
  <c r="O3" i="20" s="1"/>
  <c r="Q3" i="20" a="1"/>
  <c r="Q3" i="20" s="1"/>
  <c r="P3" i="20" a="1"/>
  <c r="P3" i="20" s="1"/>
  <c r="D3" i="20" a="1"/>
  <c r="D3" i="20" s="1"/>
  <c r="K3" i="20" a="1"/>
  <c r="K3" i="20" s="1"/>
  <c r="M3" i="20" a="1"/>
  <c r="M3" i="20" s="1"/>
  <c r="L3" i="20" a="1"/>
  <c r="L3" i="20" s="1"/>
  <c r="E3" i="20" a="1"/>
  <c r="E3" i="20" s="1"/>
  <c r="G3" i="20" a="1"/>
  <c r="G3" i="20" s="1"/>
  <c r="F3" i="20" a="1"/>
  <c r="F3" i="20" s="1"/>
  <c r="H3" i="20" a="1"/>
  <c r="H3" i="20" s="1"/>
  <c r="I3" i="20" a="1"/>
  <c r="I3" i="20" s="1"/>
  <c r="J3" i="20" a="1"/>
  <c r="J3" i="20" s="1"/>
  <c r="C3" i="20" a="1"/>
  <c r="C3" i="20" s="1"/>
  <c r="R3" i="20" a="1"/>
  <c r="R3" i="20" s="1"/>
  <c r="O6" i="20" a="1"/>
  <c r="O6" i="20" s="1"/>
  <c r="P6" i="20" a="1"/>
  <c r="P6" i="20" s="1"/>
  <c r="Q6" i="20" a="1"/>
  <c r="Q6" i="20" s="1"/>
  <c r="R6" i="20" a="1"/>
  <c r="R6" i="20" s="1"/>
  <c r="C6" i="20" a="1"/>
  <c r="C6" i="20" s="1"/>
  <c r="E6" i="20" a="1"/>
  <c r="E6" i="20" s="1"/>
  <c r="F6" i="20" a="1"/>
  <c r="F6" i="20" s="1"/>
  <c r="G6" i="20" a="1"/>
  <c r="G6" i="20" s="1"/>
  <c r="H6" i="20" a="1"/>
  <c r="H6" i="20" s="1"/>
  <c r="J6" i="20" a="1"/>
  <c r="J6" i="20" s="1"/>
  <c r="N9" i="20" a="1"/>
  <c r="N9" i="20" s="1"/>
  <c r="M6" i="20" a="1"/>
  <c r="M6" i="20" s="1"/>
  <c r="O9" i="20" a="1"/>
  <c r="O9" i="20" s="1"/>
  <c r="Q9" i="20" a="1"/>
  <c r="Q9" i="20" s="1"/>
  <c r="N6" i="20" a="1"/>
  <c r="N6" i="20" s="1"/>
  <c r="P9" i="20" a="1"/>
  <c r="P9" i="20" s="1"/>
  <c r="R9" i="20" a="1"/>
  <c r="R9" i="20" s="1"/>
  <c r="G9" i="20" a="1"/>
  <c r="G9" i="20" s="1"/>
  <c r="L9" i="20" a="1"/>
  <c r="L9" i="20" s="1"/>
  <c r="M9" i="20" a="1"/>
  <c r="M9" i="20" s="1"/>
  <c r="L6" i="20" a="1"/>
  <c r="L6" i="20" s="1"/>
  <c r="K6" i="20" a="1"/>
  <c r="K6" i="20" s="1"/>
  <c r="D6" i="20" a="1"/>
  <c r="D6" i="20" s="1"/>
  <c r="I6" i="20" a="1"/>
  <c r="I6" i="20" s="1"/>
  <c r="C9" i="20" a="1"/>
  <c r="C9" i="20" s="1"/>
  <c r="D9" i="20" a="1"/>
  <c r="D9" i="20" s="1"/>
  <c r="H9" i="20" a="1"/>
  <c r="H9" i="20" s="1"/>
  <c r="I9" i="20" a="1"/>
  <c r="I9" i="20" s="1"/>
  <c r="J9" i="20" a="1"/>
  <c r="J9" i="20" s="1"/>
  <c r="K9" i="20" a="1"/>
  <c r="K9" i="20" s="1"/>
  <c r="C10" i="20" a="1"/>
  <c r="C10" i="20" s="1"/>
  <c r="M10" i="20" a="1"/>
  <c r="M10" i="20" s="1"/>
  <c r="F9" i="20" a="1"/>
  <c r="F9" i="20" s="1"/>
  <c r="E9" i="20" a="1"/>
  <c r="E9" i="20" s="1"/>
  <c r="E10" i="20" a="1"/>
  <c r="E10" i="20" s="1"/>
  <c r="D10" i="20" a="1"/>
  <c r="D10" i="20" s="1"/>
  <c r="K10" i="20" a="1"/>
  <c r="K10" i="20" s="1"/>
  <c r="F10" i="20" a="1"/>
  <c r="F10" i="20" s="1"/>
  <c r="G10" i="20" a="1"/>
  <c r="G10" i="20" s="1"/>
  <c r="H10" i="20" a="1"/>
  <c r="H10" i="20" s="1"/>
  <c r="I10" i="20" a="1"/>
  <c r="I10" i="20" s="1"/>
  <c r="J10" i="20" a="1"/>
  <c r="J10" i="20" s="1"/>
  <c r="O10" i="20" a="1"/>
  <c r="O10" i="20" s="1"/>
  <c r="P10" i="20" a="1"/>
  <c r="P10" i="20" s="1"/>
  <c r="Q10" i="20" a="1"/>
  <c r="Q10" i="20" s="1"/>
  <c r="R10" i="20" a="1"/>
  <c r="R10" i="20" s="1"/>
  <c r="L10" i="20" a="1"/>
  <c r="L10" i="20" s="1"/>
  <c r="N10" i="20" a="1"/>
  <c r="N10" i="20" s="1"/>
  <c r="B9" i="1"/>
  <c r="A2" i="1"/>
  <c r="B14" i="1"/>
  <c r="B10" i="1"/>
  <c r="B15" i="1"/>
  <c r="B7" i="1"/>
  <c r="C51" i="2"/>
  <c r="B3" i="5"/>
  <c r="C3" i="5"/>
  <c r="D3" i="5"/>
  <c r="A1" i="10" l="1"/>
  <c r="A12" i="9"/>
  <c r="A36" i="4"/>
  <c r="A1" i="2"/>
  <c r="A1" i="43"/>
  <c r="E14" i="3"/>
  <c r="E3" i="5"/>
  <c r="A58" i="6" l="1"/>
  <c r="A18" i="5"/>
  <c r="A1" i="3"/>
  <c r="A20" i="9"/>
  <c r="A8" i="6"/>
  <c r="A1" i="6"/>
  <c r="A12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43" i="6" l="1"/>
  <c r="D56" i="6"/>
  <c r="D26" i="6"/>
  <c r="D48" i="6"/>
  <c r="D19" i="6"/>
  <c r="D35" i="6"/>
  <c r="D13" i="6"/>
  <c r="D55" i="6"/>
  <c r="D47" i="6"/>
  <c r="D57" i="6"/>
  <c r="D44" i="6"/>
  <c r="D28" i="6"/>
  <c r="D29" i="6"/>
  <c r="D40" i="6"/>
  <c r="D50" i="6"/>
  <c r="D11" i="6"/>
  <c r="D23" i="6"/>
  <c r="D22" i="6"/>
  <c r="D52" i="6"/>
  <c r="D51" i="6"/>
  <c r="D42" i="6"/>
  <c r="D20" i="6"/>
  <c r="D21" i="6"/>
  <c r="D17" i="6"/>
  <c r="D31" i="6"/>
  <c r="D36" i="6"/>
  <c r="D41" i="6"/>
  <c r="D37" i="6"/>
  <c r="D24" i="6"/>
  <c r="D14" i="6"/>
  <c r="D34" i="6"/>
  <c r="D25" i="6"/>
  <c r="D49" i="6"/>
  <c r="D39" i="6"/>
  <c r="D46" i="6"/>
  <c r="D16" i="6"/>
  <c r="D38" i="6"/>
  <c r="D18" i="6"/>
  <c r="D27" i="6"/>
  <c r="D32" i="6"/>
  <c r="D53" i="6"/>
  <c r="D30" i="6"/>
  <c r="D15" i="6"/>
  <c r="D54" i="6"/>
  <c r="D12" i="6"/>
  <c r="D45" i="6"/>
  <c r="D3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<sst xmlns="http://schemas.openxmlformats.org/spreadsheetml/2006/main" count="13673" uniqueCount="670">
  <si>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</si>
  <si>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</si>
  <si>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</si>
  <si>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</si>
  <si>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</si>
  <si>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</si>
  <si>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</si>
  <si>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</si>
  <si>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</si>
  <si>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</si>
  <si>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</si>
  <si>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</si>
  <si>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</si>
  <si>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</si>
  <si>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</si>
  <si>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</si>
  <si>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</si>
  <si>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</si>
  <si>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</si>
  <si>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</si>
  <si>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</si>
  <si>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</si>
  <si>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</si>
  <si>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</si>
  <si>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</si>
  <si>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</si>
  <si>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</si>
  <si>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</si>
  <si>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</si>
  <si>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</si>
  <si>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</si>
  <si>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</si>
  <si>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</si>
  <si>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</si>
  <si>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</si>
  <si>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</si>
  <si>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</si>
  <si>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</si>
  <si>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</si>
  <si>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</si>
  <si>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</si>
  <si>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</si>
  <si>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</si>
  <si>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</si>
  <si>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</si>
  <si>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</si>
  <si>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</si>
  <si>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</si>
  <si>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</si>
  <si>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</si>
  <si>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</si>
  <si>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</si>
  <si>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</si>
  <si>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</si>
  <si>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</si>
  <si>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</si>
  <si>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</si>
  <si>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</si>
  <si>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</si>
  <si>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</si>
  <si>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</si>
  <si>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</si>
  <si>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</si>
  <si>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</si>
  <si>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</si>
  <si>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</si>
  <si>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</si>
  <si>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</si>
  <si>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</si>
  <si>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</si>
  <si>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</si>
  <si>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</si>
  <si>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</si>
  <si>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</si>
  <si>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</si>
  <si>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</si>
  <si>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</si>
  <si>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</si>
  <si>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</si>
  <si>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</si>
  <si>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</si>
  <si>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</si>
  <si>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</si>
  <si>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</si>
  <si>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</si>
  <si>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</si>
  <si>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</si>
  <si>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</si>
  <si>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</si>
  <si>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</si>
  <si>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</si>
  <si>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</si>
  <si>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</si>
  <si>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</si>
  <si>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</si>
  <si>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</si>
  <si>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</si>
  <si>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</si>
  <si>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</si>
  <si>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</si>
  <si>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</si>
  <si>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</si>
  <si>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</si>
  <si>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</si>
  <si>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</si>
  <si>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</si>
  <si>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</si>
  <si>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</si>
  <si>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</si>
  <si>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</si>
  <si>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</si>
  <si>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</si>
  <si>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</si>
  <si>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</si>
  <si>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</si>
  <si>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</si>
  <si>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</si>
  <si>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</si>
  <si>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</si>
  <si>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</si>
  <si>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</si>
  <si>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</si>
  <si>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</si>
  <si>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</si>
  <si>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</si>
  <si>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</si>
  <si>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</si>
  <si>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</si>
  <si>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</si>
  <si>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</si>
  <si>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</si>
  <si>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</si>
  <si>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</si>
  <si>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</si>
  <si>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</si>
  <si>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</si>
  <si>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</si>
  <si>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</si>
  <si>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</si>
  <si>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</si>
  <si>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</si>
  <si>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</si>
  <si>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</si>
  <si>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</si>
  <si>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</si>
  <si>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</si>
  <si>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</si>
  <si>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</si>
  <si>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</si>
  <si>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</si>
  <si>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</si>
  <si>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</si>
  <si>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</si>
  <si>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</si>
  <si>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</si>
  <si>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</si>
  <si>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</si>
  <si>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</si>
  <si>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</si>
  <si>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</si>
  <si>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</si>
  <si>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</si>
  <si>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</si>
  <si>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</si>
  <si>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</si>
  <si>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</si>
  <si>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</si>
  <si>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</si>
  <si>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</si>
  <si>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</si>
  <si>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</si>
  <si>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</si>
  <si>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</si>
  <si>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</si>
  <si>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</si>
  <si>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</si>
  <si>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</si>
  <si>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</si>
  <si>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</si>
  <si>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</si>
  <si>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</si>
  <si>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</si>
  <si>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</si>
  <si>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</si>
  <si>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</si>
  <si>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</si>
  <si>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</si>
  <si>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</si>
  <si>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</si>
  <si>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</si>
  <si>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</si>
  <si>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</si>
  <si>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</si>
  <si>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</si>
  <si>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</si>
  <si>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</si>
  <si>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</si>
  <si>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</si>
  <si>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</si>
  <si>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</si>
  <si>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</si>
  <si>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</si>
  <si>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</si>
  <si>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</si>
  <si>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</si>
  <si>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</si>
  <si>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</si>
  <si>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</si>
  <si>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</si>
  <si>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</si>
  <si>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</si>
  <si>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</si>
  <si>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</si>
  <si>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</si>
  <si>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</si>
  <si>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</si>
  <si>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</si>
  <si>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</si>
  <si>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</si>
  <si>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</si>
  <si>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</si>
  <si>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</si>
  <si>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</si>
  <si>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</si>
  <si>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</si>
  <si>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</si>
  <si>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</si>
  <si>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</si>
  <si>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</si>
  <si>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</si>
  <si>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</si>
  <si>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</si>
  <si>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</si>
  <si>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</si>
  <si>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</si>
  <si>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</si>
  <si>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</si>
  <si>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</si>
  <si>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</si>
  <si>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</si>
  <si>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</si>
  <si>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</si>
  <si>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</si>
  <si>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</si>
  <si>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</si>
  <si>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</si>
  <si>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</si>
  <si>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</si>
  <si>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</si>
  <si>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</si>
  <si>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</si>
  <si>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</si>
  <si>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</si>
  <si>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</si>
  <si>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</si>
  <si>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</si>
  <si>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</si>
  <si>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</si>
  <si>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</si>
  <si>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</si>
  <si>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</si>
  <si>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</si>
  <si>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</si>
  <si>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</si>
  <si>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</si>
  <si>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</si>
  <si>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</si>
  <si>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</si>
  <si>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</si>
  <si>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</si>
  <si>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</si>
  <si>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</si>
  <si>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</si>
  <si>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</si>
  <si>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</si>
  <si>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</si>
  <si>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</si>
  <si>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</si>
  <si>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</si>
  <si>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</si>
  <si>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</si>
  <si>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</si>
  <si>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</si>
  <si>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</si>
  <si>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</si>
  <si>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</si>
  <si>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</si>
  <si>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</si>
  <si>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</si>
  <si>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</si>
  <si>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</si>
  <si>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</si>
  <si>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</si>
  <si>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</si>
  <si>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</si>
  <si>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</si>
  <si>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</si>
  <si>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</si>
  <si>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</si>
  <si>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</si>
  <si>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</si>
  <si>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</si>
  <si>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</si>
  <si>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</si>
  <si>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</si>
  <si>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</si>
  <si>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</si>
  <si>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</si>
  <si>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</si>
  <si>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</si>
  <si>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</si>
  <si>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</si>
  <si>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</si>
  <si>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</si>
  <si>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</si>
  <si>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</si>
  <si>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</si>
  <si>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</si>
  <si>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</si>
  <si>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</si>
  <si>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</si>
  <si>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</si>
  <si>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</si>
  <si>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</si>
  <si>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</si>
  <si>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</si>
  <si>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</si>
  <si>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</si>
  <si>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</si>
  <si>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</si>
  <si>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</si>
  <si>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</si>
  <si>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</si>
  <si>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</si>
  <si>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</si>
  <si>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</si>
  <si>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</si>
  <si>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</si>
  <si>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</si>
  <si>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</si>
  <si>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</si>
  <si>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</si>
  <si>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</si>
  <si>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</si>
  <si>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</si>
  <si>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</si>
  <si>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</si>
  <si>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</si>
  <si>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</si>
  <si>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</si>
  <si>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</si>
  <si>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</si>
  <si>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</si>
  <si>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EL2 NORTH WIN (G.N2.E3.W1)</t>
  </si>
  <si>
    <t>EL2 WEST WIN (G.N2.E4.W1)</t>
  </si>
  <si>
    <t>EL3 EAST WIN (G.N1.E2.W1)</t>
  </si>
  <si>
    <t>EL4 EAST WIN (G.C5.E9.W1)</t>
  </si>
  <si>
    <t>EL4 WEST WIN (G.C5.E10.W1)</t>
  </si>
  <si>
    <t>EL4 EAST WIN (M.C15.E29.W1)</t>
  </si>
  <si>
    <t>EL4 WEST WIN (M.C15.E30.W1)</t>
  </si>
  <si>
    <t>EL4 EAST WIN (T.C25.E49.W1)</t>
  </si>
  <si>
    <t>EL4 WEST WIN (T.C25.E50.W1)</t>
  </si>
  <si>
    <t>EL2 WEST WIN (G.W3.E5.W1)</t>
  </si>
  <si>
    <t>EL3 EAST WIN (G.W3.E5.W1)</t>
  </si>
  <si>
    <t>EL4 EAST WIN (G.NNE3.E6.W1)</t>
  </si>
  <si>
    <t>EL4 EAST WIN (G.NNE3.E6.W2)</t>
  </si>
  <si>
    <t>EL4 NORTH WIN (G.NNE3.E5.W1)</t>
  </si>
  <si>
    <t>EL4 NORTH WIN (G.NNE3.E5.W2)</t>
  </si>
  <si>
    <t>EL4 NORTH WIN (G.NNE3.E5.W3)</t>
  </si>
  <si>
    <t>EL4 NORTH WIN (G.NNE3.E5.W4)</t>
  </si>
  <si>
    <t>EL4 NORTH WIN (G.NNE3.E5.W5)</t>
  </si>
  <si>
    <t>EL4 EAST WIN (M.NNE13.E26.W1)</t>
  </si>
  <si>
    <t>EL4 EAST WIN (M.NNE13.E26.W2)</t>
  </si>
  <si>
    <t>EL4 NORTH WIN (M.NNE13.E25.W1)</t>
  </si>
  <si>
    <t>EL4 NORTH WIN (M.NNE13.E25.W2)</t>
  </si>
  <si>
    <t>EL4 NORTH WIN (M.NNE13.E25.W3)</t>
  </si>
  <si>
    <t>EL4 NORTH WIN (M.NNE13.E25.W4)</t>
  </si>
  <si>
    <t>EL4 NORTH WIN (M.NNE13.E25.W5)</t>
  </si>
  <si>
    <t>EL4 EAST WIN (T.NNE23.E46.W1)</t>
  </si>
  <si>
    <t>EL4 EAST WIN (T.NNE23.E46.W2)</t>
  </si>
  <si>
    <t>EL4 NORTH WIN (T.NNE23.E45.W1)</t>
  </si>
  <si>
    <t>EL4 NORTH WIN (T.NNE23.E45.W2)</t>
  </si>
  <si>
    <t>EL4 NORTH WIN (T.NNE23.E45.W3)</t>
  </si>
  <si>
    <t>EL4 NORTH WIN (T.NNE23.E45.W4)</t>
  </si>
  <si>
    <t>EL4 NORTH WIN (T.NNE23.E45.W5)</t>
  </si>
  <si>
    <t>EL4 NORTH WIN (G.N1.E2.W1)</t>
  </si>
  <si>
    <t>EL4 NORTH WIN (G.N1.E2.W10)</t>
  </si>
  <si>
    <t>EL4 NORTH WIN (G.N1.E2.W11)</t>
  </si>
  <si>
    <t>EL4 NORTH WIN (G.N1.E2.W12)</t>
  </si>
  <si>
    <t>EL4 NORTH WIN (G.N1.E2.W13)</t>
  </si>
  <si>
    <t>EL4 NORTH WIN (G.N1.E2.W2)</t>
  </si>
  <si>
    <t>EL4 NORTH WIN (G.N1.E2.W3)</t>
  </si>
  <si>
    <t>EL4 NORTH WIN (G.N1.E2.W4)</t>
  </si>
  <si>
    <t>EL4 NORTH WIN (G.N1.E2.W5)</t>
  </si>
  <si>
    <t>EL4 NORTH WIN (G.N1.E2.W6)</t>
  </si>
  <si>
    <t>EL4 NORTH WIN (G.N1.E2.W7)</t>
  </si>
  <si>
    <t>EL4 NORTH WIN (G.N1.E2.W8)</t>
  </si>
  <si>
    <t>EL4 NORTH WIN (G.N1.E2.W9)</t>
  </si>
  <si>
    <t>EL4 WEST WIN (G.N1.E1.W1)</t>
  </si>
  <si>
    <t>EL4 WEST WIN (G.N1.E1.W2)</t>
  </si>
  <si>
    <t>EL4 NORTH WIN (M.N11.E22.W1)</t>
  </si>
  <si>
    <t>EL4 NORTH WIN (M.N11.E22.W10)</t>
  </si>
  <si>
    <t>EL4 NORTH WIN (M.N11.E22.W11)</t>
  </si>
  <si>
    <t>EL4 NORTH WIN (M.N11.E22.W12)</t>
  </si>
  <si>
    <t>EL4 NORTH WIN (M.N11.E22.W13)</t>
  </si>
  <si>
    <t>EL4 NORTH WIN (M.N11.E22.W2)</t>
  </si>
  <si>
    <t>EL4 NORTH WIN (M.N11.E22.W3)</t>
  </si>
  <si>
    <t>EL4 NORTH WIN (M.N11.E22.W4)</t>
  </si>
  <si>
    <t>EL4 NORTH WIN (M.N11.E22.W5)</t>
  </si>
  <si>
    <t>EL4 NORTH WIN (M.N11.E22.W6)</t>
  </si>
  <si>
    <t>EL4 NORTH WIN (M.N11.E22.W7)</t>
  </si>
  <si>
    <t>EL4 NORTH WIN (M.N11.E22.W8)</t>
  </si>
  <si>
    <t>EL4 NORTH WIN (M.N11.E22.W9)</t>
  </si>
  <si>
    <t>EL4 WEST WIN (M.N11.E21.W1)</t>
  </si>
  <si>
    <t>EL4 WEST WIN (M.N11.E21.W2)</t>
  </si>
  <si>
    <t>EL4 NORTH WIN (T.N21.E42.W1)</t>
  </si>
  <si>
    <t>EL4 NORTH WIN (T.N21.E42.W10)</t>
  </si>
  <si>
    <t>EL4 NORTH WIN (T.N21.E42.W11)</t>
  </si>
  <si>
    <t>EL4 NORTH WIN (T.N21.E42.W12)</t>
  </si>
  <si>
    <t>EL4 NORTH WIN (T.N21.E42.W13)</t>
  </si>
  <si>
    <t>EL4 NORTH WIN (T.N21.E42.W2)</t>
  </si>
  <si>
    <t>EL4 NORTH WIN (T.N21.E42.W3)</t>
  </si>
  <si>
    <t>EL4 NORTH WIN (T.N21.E42.W4)</t>
  </si>
  <si>
    <t>EL4 NORTH WIN (T.N21.E42.W5)</t>
  </si>
  <si>
    <t>EL4 NORTH WIN (T.N21.E42.W6)</t>
  </si>
  <si>
    <t>EL4 NORTH WIN (T.N21.E42.W7)</t>
  </si>
  <si>
    <t>EL4 NORTH WIN (T.N21.E42.W8)</t>
  </si>
  <si>
    <t>EL4 NORTH WIN (T.N21.E42.W9)</t>
  </si>
  <si>
    <t>EL4 WEST WIN (T.N21.E41.W1)</t>
  </si>
  <si>
    <t>EL4 WEST WIN (T.N21.E41.W2)</t>
  </si>
  <si>
    <t>EL4 SOUTH WIN (G.SSW2.E3.W1)</t>
  </si>
  <si>
    <t>EL4 SOUTH WIN (G.SSW2.E3.W2)</t>
  </si>
  <si>
    <t>EL4 SOUTH WIN (G.SSW2.E3.W3)</t>
  </si>
  <si>
    <t>EL4 SOUTH WIN (G.SSW2.E3.W4)</t>
  </si>
  <si>
    <t>EL4 SOUTH WIN (G.SSW2.E3.W5)</t>
  </si>
  <si>
    <t>EL4 WEST WIN (G.SSW2.E4.W1)</t>
  </si>
  <si>
    <t>EL4 WEST WIN (G.SSW2.E4.W2)</t>
  </si>
  <si>
    <t>EL4 SOUTH WIN (M.SSW12.E23.W1)</t>
  </si>
  <si>
    <t>EL4 SOUTH WIN (M.SSW12.E23.W2)</t>
  </si>
  <si>
    <t>EL4 SOUTH WIN (M.SSW12.E23.W3)</t>
  </si>
  <si>
    <t>EL4 SOUTH WIN (M.SSW12.E23.W4)</t>
  </si>
  <si>
    <t>EL4 SOUTH WIN (M.SSW12.E23.W5)</t>
  </si>
  <si>
    <t>EL4 WEST WIN (M.SSW12.E24.W1)</t>
  </si>
  <si>
    <t>EL4 WEST WIN (M.SSW12.E24.W2)</t>
  </si>
  <si>
    <t>EL4 SOUTH WIN (T.SSW22.E43.W1)</t>
  </si>
  <si>
    <t>EL4 SOUTH WIN (T.SSW22.E43.W2)</t>
  </si>
  <si>
    <t>EL4 SOUTH WIN (T.SSW22.E43.W3)</t>
  </si>
  <si>
    <t>EL4 SOUTH WIN (T.SSW22.E43.W4)</t>
  </si>
  <si>
    <t>EL4 SOUTH WIN (T.SSW22.E43.W5)</t>
  </si>
  <si>
    <t>EL4 WEST WIN (T.SSW22.E44.W1)</t>
  </si>
  <si>
    <t>EL4 WEST WIN (T.SSW22.E44.W2)</t>
  </si>
  <si>
    <t>EL4 EAST WIN (G.S4.E7.W1)</t>
  </si>
  <si>
    <t>EL4 EAST WIN (G.S4.E7.W2)</t>
  </si>
  <si>
    <t>EL4 SOUTH WIN (G.S4.E8.W1)</t>
  </si>
  <si>
    <t>EL4 SOUTH WIN (G.S4.E8.W10)</t>
  </si>
  <si>
    <t>EL4 SOUTH WIN (G.S4.E8.W11)</t>
  </si>
  <si>
    <t>EL4 SOUTH WIN (G.S4.E8.W12)</t>
  </si>
  <si>
    <t>EL4 SOUTH WIN (G.S4.E8.W13)</t>
  </si>
  <si>
    <t>EL4 SOUTH WIN (G.S4.E8.W2)</t>
  </si>
  <si>
    <t>EL4 SOUTH WIN (G.S4.E8.W3)</t>
  </si>
  <si>
    <t>EL4 SOUTH WIN (G.S4.E8.W4)</t>
  </si>
  <si>
    <t>EL4 SOUTH WIN (G.S4.E8.W5)</t>
  </si>
  <si>
    <t>EL4 SOUTH WIN (G.S4.E8.W6)</t>
  </si>
  <si>
    <t>EL4 SOUTH WIN (G.S4.E8.W7)</t>
  </si>
  <si>
    <t>EL4 SOUTH WIN (G.S4.E8.W8)</t>
  </si>
  <si>
    <t>EL4 SOUTH WIN (G.S4.E8.W9)</t>
  </si>
  <si>
    <t>EL4 EAST WIN (M.S14.E27.W1)</t>
  </si>
  <si>
    <t>EL4 EAST WIN (M.S14.E27.W2)</t>
  </si>
  <si>
    <t>EL4 SOUTH WIN (M.S14.E28.W1)</t>
  </si>
  <si>
    <t>EL4 SOUTH WIN (M.S14.E28.W10)</t>
  </si>
  <si>
    <t>EL4 SOUTH WIN (M.S14.E28.W11)</t>
  </si>
  <si>
    <t>EL4 SOUTH WIN (M.S14.E28.W12)</t>
  </si>
  <si>
    <t>EL4 SOUTH WIN (M.S14.E28.W13)</t>
  </si>
  <si>
    <t>EL4 SOUTH WIN (M.S14.E28.W2)</t>
  </si>
  <si>
    <t>EL4 SOUTH WIN (M.S14.E28.W3)</t>
  </si>
  <si>
    <t>EL4 SOUTH WIN (M.S14.E28.W4)</t>
  </si>
  <si>
    <t>EL4 SOUTH WIN (M.S14.E28.W5)</t>
  </si>
  <si>
    <t>EL4 SOUTH WIN (M.S14.E28.W6)</t>
  </si>
  <si>
    <t>EL4 SOUTH WIN (M.S14.E28.W7)</t>
  </si>
  <si>
    <t>EL4 SOUTH WIN (M.S14.E28.W8)</t>
  </si>
  <si>
    <t>EL4 SOUTH WIN (M.S14.E28.W9)</t>
  </si>
  <si>
    <t>EL4 EAST WIN (T.S24.E47.W1)</t>
  </si>
  <si>
    <t>EL4 EAST WIN (T.S24.E47.W2)</t>
  </si>
  <si>
    <t>EL4 SOUTH WIN (T.S24.E48.W1)</t>
  </si>
  <si>
    <t>EL4 SOUTH WIN (T.S24.E48.W10)</t>
  </si>
  <si>
    <t>EL4 SOUTH WIN (T.S24.E48.W11)</t>
  </si>
  <si>
    <t>EL4 SOUTH WIN (T.S24.E48.W12)</t>
  </si>
  <si>
    <t>EL4 SOUTH WIN (T.S24.E48.W13)</t>
  </si>
  <si>
    <t>EL4 SOUTH WIN (T.S24.E48.W2)</t>
  </si>
  <si>
    <t>EL4 SOUTH WIN (T.S24.E48.W3)</t>
  </si>
  <si>
    <t>EL4 SOUTH WIN (T.S24.E48.W4)</t>
  </si>
  <si>
    <t>EL4 SOUTH WIN (T.S24.E48.W5)</t>
  </si>
  <si>
    <t>EL4 SOUTH WIN (T.S24.E48.W6)</t>
  </si>
  <si>
    <t>EL4 SOUTH WIN (T.S24.E48.W7)</t>
  </si>
  <si>
    <t>EL4 SOUTH WIN (T.S24.E48.W8)</t>
  </si>
  <si>
    <t>EL4 SOUTH WIN (T.S24.E48.W9)</t>
  </si>
  <si>
    <t>EL2 WEST WIN (G.S1.E2.W1)</t>
  </si>
  <si>
    <t>EL3 EAST WIN (G.S2.E4.W1)</t>
  </si>
  <si>
    <t>EL3 SOUTH WIN (G.S2.E3.W1)</t>
  </si>
  <si>
    <t>EL1 NORTH WIN (G.W1.E2.W1)</t>
  </si>
  <si>
    <t>EL1 SOUTH WIN (G.W1.E1.W1)</t>
  </si>
  <si>
    <t>EL1 NORTH WIN (G.W2.E4.W1)</t>
  </si>
  <si>
    <t>EL1 SOUTH WIN (G.W2.E3.W1)</t>
  </si>
  <si>
    <t>EL1 NORTH WIN (G.E3.E5.W1)</t>
  </si>
  <si>
    <t>EL1 SOUTH WIN (G.E3.E6.W1)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</si>
  <si>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</si>
  <si>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</si>
  <si>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</si>
  <si>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</si>
  <si>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</si>
  <si>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</si>
  <si>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</si>
  <si>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</si>
  <si>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</si>
  <si>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</si>
  <si>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</si>
  <si>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</si>
  <si>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</si>
  <si>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</si>
  <si>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</si>
  <si>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</si>
  <si>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</si>
  <si>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</si>
  <si>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</si>
  <si>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</si>
  <si>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</si>
  <si>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</si>
  <si>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</si>
  <si>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</si>
  <si>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</si>
  <si>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</si>
  <si>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BARCASINO EL2 NORTH PERIM SPC (G.N2)</t>
  </si>
  <si>
    <t>Yes</t>
  </si>
  <si>
    <t>0.0</t>
  </si>
  <si>
    <t>0.5</t>
  </si>
  <si>
    <t>Dining_fine</t>
  </si>
  <si>
    <t>BARCASINO EL3 NORTH PERIM SPC (G.N1)</t>
  </si>
  <si>
    <t>CORRIDOR EL4 CORE SPC (G.C5)</t>
  </si>
  <si>
    <t>0.15</t>
  </si>
  <si>
    <t>Corridor</t>
  </si>
  <si>
    <t>Office</t>
  </si>
  <si>
    <t>CORRIDOR EL4 CORE SPC (M.C15)</t>
  </si>
  <si>
    <t>CORRIDOR EL4 CORE SPC (T.C25)</t>
  </si>
  <si>
    <t>DINING EL2 WEST PERIM SPC (G.W3)</t>
  </si>
  <si>
    <t>DINING EL3 WEST PERIM SPC (G.W3)</t>
  </si>
  <si>
    <t>EL1 EAST PERIM PLNM (G.E6)</t>
  </si>
  <si>
    <t>No</t>
  </si>
  <si>
    <t>Plenum</t>
  </si>
  <si>
    <t>EL1 WEST PERIM PLNM (G.W4)</t>
  </si>
  <si>
    <t>EL1 WEST PERIM PLNM (G.W5)</t>
  </si>
  <si>
    <t>EL2 NORTH PERIM PLNM (G.N5)</t>
  </si>
  <si>
    <t>EL2 SOUTH PERIM PLNM (G.S4)</t>
  </si>
  <si>
    <t>EL2 WEST PERIM PLNM (G.W6)</t>
  </si>
  <si>
    <t>EL3 NORTH PERIM PLNM (G.N4)</t>
  </si>
  <si>
    <t>EL3 SOUTH PERIM PLNM (G.S5)</t>
  </si>
  <si>
    <t>EL3 WEST PERIM PLNM (G.W6)</t>
  </si>
  <si>
    <t>EL4 CORE PLNM (G.C10)</t>
  </si>
  <si>
    <t>EL4 CORE PLNM (M.C20)</t>
  </si>
  <si>
    <t>EL4 CORE PLNM (T.C30)</t>
  </si>
  <si>
    <t>EL4 NNE PERIM PLNM (G.NNE8)</t>
  </si>
  <si>
    <t>EL4 NNE PERIM PLNM (M.NNE18)</t>
  </si>
  <si>
    <t>EL4 NNE PERIM PLNM (T.NNE28)</t>
  </si>
  <si>
    <t>EL4 NORTH PERIM PLNM (G.N6)</t>
  </si>
  <si>
    <t>EL4 NORTH PERIM PLNM (M.N16)</t>
  </si>
  <si>
    <t>EL4 NORTH PERIM PLNM (T.N26)</t>
  </si>
  <si>
    <t>EL4 SSW PERIM PLNM (G.SSW7)</t>
  </si>
  <si>
    <t>EL4 SSW PERIM PLNM (M.SSW17)</t>
  </si>
  <si>
    <t>EL4 SSW PERIM PLNM (T.SSW27)</t>
  </si>
  <si>
    <t>EL4 SOUTH PERIM PLNM (G.S9)</t>
  </si>
  <si>
    <t>EL4 SOUTH PERIM PLNM (M.S19)</t>
  </si>
  <si>
    <t>EL4 SOUTH PERIM PLNM (T.S29)</t>
  </si>
  <si>
    <t>GUESTRM EL4 NNE PERIM SPC (G.NNE3)</t>
  </si>
  <si>
    <t>Guestroom</t>
  </si>
  <si>
    <t>ResidentialLiving</t>
  </si>
  <si>
    <t>GUESTRM EL4 NNE PERIM SPC (M.NNE13)</t>
  </si>
  <si>
    <t>GUESTRM EL4 NNE PERIM SPC (T.NNE23)</t>
  </si>
  <si>
    <t>GUESTRM EL4 NORTH PERIM SPC (G.N1)</t>
  </si>
  <si>
    <t>GUESTRM EL4 NORTH PERIM SPC (M.N11)</t>
  </si>
  <si>
    <t>GUESTRM EL4 NORTH PERIM SPC (T.N21)</t>
  </si>
  <si>
    <t>GUESTRM EL4 SSW PERIM SPC (G.SSW2)</t>
  </si>
  <si>
    <t>GUESTRM EL4 SSW PERIM SPC (M.SSW12)</t>
  </si>
  <si>
    <t>GUESTRM EL4 SSW PERIM SPC (T.SSW22)</t>
  </si>
  <si>
    <t>GUESTRM EL4 SOUTH PERIM SPC (G.S4)</t>
  </si>
  <si>
    <t>GUESTRM EL4 SOUTH PERIM SPC (M.S14)</t>
  </si>
  <si>
    <t>GUESTRM EL4 SOUTH PERIM SPC (T.S24)</t>
  </si>
  <si>
    <t>KITCHEN EL2 SOUTH PERIM SPC (G.S1)</t>
  </si>
  <si>
    <t>Kitchen</t>
  </si>
  <si>
    <t>KITCHEN EL3 SOUTH PERIM SPC (G.S2)</t>
  </si>
  <si>
    <t>LAUNDRY EL1 WEST PERIM SPC (G.W1)</t>
  </si>
  <si>
    <t>Laundry</t>
  </si>
  <si>
    <t>LOBBY EL1 WEST PERIM SPC (G.W2)</t>
  </si>
  <si>
    <t>Lobby</t>
  </si>
  <si>
    <t>OFFICE EL1 EAST PERIM SPC (G.E3)</t>
  </si>
  <si>
    <t>Roof Membrane+Roof Continuous Insulation+Metal Decking</t>
  </si>
  <si>
    <t>Stucco+Wall Continuous Insulation+Gypsum 5/8in</t>
  </si>
  <si>
    <t>Theoretical Glazing</t>
  </si>
  <si>
    <t>BarCasino EL2 North Perim Spc (G.N2)</t>
  </si>
  <si>
    <t>BarCasino EL3 North Perim Spc (G.N1)</t>
  </si>
  <si>
    <t>Dining EL2 West Perim Spc (G.W3)</t>
  </si>
  <si>
    <t>Dining EL3 West Perim Spc (G.W3)</t>
  </si>
  <si>
    <t>GuestRm EL4 NNE Perim Spc (G.NNE3)</t>
  </si>
  <si>
    <t>GuestRm EL4 NNE Perim Spc (M.NNE13)</t>
  </si>
  <si>
    <t>GuestRm EL4 NNE Perim Spc (T.NNE23)</t>
  </si>
  <si>
    <t>GuestRm EL4 North Perim Spc (G.N1)</t>
  </si>
  <si>
    <t>GuestRm EL4 North Perim Spc (M.N11)</t>
  </si>
  <si>
    <t>GuestRm EL4 North Perim Spc (T.N21)</t>
  </si>
  <si>
    <t>GuestRm EL4 SSW Perim Spc (G.SSW2)</t>
  </si>
  <si>
    <t>GuestRm EL4 SSW Perim Spc (M.SSW12)</t>
  </si>
  <si>
    <t>GuestRm EL4 SSW Perim Spc (T.SSW22)</t>
  </si>
  <si>
    <t>GuestRm EL4 South Perim Spc (G.S4)</t>
  </si>
  <si>
    <t>GuestRm EL4 South Perim Spc (M.S14)</t>
  </si>
  <si>
    <t>GuestRm EL4 South Perim Spc (T.S24)</t>
  </si>
  <si>
    <t>Kitchen EL2 South Perim Spc (G.S1)</t>
  </si>
  <si>
    <t>Kitchen EL3 South Perim Spc (G.S2)</t>
  </si>
  <si>
    <t>Laundry EL1 West Perim Spc (G.W1)</t>
  </si>
  <si>
    <t>Lobby EL1 West Perim Spc (G.W2)</t>
  </si>
  <si>
    <t>Office EL1 East Perim Spc (G.E3)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</si>
  <si>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</si>
  <si>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</si>
  <si>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</si>
  <si>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</si>
  <si>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</si>
  <si>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</si>
  <si>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</si>
  <si>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</si>
  <si>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</si>
  <si>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</si>
  <si>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</si>
  <si>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</si>
  <si>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</si>
  <si>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</si>
  <si>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</si>
  <si>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Cooling Coil Type</t>
  </si>
  <si>
    <t>Heating Coil Type</t>
  </si>
  <si>
    <t>MZ-VAV</t>
  </si>
  <si>
    <t>0.805</t>
  </si>
  <si>
    <t>SZ-CAV</t>
  </si>
  <si>
    <t>0.8</t>
  </si>
  <si>
    <t>COMBUSTION</t>
  </si>
  <si>
    <t>3.738</t>
  </si>
  <si>
    <t>SZ-VAV</t>
  </si>
  <si>
    <t>SZ-CAV Fans</t>
  </si>
  <si>
    <t>MZ-VAV Fans</t>
  </si>
  <si>
    <t>SZ-VAV Fans</t>
  </si>
  <si>
    <t>No refrigeration system was found</t>
  </si>
  <si>
    <t>Cooling Setpoint Schedule</t>
  </si>
  <si>
    <t>AllOtherDays</t>
  </si>
  <si>
    <t>DHW Sch</t>
  </si>
  <si>
    <t>Saturdays</t>
  </si>
  <si>
    <t>Weekdays</t>
  </si>
  <si>
    <t>Elec Equip Sch</t>
  </si>
  <si>
    <t>Heating Setpoint Schedule</t>
  </si>
  <si>
    <t>Infiltration Schedule</t>
  </si>
  <si>
    <t>AllDays</t>
  </si>
  <si>
    <t>Lighting Schedule</t>
  </si>
  <si>
    <t>OA Schedule</t>
  </si>
  <si>
    <t>Occupant Sch</t>
  </si>
  <si>
    <t>Saturday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</si>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</sst>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D1-489B-A500-AEE7168A5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226288"/>
        <c:axId val="599135520"/>
      </c:lineChart>
      <c:catAx>
        <c:axId val="49922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135520"/>
        <c:crosses val="autoZero"/>
        <c:auto val="1"/>
        <c:lblAlgn val="ctr"/>
        <c:lblOffset val="100"/>
        <c:noMultiLvlLbl val="0"/>
      </c:catAx>
      <c:valAx>
        <c:axId val="599135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922628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0.05</c:v>
                </c:pt>
                <c:pt idx="11">
                  <c:v>0.1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0.65</c:v>
                </c:pt>
                <c:pt idx="20">
                  <c:v>0.3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FA-43CE-A2E4-69F97B017E15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0.05</c:v>
                </c:pt>
                <c:pt idx="11">
                  <c:v>0.2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0.65</c:v>
                </c:pt>
                <c:pt idx="20">
                  <c:v>0.3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FA-43CE-A2E4-69F97B017E15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0.05</c:v>
                </c:pt>
                <c:pt idx="11">
                  <c:v>0.35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FA-43CE-A2E4-69F97B017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132640"/>
        <c:axId val="599135040"/>
      </c:lineChart>
      <c:catAx>
        <c:axId val="599132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135040"/>
        <c:crosses val="autoZero"/>
        <c:auto val="1"/>
        <c:lblAlgn val="ctr"/>
        <c:lblOffset val="100"/>
        <c:noMultiLvlLbl val="0"/>
      </c:catAx>
      <c:valAx>
        <c:axId val="599135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1326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C7-4CE7-879B-AF61B783E2ED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0.3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C7-4CE7-879B-AF61B783E2ED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0.25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C7-4CE7-879B-AF61B783E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316640"/>
        <c:axId val="622317600"/>
      </c:lineChart>
      <c:catAx>
        <c:axId val="62231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2317600"/>
        <c:crosses val="autoZero"/>
        <c:auto val="1"/>
        <c:lblAlgn val="ctr"/>
        <c:lblOffset val="100"/>
        <c:noMultiLvlLbl val="0"/>
      </c:catAx>
      <c:valAx>
        <c:axId val="6223176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23166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83-48BA-98A3-DF868441D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811023"/>
        <c:axId val="1272807663"/>
      </c:lineChart>
      <c:catAx>
        <c:axId val="1272811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2807663"/>
        <c:crosses val="autoZero"/>
        <c:auto val="1"/>
        <c:lblAlgn val="ctr"/>
        <c:lblOffset val="100"/>
        <c:noMultiLvlLbl val="0"/>
      </c:catAx>
      <c:valAx>
        <c:axId val="12728076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28110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99-4A10-876B-2EFC335EB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809583"/>
        <c:axId val="759681600"/>
      </c:lineChart>
      <c:catAx>
        <c:axId val="1272809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9681600"/>
        <c:crosses val="autoZero"/>
        <c:auto val="1"/>
        <c:lblAlgn val="ctr"/>
        <c:lblOffset val="100"/>
        <c:noMultiLvlLbl val="0"/>
      </c:catAx>
      <c:valAx>
        <c:axId val="7596816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28095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33-4341-ADEE-069716C10615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0.3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33-4341-ADEE-069716C10615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0.25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33-4341-ADEE-069716C10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684000"/>
        <c:axId val="759684480"/>
      </c:lineChart>
      <c:catAx>
        <c:axId val="759684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9684480"/>
        <c:crosses val="autoZero"/>
        <c:auto val="1"/>
        <c:lblAlgn val="ctr"/>
        <c:lblOffset val="100"/>
        <c:noMultiLvlLbl val="0"/>
      </c:catAx>
      <c:valAx>
        <c:axId val="759684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968400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59-420E-9951-D2AAB06E1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211776"/>
        <c:axId val="487212256"/>
      </c:lineChart>
      <c:catAx>
        <c:axId val="487211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212256"/>
        <c:crosses val="autoZero"/>
        <c:auto val="1"/>
        <c:lblAlgn val="ctr"/>
        <c:lblOffset val="100"/>
        <c:noMultiLvlLbl val="0"/>
      </c:catAx>
      <c:valAx>
        <c:axId val="487212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21177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54-4C43-8DC7-DE0FFA084334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0.8</c:v>
                </c:pt>
                <c:pt idx="22">
                  <c:v>0.1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54-4C43-8DC7-DE0FFA084334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54-4C43-8DC7-DE0FFA084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096896"/>
        <c:axId val="757094016"/>
      </c:lineChart>
      <c:catAx>
        <c:axId val="757096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7094016"/>
        <c:crosses val="autoZero"/>
        <c:auto val="1"/>
        <c:lblAlgn val="ctr"/>
        <c:lblOffset val="100"/>
        <c:noMultiLvlLbl val="0"/>
      </c:catAx>
      <c:valAx>
        <c:axId val="757094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709689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B6-4A10-864F-FEEBC7ABFDA6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B6-4A10-864F-FEEBC7ABFDA6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B6-4A10-864F-FEEBC7ABF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093536"/>
        <c:axId val="1736337423"/>
      </c:lineChart>
      <c:catAx>
        <c:axId val="75709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36337423"/>
        <c:crosses val="autoZero"/>
        <c:auto val="1"/>
        <c:lblAlgn val="ctr"/>
        <c:lblOffset val="100"/>
        <c:noMultiLvlLbl val="0"/>
      </c:catAx>
      <c:valAx>
        <c:axId val="17363374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709353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0.25</c:v>
                </c:pt>
                <c:pt idx="1">
                  <c:v>0.2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0.5</c:v>
                </c:pt>
                <c:pt idx="12">
                  <c:v>0.4</c:v>
                </c:pt>
                <c:pt idx="13">
                  <c:v>0.4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0.4</c:v>
                </c:pt>
                <c:pt idx="21">
                  <c:v>0.5</c:v>
                </c:pt>
                <c:pt idx="22">
                  <c:v>0.4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14-4BD4-87F2-002DF604E6F0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0.45</c:v>
                </c:pt>
                <c:pt idx="11">
                  <c:v>0.5</c:v>
                </c:pt>
                <c:pt idx="12">
                  <c:v>0.5</c:v>
                </c:pt>
                <c:pt idx="13">
                  <c:v>0.45</c:v>
                </c:pt>
                <c:pt idx="14">
                  <c:v>0.4</c:v>
                </c:pt>
                <c:pt idx="15">
                  <c:v>0.4</c:v>
                </c:pt>
                <c:pt idx="16">
                  <c:v>0.35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14-4BD4-87F2-002DF604E6F0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</c:v>
                </c:pt>
                <c:pt idx="8">
                  <c:v>0.55000000000000004</c:v>
                </c:pt>
                <c:pt idx="9">
                  <c:v>0.45</c:v>
                </c:pt>
                <c:pt idx="10">
                  <c:v>0.4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14-4BD4-87F2-002DF604E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338383"/>
        <c:axId val="1736338863"/>
      </c:lineChart>
      <c:catAx>
        <c:axId val="1736338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36338863"/>
        <c:crosses val="autoZero"/>
        <c:auto val="1"/>
        <c:lblAlgn val="ctr"/>
        <c:lblOffset val="100"/>
        <c:noMultiLvlLbl val="0"/>
      </c:catAx>
      <c:valAx>
        <c:axId val="17363388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363383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43-460C-99A3-8A9A58B3BF18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Schedules!$E$27:$AB$27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43-460C-99A3-8A9A58B3BF18}"/>
            </c:ext>
          </c:extLst>
        </c:ser>
        <c:ser>
          <c:idx val="2"/>
          <c:order val="2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Schedules!$E$28:$AB$28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0.6</c:v>
                </c:pt>
                <c:pt idx="9">
                  <c:v>0.6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43-460C-99A3-8A9A58B3BF18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Schedules!$E$29:$AB$29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0.6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43-460C-99A3-8A9A58B3B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4131263"/>
        <c:axId val="1284132223"/>
      </c:lineChart>
      <c:catAx>
        <c:axId val="1284131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84132223"/>
        <c:crosses val="autoZero"/>
        <c:auto val="1"/>
        <c:lblAlgn val="ctr"/>
        <c:lblOffset val="100"/>
        <c:noMultiLvlLbl val="0"/>
      </c:catAx>
      <c:valAx>
        <c:axId val="12841322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841312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Schedules!$E$30:$AB$30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24-4ACF-B98B-83EAD4E22DF5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Schedules!$E$31:$AB$31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24-4ACF-B98B-83EAD4E22DF5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Schedules!$E$32:$AB$32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24-4ACF-B98B-83EAD4E22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120560"/>
        <c:axId val="471121520"/>
      </c:lineChart>
      <c:catAx>
        <c:axId val="471120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71121520"/>
        <c:crosses val="autoZero"/>
        <c:auto val="1"/>
        <c:lblAlgn val="ctr"/>
        <c:lblOffset val="100"/>
        <c:noMultiLvlLbl val="0"/>
      </c:catAx>
      <c:valAx>
        <c:axId val="471121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7112056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Schedules!$E$33:$AB$33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85-4354-8163-28CF3B6C4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119600"/>
        <c:axId val="471118160"/>
      </c:lineChart>
      <c:catAx>
        <c:axId val="471119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71118160"/>
        <c:crosses val="autoZero"/>
        <c:auto val="1"/>
        <c:lblAlgn val="ctr"/>
        <c:lblOffset val="100"/>
        <c:noMultiLvlLbl val="0"/>
      </c:catAx>
      <c:valAx>
        <c:axId val="471118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7111960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Schedules!$E$34:$AB$34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0.45</c:v>
                </c:pt>
                <c:pt idx="9">
                  <c:v>0.45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C-45AC-83DE-CD55BC3A3032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Schedules!$E$35:$AB$35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C-45AC-83DE-CD55BC3A303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Schedules!$E$36:$AB$36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0.35</c:v>
                </c:pt>
                <c:pt idx="7">
                  <c:v>0.35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7C-45AC-83DE-CD55BC3A3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122960"/>
        <c:axId val="471121040"/>
      </c:lineChart>
      <c:catAx>
        <c:axId val="471122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71121040"/>
        <c:crosses val="autoZero"/>
        <c:auto val="1"/>
        <c:lblAlgn val="ctr"/>
        <c:lblOffset val="100"/>
        <c:noMultiLvlLbl val="0"/>
      </c:catAx>
      <c:valAx>
        <c:axId val="471121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7112296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Schedules!$E$37:$AB$37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53-46F7-9492-5124F99EC2F5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Schedules!$E$38:$AB$38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53-46F7-9492-5124F99EC2F5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Schedules!$E$39:$AB$39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53-46F7-9492-5124F99EC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4485984"/>
        <c:axId val="754484544"/>
      </c:lineChart>
      <c:catAx>
        <c:axId val="754485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4484544"/>
        <c:crosses val="autoZero"/>
        <c:auto val="1"/>
        <c:lblAlgn val="ctr"/>
        <c:lblOffset val="100"/>
        <c:noMultiLvlLbl val="0"/>
      </c:catAx>
      <c:valAx>
        <c:axId val="754484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4485984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Schedules!$E$40:$AB$40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0.2</c:v>
                </c:pt>
                <c:pt idx="12">
                  <c:v>0.25</c:v>
                </c:pt>
                <c:pt idx="13">
                  <c:v>0.25</c:v>
                </c:pt>
                <c:pt idx="14">
                  <c:v>0.15</c:v>
                </c:pt>
                <c:pt idx="15">
                  <c:v>0.2</c:v>
                </c:pt>
                <c:pt idx="16">
                  <c:v>0.25</c:v>
                </c:pt>
                <c:pt idx="17">
                  <c:v>0.35</c:v>
                </c:pt>
                <c:pt idx="18">
                  <c:v>0.55000000000000004</c:v>
                </c:pt>
                <c:pt idx="19">
                  <c:v>0.65</c:v>
                </c:pt>
                <c:pt idx="20">
                  <c:v>0.7</c:v>
                </c:pt>
                <c:pt idx="21">
                  <c:v>0.35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C-4B33-8D49-12F736FAF81D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Schedules!$E$41:$AB$41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0.2</c:v>
                </c:pt>
                <c:pt idx="11">
                  <c:v>0.45</c:v>
                </c:pt>
                <c:pt idx="12">
                  <c:v>0.5</c:v>
                </c:pt>
                <c:pt idx="13">
                  <c:v>0.5</c:v>
                </c:pt>
                <c:pt idx="14">
                  <c:v>0.35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0.7</c:v>
                </c:pt>
                <c:pt idx="19">
                  <c:v>0.9</c:v>
                </c:pt>
                <c:pt idx="20">
                  <c:v>0.7</c:v>
                </c:pt>
                <c:pt idx="21">
                  <c:v>0.65</c:v>
                </c:pt>
                <c:pt idx="22">
                  <c:v>0.55000000000000004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CC-4B33-8D49-12F736FAF81D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Schedules!$E$42:$AB$42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0.2</c:v>
                </c:pt>
                <c:pt idx="11">
                  <c:v>0.5</c:v>
                </c:pt>
                <c:pt idx="12">
                  <c:v>0.8</c:v>
                </c:pt>
                <c:pt idx="13">
                  <c:v>0.7</c:v>
                </c:pt>
                <c:pt idx="14">
                  <c:v>0.4</c:v>
                </c:pt>
                <c:pt idx="15">
                  <c:v>0.2</c:v>
                </c:pt>
                <c:pt idx="16">
                  <c:v>0.25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0.5</c:v>
                </c:pt>
                <c:pt idx="22">
                  <c:v>0.35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CC-4B33-8D49-12F736FAF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4480224"/>
        <c:axId val="754481184"/>
      </c:lineChart>
      <c:catAx>
        <c:axId val="754480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4481184"/>
        <c:crosses val="autoZero"/>
        <c:auto val="1"/>
        <c:lblAlgn val="ctr"/>
        <c:lblOffset val="100"/>
        <c:noMultiLvlLbl val="0"/>
      </c:catAx>
      <c:valAx>
        <c:axId val="754481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54480224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Schedules!$E$43:$AB$43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06-4A49-9165-1B4A3EDAC7DA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Schedules!$E$44:$AB$44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06-4A49-9165-1B4A3EDAC7DA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Schedules!$E$45:$AB$45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06-4A49-9165-1B4A3EDAC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091039"/>
        <c:axId val="651091519"/>
      </c:lineChart>
      <c:catAx>
        <c:axId val="651091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091519"/>
        <c:crosses val="autoZero"/>
        <c:auto val="1"/>
        <c:lblAlgn val="ctr"/>
        <c:lblOffset val="100"/>
        <c:noMultiLvlLbl val="0"/>
      </c:catAx>
      <c:valAx>
        <c:axId val="6510915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09103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Schedules!$E$46:$AB$46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0-4EBB-A1E9-C343AD047BF1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Schedules!$E$47:$AB$47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10-4EBB-A1E9-C343AD047BF1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Schedules!$E$48:$AB$48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10-4EBB-A1E9-C343AD047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093919"/>
        <c:axId val="651089599"/>
      </c:lineChart>
      <c:catAx>
        <c:axId val="651093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089599"/>
        <c:crosses val="autoZero"/>
        <c:auto val="1"/>
        <c:lblAlgn val="ctr"/>
        <c:lblOffset val="100"/>
        <c:noMultiLvlLbl val="0"/>
      </c:catAx>
      <c:valAx>
        <c:axId val="6510895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0939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Schedules!$E$49:$AB$49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33-4F7F-8862-1FED4B9BA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662687"/>
        <c:axId val="696661727"/>
      </c:lineChart>
      <c:catAx>
        <c:axId val="696662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6661727"/>
        <c:crosses val="autoZero"/>
        <c:auto val="1"/>
        <c:lblAlgn val="ctr"/>
        <c:lblOffset val="100"/>
        <c:noMultiLvlLbl val="0"/>
      </c:catAx>
      <c:valAx>
        <c:axId val="6966617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666268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Schedules!$E$50:$AB$50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E6-4AE9-8460-E86FBE3B52E7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Schedules!$E$51:$AB$51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E6-4AE9-8460-E86FBE3B52E7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Schedules!$E$52:$AB$52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0.35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E6-4AE9-8460-E86FBE3B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663167"/>
        <c:axId val="696660767"/>
      </c:lineChart>
      <c:catAx>
        <c:axId val="696663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6660767"/>
        <c:crosses val="autoZero"/>
        <c:auto val="1"/>
        <c:lblAlgn val="ctr"/>
        <c:lblOffset val="100"/>
        <c:noMultiLvlLbl val="0"/>
      </c:catAx>
      <c:valAx>
        <c:axId val="6966607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666316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Schedules!$E$54:$AB$54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59-42D2-843E-F4A835560090}"/>
            </c:ext>
          </c:extLst>
        </c:ser>
        <c:ser>
          <c:idx val="1"/>
          <c:order val="1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Schedules!$E$55:$AB$55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59-42D2-843E-F4A835560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656927"/>
        <c:axId val="696659807"/>
      </c:lineChart>
      <c:catAx>
        <c:axId val="696656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6659807"/>
        <c:crosses val="autoZero"/>
        <c:auto val="1"/>
        <c:lblAlgn val="ctr"/>
        <c:lblOffset val="100"/>
        <c:noMultiLvlLbl val="0"/>
      </c:catAx>
      <c:valAx>
        <c:axId val="6966598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66569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Schedules!$E$56:$AB$56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3D-45AD-8CF0-4ACF737FD003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Schedules!$E$57:$AB$57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0.05</c:v>
                </c:pt>
                <c:pt idx="18">
                  <c:v>0.05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3D-45AD-8CF0-4ACF737FD003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Schedules!$E$58:$AB$58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0.3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3D-45AD-8CF0-4ACF737FD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767231"/>
        <c:axId val="712766751"/>
      </c:lineChart>
      <c:catAx>
        <c:axId val="71276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2766751"/>
        <c:crosses val="autoZero"/>
        <c:auto val="1"/>
        <c:lblAlgn val="ctr"/>
        <c:lblOffset val="100"/>
        <c:noMultiLvlLbl val="0"/>
      </c:catAx>
      <c:valAx>
        <c:axId val="7127667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27672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Schedules!$E$59:$AB$59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BE-4EDB-A93A-E6076D2D3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757631"/>
        <c:axId val="712763391"/>
      </c:lineChart>
      <c:catAx>
        <c:axId val="712757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2763391"/>
        <c:crosses val="autoZero"/>
        <c:auto val="1"/>
        <c:lblAlgn val="ctr"/>
        <c:lblOffset val="100"/>
        <c:noMultiLvlLbl val="0"/>
      </c:catAx>
      <c:valAx>
        <c:axId val="7127633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27576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Schedules!$E$60:$AB$60</c:f>
              <c:numCache>
                <c:formatCode>General</c:formatCode>
                <c:ptCount val="24"/>
                <c:pt idx="0">
                  <c:v>78.08</c:v>
                </c:pt>
                <c:pt idx="1">
                  <c:v>78.08</c:v>
                </c:pt>
                <c:pt idx="2">
                  <c:v>78.08</c:v>
                </c:pt>
                <c:pt idx="3">
                  <c:v>78.08</c:v>
                </c:pt>
                <c:pt idx="4">
                  <c:v>78.08</c:v>
                </c:pt>
                <c:pt idx="5">
                  <c:v>78.08</c:v>
                </c:pt>
                <c:pt idx="6">
                  <c:v>78.08</c:v>
                </c:pt>
                <c:pt idx="7">
                  <c:v>78.08</c:v>
                </c:pt>
                <c:pt idx="8">
                  <c:v>78.08</c:v>
                </c:pt>
                <c:pt idx="9">
                  <c:v>78.08</c:v>
                </c:pt>
                <c:pt idx="10">
                  <c:v>78.08</c:v>
                </c:pt>
                <c:pt idx="11">
                  <c:v>78.08</c:v>
                </c:pt>
                <c:pt idx="12">
                  <c:v>78.08</c:v>
                </c:pt>
                <c:pt idx="13">
                  <c:v>78.08</c:v>
                </c:pt>
                <c:pt idx="14">
                  <c:v>78.08</c:v>
                </c:pt>
                <c:pt idx="15">
                  <c:v>78.08</c:v>
                </c:pt>
                <c:pt idx="16">
                  <c:v>78.08</c:v>
                </c:pt>
                <c:pt idx="17">
                  <c:v>78.08</c:v>
                </c:pt>
                <c:pt idx="18">
                  <c:v>78.08</c:v>
                </c:pt>
                <c:pt idx="19">
                  <c:v>78.08</c:v>
                </c:pt>
                <c:pt idx="20">
                  <c:v>78.08</c:v>
                </c:pt>
                <c:pt idx="21">
                  <c:v>78.08</c:v>
                </c:pt>
                <c:pt idx="22">
                  <c:v>78.08</c:v>
                </c:pt>
                <c:pt idx="23">
                  <c:v>78.08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0D-4760-8CDE-8BD6CB6E7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758111"/>
        <c:axId val="712754271"/>
      </c:lineChart>
      <c:catAx>
        <c:axId val="712758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2754271"/>
        <c:crosses val="autoZero"/>
        <c:auto val="1"/>
        <c:lblAlgn val="ctr"/>
        <c:lblOffset val="100"/>
        <c:noMultiLvlLbl val="0"/>
      </c:catAx>
      <c:valAx>
        <c:axId val="7127542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27581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Schedules!$E$62:$AB$62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0.3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0.6</c:v>
                </c:pt>
                <c:pt idx="19">
                  <c:v>0.8</c:v>
                </c:pt>
                <c:pt idx="20">
                  <c:v>0.9</c:v>
                </c:pt>
                <c:pt idx="21">
                  <c:v>0.8</c:v>
                </c:pt>
                <c:pt idx="22">
                  <c:v>0.6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34-406A-9CB2-9DF8CC5FE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758591"/>
        <c:axId val="712760031"/>
      </c:lineChart>
      <c:catAx>
        <c:axId val="712758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2760031"/>
        <c:crosses val="autoZero"/>
        <c:auto val="1"/>
        <c:lblAlgn val="ctr"/>
        <c:lblOffset val="100"/>
        <c:noMultiLvlLbl val="0"/>
      </c:catAx>
      <c:valAx>
        <c:axId val="7127600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275859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Schedules!$E$63:$AB$63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B7-455B-8957-8502C7DC9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755231"/>
        <c:axId val="712762911"/>
      </c:lineChart>
      <c:catAx>
        <c:axId val="712755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2762911"/>
        <c:crosses val="autoZero"/>
        <c:auto val="1"/>
        <c:lblAlgn val="ctr"/>
        <c:lblOffset val="100"/>
        <c:noMultiLvlLbl val="0"/>
      </c:catAx>
      <c:valAx>
        <c:axId val="7127629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27552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Schedules!$E$64:$AB$64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12-42EF-93E7-CEFFAFFAF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764831"/>
        <c:axId val="696661247"/>
      </c:lineChart>
      <c:catAx>
        <c:axId val="712764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6661247"/>
        <c:crosses val="autoZero"/>
        <c:auto val="1"/>
        <c:lblAlgn val="ctr"/>
        <c:lblOffset val="100"/>
        <c:noMultiLvlLbl val="0"/>
      </c:catAx>
      <c:valAx>
        <c:axId val="6966612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27648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Schedules!$E$65:$AB$65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0.3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0.6</c:v>
                </c:pt>
                <c:pt idx="19">
                  <c:v>0.8</c:v>
                </c:pt>
                <c:pt idx="20">
                  <c:v>0.9</c:v>
                </c:pt>
                <c:pt idx="21">
                  <c:v>0.8</c:v>
                </c:pt>
                <c:pt idx="22">
                  <c:v>0.6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F-462C-9F2B-A732B7628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501520"/>
        <c:axId val="487491920"/>
      </c:lineChart>
      <c:catAx>
        <c:axId val="487501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491920"/>
        <c:crosses val="autoZero"/>
        <c:auto val="1"/>
        <c:lblAlgn val="ctr"/>
        <c:lblOffset val="100"/>
        <c:noMultiLvlLbl val="0"/>
      </c:catAx>
      <c:valAx>
        <c:axId val="4874919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0152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Schedules!$E$66:$AB$66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EB-498E-B00A-D366C99E2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491440"/>
        <c:axId val="487490960"/>
      </c:lineChart>
      <c:catAx>
        <c:axId val="487491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490960"/>
        <c:crosses val="autoZero"/>
        <c:auto val="1"/>
        <c:lblAlgn val="ctr"/>
        <c:lblOffset val="100"/>
        <c:noMultiLvlLbl val="0"/>
      </c:catAx>
      <c:valAx>
        <c:axId val="487490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4914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Schedules!$E$67:$AB$67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0.7</c:v>
                </c:pt>
                <c:pt idx="7">
                  <c:v>0.4</c:v>
                </c:pt>
                <c:pt idx="8">
                  <c:v>0.4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0.3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0.7</c:v>
                </c:pt>
                <c:pt idx="20">
                  <c:v>0.7</c:v>
                </c:pt>
                <c:pt idx="21">
                  <c:v>0.8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59-4C29-A95A-EE914E001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497680"/>
        <c:axId val="487488080"/>
      </c:lineChart>
      <c:catAx>
        <c:axId val="487497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488080"/>
        <c:crosses val="autoZero"/>
        <c:auto val="1"/>
        <c:lblAlgn val="ctr"/>
        <c:lblOffset val="100"/>
        <c:noMultiLvlLbl val="0"/>
      </c:catAx>
      <c:valAx>
        <c:axId val="4874880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49768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18.359605980301932</c:v>
                </c:pt>
                <c:pt idx="1">
                  <c:v>21.477810577101181</c:v>
                </c:pt>
                <c:pt idx="2">
                  <c:v>20.374916101631882</c:v>
                </c:pt>
                <c:pt idx="3">
                  <c:v>22.450870778282248</c:v>
                </c:pt>
                <c:pt idx="4">
                  <c:v>20.838023134218432</c:v>
                </c:pt>
                <c:pt idx="5">
                  <c:v>23.622473678299897</c:v>
                </c:pt>
                <c:pt idx="6">
                  <c:v>23.886579323883435</c:v>
                </c:pt>
                <c:pt idx="7">
                  <c:v>24.773175420148153</c:v>
                </c:pt>
                <c:pt idx="8">
                  <c:v>25.640924902027422</c:v>
                </c:pt>
                <c:pt idx="9">
                  <c:v>26.775842228772369</c:v>
                </c:pt>
                <c:pt idx="10">
                  <c:v>27.121191101595421</c:v>
                </c:pt>
                <c:pt idx="11">
                  <c:v>25.199772479001709</c:v>
                </c:pt>
                <c:pt idx="12">
                  <c:v>28.273337893476423</c:v>
                </c:pt>
                <c:pt idx="13">
                  <c:v>30.384437417870028</c:v>
                </c:pt>
                <c:pt idx="14">
                  <c:v>35.240287843232203</c:v>
                </c:pt>
                <c:pt idx="15">
                  <c:v>26.348163132555779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1-4A49-998D-7FDCD27A78BE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18.106478806273167</c:v>
                </c:pt>
                <c:pt idx="1">
                  <c:v>20.505734404237728</c:v>
                </c:pt>
                <c:pt idx="2">
                  <c:v>19.551422225009517</c:v>
                </c:pt>
                <c:pt idx="3">
                  <c:v>21.156315822481119</c:v>
                </c:pt>
                <c:pt idx="4">
                  <c:v>19.89894611106817</c:v>
                </c:pt>
                <c:pt idx="5">
                  <c:v>22.004843572021336</c:v>
                </c:pt>
                <c:pt idx="6">
                  <c:v>22.322317913924142</c:v>
                </c:pt>
                <c:pt idx="7">
                  <c:v>22.858935814284528</c:v>
                </c:pt>
                <c:pt idx="8">
                  <c:v>23.464868278468202</c:v>
                </c:pt>
                <c:pt idx="9">
                  <c:v>24.70164836046327</c:v>
                </c:pt>
                <c:pt idx="10">
                  <c:v>24.772685958308237</c:v>
                </c:pt>
                <c:pt idx="11">
                  <c:v>23.462259954408296</c:v>
                </c:pt>
                <c:pt idx="12">
                  <c:v>25.633762949372205</c:v>
                </c:pt>
                <c:pt idx="13">
                  <c:v>27.521563010919554</c:v>
                </c:pt>
                <c:pt idx="14">
                  <c:v>31.585030868473904</c:v>
                </c:pt>
                <c:pt idx="15">
                  <c:v>23.971564688157681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F1-4A49-998D-7FDCD27A7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502960"/>
        <c:axId val="487489040"/>
      </c:barChart>
      <c:catAx>
        <c:axId val="487502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489040"/>
        <c:crosses val="autoZero"/>
        <c:auto val="1"/>
        <c:lblAlgn val="ctr"/>
        <c:lblOffset val="100"/>
        <c:noMultiLvlLbl val="0"/>
      </c:catAx>
      <c:valAx>
        <c:axId val="487489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0296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6.5613608089246576</c:v>
                </c:pt>
                <c:pt idx="1">
                  <c:v>4.9757730973921142</c:v>
                </c:pt>
                <c:pt idx="2">
                  <c:v>3.6170169663575207</c:v>
                </c:pt>
                <c:pt idx="3">
                  <c:v>3.413986999216803</c:v>
                </c:pt>
                <c:pt idx="4">
                  <c:v>3.2816602032229225</c:v>
                </c:pt>
                <c:pt idx="5">
                  <c:v>2.1163466544933209</c:v>
                </c:pt>
                <c:pt idx="6">
                  <c:v>2.1530195390949625</c:v>
                </c:pt>
                <c:pt idx="7">
                  <c:v>2.2868681005351119</c:v>
                </c:pt>
                <c:pt idx="8">
                  <c:v>2.2459790768189651</c:v>
                </c:pt>
                <c:pt idx="9">
                  <c:v>2.7798365349135348</c:v>
                </c:pt>
                <c:pt idx="10">
                  <c:v>5.338921550468096</c:v>
                </c:pt>
                <c:pt idx="11">
                  <c:v>4.9857745412753722</c:v>
                </c:pt>
                <c:pt idx="12">
                  <c:v>4.3830092860653602</c:v>
                </c:pt>
                <c:pt idx="13">
                  <c:v>2.993944441122379</c:v>
                </c:pt>
                <c:pt idx="14">
                  <c:v>2.1076183072729422</c:v>
                </c:pt>
                <c:pt idx="15">
                  <c:v>6.1427370484400967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4-402B-A138-C3BCDAC0D7D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5.7939138132956867</c:v>
                </c:pt>
                <c:pt idx="1">
                  <c:v>4.2706302477499491</c:v>
                </c:pt>
                <c:pt idx="2">
                  <c:v>3.3306969580734229</c:v>
                </c:pt>
                <c:pt idx="3">
                  <c:v>3.2011832550379133</c:v>
                </c:pt>
                <c:pt idx="4">
                  <c:v>3.2718072313757296</c:v>
                </c:pt>
                <c:pt idx="5">
                  <c:v>2.2425895973315875</c:v>
                </c:pt>
                <c:pt idx="6">
                  <c:v>2.3962564044973318</c:v>
                </c:pt>
                <c:pt idx="7">
                  <c:v>2.4360563902043464</c:v>
                </c:pt>
                <c:pt idx="8">
                  <c:v>2.3847308616191039</c:v>
                </c:pt>
                <c:pt idx="9">
                  <c:v>2.8179605951132576</c:v>
                </c:pt>
                <c:pt idx="10">
                  <c:v>4.3277418103379128</c:v>
                </c:pt>
                <c:pt idx="11">
                  <c:v>4.1602816884975011</c:v>
                </c:pt>
                <c:pt idx="12">
                  <c:v>3.7861651189891075</c:v>
                </c:pt>
                <c:pt idx="13">
                  <c:v>3.0530383533313601</c:v>
                </c:pt>
                <c:pt idx="14">
                  <c:v>2.3242651144678566</c:v>
                </c:pt>
                <c:pt idx="15">
                  <c:v>5.4082574079232737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04-402B-A138-C3BCDAC0D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499120"/>
        <c:axId val="487502000"/>
      </c:barChart>
      <c:catAx>
        <c:axId val="487499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02000"/>
        <c:crosses val="autoZero"/>
        <c:auto val="1"/>
        <c:lblAlgn val="ctr"/>
        <c:lblOffset val="100"/>
        <c:noMultiLvlLbl val="0"/>
      </c:catAx>
      <c:valAx>
        <c:axId val="487502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49912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19.952318307710485</c:v>
                </c:pt>
                <c:pt idx="1">
                  <c:v>23.099411945727493</c:v>
                </c:pt>
                <c:pt idx="2">
                  <c:v>22.225899181945337</c:v>
                </c:pt>
                <c:pt idx="3">
                  <c:v>23.97259961700632</c:v>
                </c:pt>
                <c:pt idx="4">
                  <c:v>22.514845890985356</c:v>
                </c:pt>
                <c:pt idx="5">
                  <c:v>24.392535561094494</c:v>
                </c:pt>
                <c:pt idx="6">
                  <c:v>24.467247039674707</c:v>
                </c:pt>
                <c:pt idx="7">
                  <c:v>25.556960027769232</c:v>
                </c:pt>
                <c:pt idx="8">
                  <c:v>26.363478358523508</c:v>
                </c:pt>
                <c:pt idx="9">
                  <c:v>27.354218691433399</c:v>
                </c:pt>
                <c:pt idx="10">
                  <c:v>27.90763085009721</c:v>
                </c:pt>
                <c:pt idx="11">
                  <c:v>26.069889200190772</c:v>
                </c:pt>
                <c:pt idx="12">
                  <c:v>28.72825037810782</c:v>
                </c:pt>
                <c:pt idx="13">
                  <c:v>30.663738257510015</c:v>
                </c:pt>
                <c:pt idx="14">
                  <c:v>34.063570825390769</c:v>
                </c:pt>
                <c:pt idx="15">
                  <c:v>27.408178504807843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0B-4B92-9C74-B4A38885697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19.149935171100168</c:v>
                </c:pt>
                <c:pt idx="1">
                  <c:v>21.442891937735091</c:v>
                </c:pt>
                <c:pt idx="2">
                  <c:v>20.679254314512779</c:v>
                </c:pt>
                <c:pt idx="3">
                  <c:v>22.038945177648689</c:v>
                </c:pt>
                <c:pt idx="4">
                  <c:v>20.947157518912686</c:v>
                </c:pt>
                <c:pt idx="5">
                  <c:v>22.366004862532108</c:v>
                </c:pt>
                <c:pt idx="6">
                  <c:v>22.625791692858321</c:v>
                </c:pt>
                <c:pt idx="7">
                  <c:v>23.189446234308711</c:v>
                </c:pt>
                <c:pt idx="8">
                  <c:v>23.754640188667416</c:v>
                </c:pt>
                <c:pt idx="9">
                  <c:v>24.901796832499336</c:v>
                </c:pt>
                <c:pt idx="10">
                  <c:v>25.073046199888868</c:v>
                </c:pt>
                <c:pt idx="11">
                  <c:v>23.864560687580127</c:v>
                </c:pt>
                <c:pt idx="12">
                  <c:v>25.730682665087638</c:v>
                </c:pt>
                <c:pt idx="13">
                  <c:v>27.581642118220497</c:v>
                </c:pt>
                <c:pt idx="14">
                  <c:v>30.255882511656811</c:v>
                </c:pt>
                <c:pt idx="15">
                  <c:v>24.708931365957319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0B-4B92-9C74-B4A388856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496720"/>
        <c:axId val="487493360"/>
      </c:barChart>
      <c:catAx>
        <c:axId val="487496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493360"/>
        <c:crosses val="autoZero"/>
        <c:auto val="1"/>
        <c:lblAlgn val="ctr"/>
        <c:lblOffset val="100"/>
        <c:noMultiLvlLbl val="0"/>
      </c:catAx>
      <c:valAx>
        <c:axId val="487493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49672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5.1290331378500147</c:v>
                </c:pt>
                <c:pt idx="1">
                  <c:v>3.8582592310081956</c:v>
                </c:pt>
                <c:pt idx="2">
                  <c:v>2.9436372148512877</c:v>
                </c:pt>
                <c:pt idx="3">
                  <c:v>2.778393526735905</c:v>
                </c:pt>
                <c:pt idx="4">
                  <c:v>2.6924152374896271</c:v>
                </c:pt>
                <c:pt idx="5">
                  <c:v>1.9528805471004933</c:v>
                </c:pt>
                <c:pt idx="6">
                  <c:v>1.9331117434379883</c:v>
                </c:pt>
                <c:pt idx="7">
                  <c:v>2.0180718762169092</c:v>
                </c:pt>
                <c:pt idx="8">
                  <c:v>1.9745153146425807</c:v>
                </c:pt>
                <c:pt idx="9">
                  <c:v>2.308317642649103</c:v>
                </c:pt>
                <c:pt idx="10">
                  <c:v>4.0905152913070948</c:v>
                </c:pt>
                <c:pt idx="11">
                  <c:v>3.9233245484947887</c:v>
                </c:pt>
                <c:pt idx="12">
                  <c:v>3.4645866483094174</c:v>
                </c:pt>
                <c:pt idx="13">
                  <c:v>2.4700429227114089</c:v>
                </c:pt>
                <c:pt idx="14">
                  <c:v>1.8815767788568822</c:v>
                </c:pt>
                <c:pt idx="15">
                  <c:v>4.7773613689763454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A4-46EC-A166-77427C5CBCD5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4.7111814902917084</c:v>
                </c:pt>
                <c:pt idx="1">
                  <c:v>3.4377075217566961</c:v>
                </c:pt>
                <c:pt idx="2">
                  <c:v>2.8124188544901125</c:v>
                </c:pt>
                <c:pt idx="3">
                  <c:v>2.6782888087379737</c:v>
                </c:pt>
                <c:pt idx="4">
                  <c:v>2.7459687216966069</c:v>
                </c:pt>
                <c:pt idx="5">
                  <c:v>1.9943875236818736</c:v>
                </c:pt>
                <c:pt idx="6">
                  <c:v>1.9883265684728821</c:v>
                </c:pt>
                <c:pt idx="7">
                  <c:v>2.0667734751353097</c:v>
                </c:pt>
                <c:pt idx="8">
                  <c:v>2.0101964410465385</c:v>
                </c:pt>
                <c:pt idx="9">
                  <c:v>2.320370567533629</c:v>
                </c:pt>
                <c:pt idx="10">
                  <c:v>3.3957361689839294</c:v>
                </c:pt>
                <c:pt idx="11">
                  <c:v>3.3431643795458625</c:v>
                </c:pt>
                <c:pt idx="12">
                  <c:v>3.0728131367124094</c:v>
                </c:pt>
                <c:pt idx="13">
                  <c:v>2.4797716330903046</c:v>
                </c:pt>
                <c:pt idx="14">
                  <c:v>1.9165444227456827</c:v>
                </c:pt>
                <c:pt idx="15">
                  <c:v>4.2146275583350716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A4-46EC-A166-77427C5CB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8690991"/>
        <c:axId val="708699631"/>
      </c:barChart>
      <c:catAx>
        <c:axId val="708690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08699631"/>
        <c:crosses val="autoZero"/>
        <c:auto val="1"/>
        <c:lblAlgn val="ctr"/>
        <c:lblOffset val="100"/>
        <c:noMultiLvlLbl val="0"/>
      </c:catAx>
      <c:valAx>
        <c:axId val="7086996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0869099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20.661369413885495</c:v>
                </c:pt>
                <c:pt idx="1">
                  <c:v>23.540595434120277</c:v>
                </c:pt>
                <c:pt idx="2">
                  <c:v>22.451948148547881</c:v>
                </c:pt>
                <c:pt idx="3">
                  <c:v>24.175184313885637</c:v>
                </c:pt>
                <c:pt idx="4">
                  <c:v>22.70666432339485</c:v>
                </c:pt>
                <c:pt idx="5">
                  <c:v>24.34786852203235</c:v>
                </c:pt>
                <c:pt idx="6">
                  <c:v>24.446096191794371</c:v>
                </c:pt>
                <c:pt idx="7">
                  <c:v>25.584921775072161</c:v>
                </c:pt>
                <c:pt idx="8">
                  <c:v>26.37680992224908</c:v>
                </c:pt>
                <c:pt idx="9">
                  <c:v>27.475212316470042</c:v>
                </c:pt>
                <c:pt idx="10">
                  <c:v>28.38680407379265</c:v>
                </c:pt>
                <c:pt idx="11">
                  <c:v>26.523797383800218</c:v>
                </c:pt>
                <c:pt idx="12">
                  <c:v>29.102503751908774</c:v>
                </c:pt>
                <c:pt idx="13">
                  <c:v>30.832548483120426</c:v>
                </c:pt>
                <c:pt idx="14">
                  <c:v>34.098466566810231</c:v>
                </c:pt>
                <c:pt idx="15">
                  <c:v>28.135510777348831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C2-40D7-827C-6B187B76BED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19.81671097978418</c:v>
                </c:pt>
                <c:pt idx="1">
                  <c:v>21.831944677394187</c:v>
                </c:pt>
                <c:pt idx="2">
                  <c:v>20.899292351356596</c:v>
                </c:pt>
                <c:pt idx="3">
                  <c:v>22.235108823585179</c:v>
                </c:pt>
                <c:pt idx="4">
                  <c:v>21.155531895964568</c:v>
                </c:pt>
                <c:pt idx="5">
                  <c:v>22.331916966503371</c:v>
                </c:pt>
                <c:pt idx="6">
                  <c:v>22.61956928524862</c:v>
                </c:pt>
                <c:pt idx="7">
                  <c:v>23.228368951551154</c:v>
                </c:pt>
                <c:pt idx="8">
                  <c:v>23.776630238999143</c:v>
                </c:pt>
                <c:pt idx="9">
                  <c:v>25.024589040196837</c:v>
                </c:pt>
                <c:pt idx="10">
                  <c:v>25.47296219213565</c:v>
                </c:pt>
                <c:pt idx="11">
                  <c:v>24.243249991613816</c:v>
                </c:pt>
                <c:pt idx="12">
                  <c:v>26.04814650602129</c:v>
                </c:pt>
                <c:pt idx="13">
                  <c:v>27.758715148085546</c:v>
                </c:pt>
                <c:pt idx="14">
                  <c:v>30.29808882361435</c:v>
                </c:pt>
                <c:pt idx="15">
                  <c:v>25.40557309768381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C2-40D7-827C-6B187B76B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8701071"/>
        <c:axId val="708695791"/>
      </c:barChart>
      <c:catAx>
        <c:axId val="708701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08695791"/>
        <c:crosses val="autoZero"/>
        <c:auto val="1"/>
        <c:lblAlgn val="ctr"/>
        <c:lblOffset val="100"/>
        <c:noMultiLvlLbl val="0"/>
      </c:catAx>
      <c:valAx>
        <c:axId val="7086957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087010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2.2003179460104341</c:v>
                </c:pt>
                <c:pt idx="1">
                  <c:v>2.1393113989478616</c:v>
                </c:pt>
                <c:pt idx="2">
                  <c:v>1.9907684813410906</c:v>
                </c:pt>
                <c:pt idx="3">
                  <c:v>1.9399086415683784</c:v>
                </c:pt>
                <c:pt idx="4">
                  <c:v>1.9140056676064063</c:v>
                </c:pt>
                <c:pt idx="5">
                  <c:v>1.8407240709923856</c:v>
                </c:pt>
                <c:pt idx="6">
                  <c:v>1.8378555562523793</c:v>
                </c:pt>
                <c:pt idx="7">
                  <c:v>1.8348301103622691</c:v>
                </c:pt>
                <c:pt idx="8">
                  <c:v>1.8307356074737735</c:v>
                </c:pt>
                <c:pt idx="9">
                  <c:v>1.8369078437864164</c:v>
                </c:pt>
                <c:pt idx="10">
                  <c:v>2.2574936811876598</c:v>
                </c:pt>
                <c:pt idx="11">
                  <c:v>2.1806249826806932</c:v>
                </c:pt>
                <c:pt idx="12">
                  <c:v>2.028489129309226</c:v>
                </c:pt>
                <c:pt idx="13">
                  <c:v>1.8458201038137481</c:v>
                </c:pt>
                <c:pt idx="14">
                  <c:v>1.7432785775853901</c:v>
                </c:pt>
                <c:pt idx="15">
                  <c:v>2.5255726309740676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B-42D0-A174-6B051F11F395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1.9345785246430038</c:v>
                </c:pt>
                <c:pt idx="1">
                  <c:v>1.8864312893877502</c:v>
                </c:pt>
                <c:pt idx="2">
                  <c:v>1.8816790174593199</c:v>
                </c:pt>
                <c:pt idx="3">
                  <c:v>1.8584734799482538</c:v>
                </c:pt>
                <c:pt idx="4">
                  <c:v>1.8866089307825704</c:v>
                </c:pt>
                <c:pt idx="5">
                  <c:v>1.845787434131942</c:v>
                </c:pt>
                <c:pt idx="6">
                  <c:v>1.8371492202301174</c:v>
                </c:pt>
                <c:pt idx="7">
                  <c:v>1.8359706322896052</c:v>
                </c:pt>
                <c:pt idx="8">
                  <c:v>1.8290891430188245</c:v>
                </c:pt>
                <c:pt idx="9">
                  <c:v>1.8268886065943173</c:v>
                </c:pt>
                <c:pt idx="10">
                  <c:v>1.8397639615489516</c:v>
                </c:pt>
                <c:pt idx="11">
                  <c:v>1.8626169873594587</c:v>
                </c:pt>
                <c:pt idx="12">
                  <c:v>1.8235230459811189</c:v>
                </c:pt>
                <c:pt idx="13">
                  <c:v>1.7964391505299346</c:v>
                </c:pt>
                <c:pt idx="14">
                  <c:v>1.7427414238439092</c:v>
                </c:pt>
                <c:pt idx="15">
                  <c:v>1.9748408446862911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CB-42D0-A174-6B051F11F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8704911"/>
        <c:axId val="708691471"/>
      </c:barChart>
      <c:catAx>
        <c:axId val="708704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08691471"/>
        <c:crosses val="autoZero"/>
        <c:auto val="1"/>
        <c:lblAlgn val="ctr"/>
        <c:lblOffset val="100"/>
        <c:noMultiLvlLbl val="0"/>
      </c:catAx>
      <c:valAx>
        <c:axId val="7086914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087049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19.936544247729532</c:v>
                </c:pt>
                <c:pt idx="1">
                  <c:v>23.083587131062306</c:v>
                </c:pt>
                <c:pt idx="2">
                  <c:v>22.216907727108985</c:v>
                </c:pt>
                <c:pt idx="3">
                  <c:v>23.961805641645682</c:v>
                </c:pt>
                <c:pt idx="4">
                  <c:v>22.500041858029817</c:v>
                </c:pt>
                <c:pt idx="5">
                  <c:v>24.390350046889747</c:v>
                </c:pt>
                <c:pt idx="6">
                  <c:v>24.465114613702895</c:v>
                </c:pt>
                <c:pt idx="7">
                  <c:v>25.55248603152333</c:v>
                </c:pt>
                <c:pt idx="8">
                  <c:v>26.359840647793124</c:v>
                </c:pt>
                <c:pt idx="9">
                  <c:v>27.341917535305868</c:v>
                </c:pt>
                <c:pt idx="10">
                  <c:v>27.900434769292254</c:v>
                </c:pt>
                <c:pt idx="11">
                  <c:v>26.063538447402546</c:v>
                </c:pt>
                <c:pt idx="12">
                  <c:v>28.721493296152129</c:v>
                </c:pt>
                <c:pt idx="13">
                  <c:v>30.652818416366348</c:v>
                </c:pt>
                <c:pt idx="14">
                  <c:v>34.057686053108654</c:v>
                </c:pt>
                <c:pt idx="15">
                  <c:v>27.409906935160894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F3-4532-ABB5-C151799B858F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19.123141656615395</c:v>
                </c:pt>
                <c:pt idx="1">
                  <c:v>21.409773631191381</c:v>
                </c:pt>
                <c:pt idx="2">
                  <c:v>20.659318953811781</c:v>
                </c:pt>
                <c:pt idx="3">
                  <c:v>22.014873601876175</c:v>
                </c:pt>
                <c:pt idx="4">
                  <c:v>20.916273731096435</c:v>
                </c:pt>
                <c:pt idx="5">
                  <c:v>22.36069049706046</c:v>
                </c:pt>
                <c:pt idx="6">
                  <c:v>22.620363421040736</c:v>
                </c:pt>
                <c:pt idx="7">
                  <c:v>23.179052900090575</c:v>
                </c:pt>
                <c:pt idx="8">
                  <c:v>23.745851460874412</c:v>
                </c:pt>
                <c:pt idx="9">
                  <c:v>24.878845505949823</c:v>
                </c:pt>
                <c:pt idx="10">
                  <c:v>25.050999561001156</c:v>
                </c:pt>
                <c:pt idx="11">
                  <c:v>23.843877132827053</c:v>
                </c:pt>
                <c:pt idx="12">
                  <c:v>25.710275198315184</c:v>
                </c:pt>
                <c:pt idx="13">
                  <c:v>27.559240050696349</c:v>
                </c:pt>
                <c:pt idx="14">
                  <c:v>30.241614757361987</c:v>
                </c:pt>
                <c:pt idx="15">
                  <c:v>24.691388038521058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F3-4532-ABB5-C151799B8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8692431"/>
        <c:axId val="708694831"/>
      </c:barChart>
      <c:catAx>
        <c:axId val="708692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08694831"/>
        <c:crosses val="autoZero"/>
        <c:auto val="1"/>
        <c:lblAlgn val="ctr"/>
        <c:lblOffset val="100"/>
        <c:noMultiLvlLbl val="0"/>
      </c:catAx>
      <c:valAx>
        <c:axId val="7086948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086924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2.2852719532240164</c:v>
                </c:pt>
                <c:pt idx="1">
                  <c:v>2.1930492335021756</c:v>
                </c:pt>
                <c:pt idx="2">
                  <c:v>2.0103468090909229</c:v>
                </c:pt>
                <c:pt idx="3">
                  <c:v>1.9535416706166842</c:v>
                </c:pt>
                <c:pt idx="4">
                  <c:v>1.9122978016512779</c:v>
                </c:pt>
                <c:pt idx="5">
                  <c:v>1.8420753415367297</c:v>
                </c:pt>
                <c:pt idx="6">
                  <c:v>1.8381564381879414</c:v>
                </c:pt>
                <c:pt idx="7">
                  <c:v>1.8350237949044048</c:v>
                </c:pt>
                <c:pt idx="8">
                  <c:v>1.8308264700262964</c:v>
                </c:pt>
                <c:pt idx="9">
                  <c:v>1.8365845014446127</c:v>
                </c:pt>
                <c:pt idx="10">
                  <c:v>2.3679438956553702</c:v>
                </c:pt>
                <c:pt idx="11">
                  <c:v>2.2850333478693976</c:v>
                </c:pt>
                <c:pt idx="12">
                  <c:v>2.089176271893427</c:v>
                </c:pt>
                <c:pt idx="13">
                  <c:v>1.8554700569240039</c:v>
                </c:pt>
                <c:pt idx="14">
                  <c:v>1.7424595019915383</c:v>
                </c:pt>
                <c:pt idx="15">
                  <c:v>2.6793848473932078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A-4704-9693-3E7D50AC710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1.9436293391244237</c:v>
                </c:pt>
                <c:pt idx="1">
                  <c:v>1.886895519732342</c:v>
                </c:pt>
                <c:pt idx="2">
                  <c:v>1.8802244873849818</c:v>
                </c:pt>
                <c:pt idx="3">
                  <c:v>1.8651220518893725</c:v>
                </c:pt>
                <c:pt idx="4">
                  <c:v>1.8793475106140005</c:v>
                </c:pt>
                <c:pt idx="5">
                  <c:v>1.8401405379704838</c:v>
                </c:pt>
                <c:pt idx="6">
                  <c:v>1.8360504104858013</c:v>
                </c:pt>
                <c:pt idx="7">
                  <c:v>1.8368849458397933</c:v>
                </c:pt>
                <c:pt idx="8">
                  <c:v>1.8289613812274761</c:v>
                </c:pt>
                <c:pt idx="9">
                  <c:v>1.8246136883049835</c:v>
                </c:pt>
                <c:pt idx="10">
                  <c:v>1.8440105826433568</c:v>
                </c:pt>
                <c:pt idx="11">
                  <c:v>1.8656202645369149</c:v>
                </c:pt>
                <c:pt idx="12">
                  <c:v>1.8197838258822641</c:v>
                </c:pt>
                <c:pt idx="13">
                  <c:v>1.7994847232775861</c:v>
                </c:pt>
                <c:pt idx="14">
                  <c:v>1.7453974398053824</c:v>
                </c:pt>
                <c:pt idx="15">
                  <c:v>2.0767965043440473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8A-4704-9693-3E7D50AC7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8695311"/>
        <c:axId val="708696271"/>
      </c:barChart>
      <c:catAx>
        <c:axId val="708695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08696271"/>
        <c:crosses val="autoZero"/>
        <c:auto val="1"/>
        <c:lblAlgn val="ctr"/>
        <c:lblOffset val="100"/>
        <c:noMultiLvlLbl val="0"/>
      </c:catAx>
      <c:valAx>
        <c:axId val="7086962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086953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17.69906205926922</c:v>
                </c:pt>
                <c:pt idx="1">
                  <c:v>20.668186293026629</c:v>
                </c:pt>
                <c:pt idx="2">
                  <c:v>19.875296907610434</c:v>
                </c:pt>
                <c:pt idx="3">
                  <c:v>21.572548716475293</c:v>
                </c:pt>
                <c:pt idx="4">
                  <c:v>20.260590592006722</c:v>
                </c:pt>
                <c:pt idx="5">
                  <c:v>22.308313121398498</c:v>
                </c:pt>
                <c:pt idx="6">
                  <c:v>22.39246817987577</c:v>
                </c:pt>
                <c:pt idx="7">
                  <c:v>23.326948987166944</c:v>
                </c:pt>
                <c:pt idx="8">
                  <c:v>24.082034300248964</c:v>
                </c:pt>
                <c:pt idx="9">
                  <c:v>25.00218770190666</c:v>
                </c:pt>
                <c:pt idx="10">
                  <c:v>25.457834670991513</c:v>
                </c:pt>
                <c:pt idx="11">
                  <c:v>23.747977469587301</c:v>
                </c:pt>
                <c:pt idx="12">
                  <c:v>26.407175808100625</c:v>
                </c:pt>
                <c:pt idx="13">
                  <c:v>28.305756718797177</c:v>
                </c:pt>
                <c:pt idx="14">
                  <c:v>32.112602038063102</c:v>
                </c:pt>
                <c:pt idx="15">
                  <c:v>24.764651695979445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1-4A83-A63A-51C7DC92AAF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17.349953256102598</c:v>
                </c:pt>
                <c:pt idx="1">
                  <c:v>19.484626872855141</c:v>
                </c:pt>
                <c:pt idx="2">
                  <c:v>18.796791808077288</c:v>
                </c:pt>
                <c:pt idx="3">
                  <c:v>20.09041042746237</c:v>
                </c:pt>
                <c:pt idx="4">
                  <c:v>19.099686283546585</c:v>
                </c:pt>
                <c:pt idx="5">
                  <c:v>20.619921067715211</c:v>
                </c:pt>
                <c:pt idx="6">
                  <c:v>20.821223771277229</c:v>
                </c:pt>
                <c:pt idx="7">
                  <c:v>21.355259162460204</c:v>
                </c:pt>
                <c:pt idx="8">
                  <c:v>21.877850976663058</c:v>
                </c:pt>
                <c:pt idx="9">
                  <c:v>22.914159098433466</c:v>
                </c:pt>
                <c:pt idx="10">
                  <c:v>23.072759902632686</c:v>
                </c:pt>
                <c:pt idx="11">
                  <c:v>21.937332112109519</c:v>
                </c:pt>
                <c:pt idx="12">
                  <c:v>23.79163758238521</c:v>
                </c:pt>
                <c:pt idx="13">
                  <c:v>25.563868352850069</c:v>
                </c:pt>
                <c:pt idx="14">
                  <c:v>28.633311699392259</c:v>
                </c:pt>
                <c:pt idx="15">
                  <c:v>22.447717278907202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41-4A83-A63A-51C7DC92A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8697231"/>
        <c:axId val="471014960"/>
      </c:barChart>
      <c:catAx>
        <c:axId val="70869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71014960"/>
        <c:crosses val="autoZero"/>
        <c:auto val="1"/>
        <c:lblAlgn val="ctr"/>
        <c:lblOffset val="100"/>
        <c:noMultiLvlLbl val="0"/>
      </c:catAx>
      <c:valAx>
        <c:axId val="471014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086972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6.0921314196289371</c:v>
                </c:pt>
                <c:pt idx="1">
                  <c:v>4.5439296376728109</c:v>
                </c:pt>
                <c:pt idx="2">
                  <c:v>3.4442316863827229</c:v>
                </c:pt>
                <c:pt idx="3">
                  <c:v>3.2134645760014937</c:v>
                </c:pt>
                <c:pt idx="4">
                  <c:v>3.1143043618400617</c:v>
                </c:pt>
                <c:pt idx="5">
                  <c:v>2.0697416032354656</c:v>
                </c:pt>
                <c:pt idx="6">
                  <c:v>2.0371331770828016</c:v>
                </c:pt>
                <c:pt idx="7">
                  <c:v>2.1748729309809223</c:v>
                </c:pt>
                <c:pt idx="8">
                  <c:v>2.1140711528168121</c:v>
                </c:pt>
                <c:pt idx="9">
                  <c:v>2.5688313733955033</c:v>
                </c:pt>
                <c:pt idx="10">
                  <c:v>4.8024748742436021</c:v>
                </c:pt>
                <c:pt idx="11">
                  <c:v>4.5459504908473845</c:v>
                </c:pt>
                <c:pt idx="12">
                  <c:v>4.0358600804199227</c:v>
                </c:pt>
                <c:pt idx="13">
                  <c:v>2.8139766440944447</c:v>
                </c:pt>
                <c:pt idx="14">
                  <c:v>1.9834805170560537</c:v>
                </c:pt>
                <c:pt idx="15">
                  <c:v>5.5459267178199996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9-4702-97EF-B133118755B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5.3409839699788959</c:v>
                </c:pt>
                <c:pt idx="1">
                  <c:v>3.8820923472728839</c:v>
                </c:pt>
                <c:pt idx="2">
                  <c:v>3.1498844164159325</c:v>
                </c:pt>
                <c:pt idx="3">
                  <c:v>2.9947738718385888</c:v>
                </c:pt>
                <c:pt idx="4">
                  <c:v>3.0229810792954437</c:v>
                </c:pt>
                <c:pt idx="5">
                  <c:v>2.0889003297596012</c:v>
                </c:pt>
                <c:pt idx="6">
                  <c:v>2.0912103971262348</c:v>
                </c:pt>
                <c:pt idx="7">
                  <c:v>2.1931752451319988</c:v>
                </c:pt>
                <c:pt idx="8">
                  <c:v>2.1244506315895411</c:v>
                </c:pt>
                <c:pt idx="9">
                  <c:v>2.5415921511089463</c:v>
                </c:pt>
                <c:pt idx="10">
                  <c:v>3.9124879858703632</c:v>
                </c:pt>
                <c:pt idx="11">
                  <c:v>3.7594666966138752</c:v>
                </c:pt>
                <c:pt idx="12">
                  <c:v>3.4851431705051117</c:v>
                </c:pt>
                <c:pt idx="13">
                  <c:v>2.7808312100470944</c:v>
                </c:pt>
                <c:pt idx="14">
                  <c:v>2.0149625684203771</c:v>
                </c:pt>
                <c:pt idx="15">
                  <c:v>4.8738425233828879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99-4702-97EF-B13311875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015440"/>
        <c:axId val="471008240"/>
      </c:barChart>
      <c:catAx>
        <c:axId val="471015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71008240"/>
        <c:crosses val="autoZero"/>
        <c:auto val="1"/>
        <c:lblAlgn val="ctr"/>
        <c:lblOffset val="100"/>
        <c:noMultiLvlLbl val="0"/>
      </c:catAx>
      <c:valAx>
        <c:axId val="471008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710154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3" Type="http://schemas.openxmlformats.org/officeDocument/2006/relationships/chart" Target="../charts/chart33.xml"/><Relationship Id="rId7" Type="http://schemas.openxmlformats.org/officeDocument/2006/relationships/chart" Target="../charts/chart37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10" Type="http://schemas.openxmlformats.org/officeDocument/2006/relationships/chart" Target="../charts/chart40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965A9-8C5A-DB2A-695F-EDB154B94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112507-184A-A95F-2429-F85F1FDD4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CDB51F-9035-3B67-D3C3-0BB8751B2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702BE0-8D65-D6DA-9E14-DE57BEFAA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7A62FE-EA46-4B2A-1527-4CB42DB93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C55939-40CA-9F43-DC86-B95AC061B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C47A5F-FF1B-67FB-A88C-7FF5A5C13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AB7C45C-8E99-E4EF-2282-39B69068C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CFB4347-226D-DA0E-BB60-EA0EE6EB8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272</xdr:row>
      <xdr:rowOff>0</xdr:rowOff>
    </xdr:from>
    <xdr:to>
      <xdr:col>19</xdr:col>
      <xdr:colOff>482600</xdr:colOff>
      <xdr:row>300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2639201-BD1B-D5BA-0A6E-FED88592F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302</xdr:row>
      <xdr:rowOff>0</xdr:rowOff>
    </xdr:from>
    <xdr:to>
      <xdr:col>19</xdr:col>
      <xdr:colOff>482600</xdr:colOff>
      <xdr:row>330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E04CA4C-1873-3844-EC0C-4F70E5069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332</xdr:row>
      <xdr:rowOff>0</xdr:rowOff>
    </xdr:from>
    <xdr:to>
      <xdr:col>19</xdr:col>
      <xdr:colOff>482600</xdr:colOff>
      <xdr:row>360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631E66B-D875-31DA-8035-67FAA8399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362</xdr:row>
      <xdr:rowOff>0</xdr:rowOff>
    </xdr:from>
    <xdr:to>
      <xdr:col>19</xdr:col>
      <xdr:colOff>482600</xdr:colOff>
      <xdr:row>390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FEE024D-F113-FAE6-030D-A34281CD0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392</xdr:row>
      <xdr:rowOff>0</xdr:rowOff>
    </xdr:from>
    <xdr:to>
      <xdr:col>19</xdr:col>
      <xdr:colOff>482600</xdr:colOff>
      <xdr:row>420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F3EC7C9-148C-9456-07F5-DEAB69100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422</xdr:row>
      <xdr:rowOff>0</xdr:rowOff>
    </xdr:from>
    <xdr:to>
      <xdr:col>19</xdr:col>
      <xdr:colOff>482600</xdr:colOff>
      <xdr:row>450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6A8B7CC-0E5E-4C75-4C67-0C973D8DC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452</xdr:row>
      <xdr:rowOff>0</xdr:rowOff>
    </xdr:from>
    <xdr:to>
      <xdr:col>19</xdr:col>
      <xdr:colOff>482600</xdr:colOff>
      <xdr:row>480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B0D720-01C2-9422-FE8C-02C11F5E2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482</xdr:row>
      <xdr:rowOff>0</xdr:rowOff>
    </xdr:from>
    <xdr:to>
      <xdr:col>19</xdr:col>
      <xdr:colOff>482600</xdr:colOff>
      <xdr:row>510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C1C69FF-1766-3298-E74F-06776C459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512</xdr:row>
      <xdr:rowOff>0</xdr:rowOff>
    </xdr:from>
    <xdr:to>
      <xdr:col>19</xdr:col>
      <xdr:colOff>482600</xdr:colOff>
      <xdr:row>540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3085830-39F9-A065-4596-5AD687DC2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542</xdr:row>
      <xdr:rowOff>0</xdr:rowOff>
    </xdr:from>
    <xdr:to>
      <xdr:col>19</xdr:col>
      <xdr:colOff>482600</xdr:colOff>
      <xdr:row>570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1B5EF7F-D029-B8C4-5F28-68473FDF3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572</xdr:row>
      <xdr:rowOff>0</xdr:rowOff>
    </xdr:from>
    <xdr:to>
      <xdr:col>19</xdr:col>
      <xdr:colOff>482600</xdr:colOff>
      <xdr:row>600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D4C36A8-46FC-7743-AD1E-477EBD495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602</xdr:row>
      <xdr:rowOff>0</xdr:rowOff>
    </xdr:from>
    <xdr:to>
      <xdr:col>19</xdr:col>
      <xdr:colOff>482600</xdr:colOff>
      <xdr:row>630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232AD49-8993-C4B0-29C6-1E8B7C113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632</xdr:row>
      <xdr:rowOff>0</xdr:rowOff>
    </xdr:from>
    <xdr:to>
      <xdr:col>19</xdr:col>
      <xdr:colOff>482600</xdr:colOff>
      <xdr:row>660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1DB532A-B3A4-E901-A39E-E86CEF64D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662</xdr:row>
      <xdr:rowOff>0</xdr:rowOff>
    </xdr:from>
    <xdr:to>
      <xdr:col>19</xdr:col>
      <xdr:colOff>482600</xdr:colOff>
      <xdr:row>690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2A3CED3-2163-7D06-A35A-55CB1EE9A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692</xdr:row>
      <xdr:rowOff>0</xdr:rowOff>
    </xdr:from>
    <xdr:to>
      <xdr:col>19</xdr:col>
      <xdr:colOff>482600</xdr:colOff>
      <xdr:row>720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9BC4BEA-C024-BCF9-5403-A4CF8C45D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722</xdr:row>
      <xdr:rowOff>0</xdr:rowOff>
    </xdr:from>
    <xdr:to>
      <xdr:col>19</xdr:col>
      <xdr:colOff>482600</xdr:colOff>
      <xdr:row>750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5756013-9A2A-DAB3-0D44-696E15509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752</xdr:row>
      <xdr:rowOff>0</xdr:rowOff>
    </xdr:from>
    <xdr:to>
      <xdr:col>19</xdr:col>
      <xdr:colOff>482600</xdr:colOff>
      <xdr:row>780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A972ABF-1EA1-D6AC-09B4-CA45FDA83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0</xdr:colOff>
      <xdr:row>782</xdr:row>
      <xdr:rowOff>0</xdr:rowOff>
    </xdr:from>
    <xdr:to>
      <xdr:col>19</xdr:col>
      <xdr:colOff>482600</xdr:colOff>
      <xdr:row>810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D6D373C-9244-AF16-D620-DD3751C95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812</xdr:row>
      <xdr:rowOff>0</xdr:rowOff>
    </xdr:from>
    <xdr:to>
      <xdr:col>19</xdr:col>
      <xdr:colOff>482600</xdr:colOff>
      <xdr:row>840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84DCDF8A-AB86-BBDD-152E-4CF5A4F4B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0</xdr:colOff>
      <xdr:row>842</xdr:row>
      <xdr:rowOff>0</xdr:rowOff>
    </xdr:from>
    <xdr:to>
      <xdr:col>19</xdr:col>
      <xdr:colOff>482600</xdr:colOff>
      <xdr:row>870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C5BA12E-4FE6-755B-F05E-AAAD74A3F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0</xdr:colOff>
      <xdr:row>872</xdr:row>
      <xdr:rowOff>0</xdr:rowOff>
    </xdr:from>
    <xdr:to>
      <xdr:col>19</xdr:col>
      <xdr:colOff>482600</xdr:colOff>
      <xdr:row>900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E202A78-39DC-FAF3-964F-1B1F8E607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A7BBE-6FB5-FE87-5401-183377885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1B12CD-8889-07F7-3015-85EC2B9A7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49191F-C778-FAB3-C103-FE6BA34E1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DF3B17-BA58-1FF3-44A7-0CA07DD26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2720B1-4022-6A7A-95E8-A0C082A73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50AB1A-20DD-2A4A-A19B-A46D5B169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13626A-C1B7-249F-A565-4B3501E1F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87289D-0075-4D1F-18DB-D6BD2C6E9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36CBF65-6E26-C4DC-E2F8-43E93ECB0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400967-21B2-996B-DE13-7B8734F4F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9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Lodging - Hotel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Lodging - Hotel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Zones!H51</f>
        <v>68565.099999999991</v>
      </c>
    </row>
    <row r="9" spans="1:3" x14ac:dyDescent="0.25">
      <c r="A9" s="6" t="s">
        <v>5</v>
      </c>
      <c r="B9" s="2">
        <f>_xlfn.XLOOKUP(
  B4,
  'Geometry Summary'!$B:$B,
  'Geometry Summary'!$E:$E,
  ""
)</f>
        <v>6.6</v>
      </c>
    </row>
    <row r="10" spans="1:3" x14ac:dyDescent="0.25">
      <c r="A10" s="22" t="s">
        <v>6</v>
      </c>
      <c r="B10" s="2">
        <f>_xlfn.XLOOKUP(
  B4,
  'Geometry Summary'!$B:$B,
  'Geometry Summary'!$D:$D,
  ""
)</f>
        <v>4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22.28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 t="str">
        <f>_xlfn.XLOOKUP(
  B4,
  'Geometry Summary'!$B:$B,
  'Geometry Summary'!$J:$J,
  ""
)</f>
        <v>8 / 11</v>
      </c>
    </row>
    <row r="15" spans="1:3" ht="12.75" customHeight="1" x14ac:dyDescent="0.25">
      <c r="A15" s="21" t="s">
        <v>89</v>
      </c>
      <c r="B15" s="36" t="str">
        <f>_xlfn.XLOOKUP(
  B4,
  'Geometry Summary'!$B:$B,
  'Geometry Summary'!$K:$K,
  ""
)</f>
        <v>10 / 12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507</v>
      </c>
      <c r="B2" t="s">
        <v>508</v>
      </c>
      <c r="C2">
        <v>1</v>
      </c>
      <c r="D2" t="s">
        <v>509</v>
      </c>
    </row>
    <row r="3" spans="1:4" x14ac:dyDescent="0.25">
      <c r="A3" t="s">
        <v>510</v>
      </c>
      <c r="B3" t="s">
        <v>511</v>
      </c>
      <c r="C3">
        <v>1</v>
      </c>
      <c r="D3" t="s">
        <v>509</v>
      </c>
    </row>
    <row r="4" spans="1:4" x14ac:dyDescent="0.25">
      <c r="A4" t="s">
        <v>512</v>
      </c>
      <c r="B4" t="s">
        <v>513</v>
      </c>
      <c r="C4">
        <v>1</v>
      </c>
      <c r="D4" t="s">
        <v>509</v>
      </c>
    </row>
    <row r="5" spans="1:4" x14ac:dyDescent="0.25">
      <c r="A5" t="s">
        <v>514</v>
      </c>
      <c r="B5" t="s">
        <v>515</v>
      </c>
      <c r="C5">
        <v>1</v>
      </c>
      <c r="D5" t="s">
        <v>509</v>
      </c>
    </row>
    <row r="6" spans="1:4" x14ac:dyDescent="0.25">
      <c r="A6" t="s">
        <v>516</v>
      </c>
      <c r="B6" t="s">
        <v>517</v>
      </c>
      <c r="C6">
        <v>1</v>
      </c>
      <c r="D6" t="s">
        <v>509</v>
      </c>
    </row>
    <row r="7" spans="1:4" x14ac:dyDescent="0.25">
      <c r="A7" t="s">
        <v>518</v>
      </c>
      <c r="B7" t="s">
        <v>519</v>
      </c>
      <c r="C7">
        <v>1</v>
      </c>
      <c r="D7" t="s">
        <v>509</v>
      </c>
    </row>
    <row r="8" spans="1:4" x14ac:dyDescent="0.25">
      <c r="A8" t="s">
        <v>520</v>
      </c>
      <c r="B8" t="s">
        <v>521</v>
      </c>
      <c r="C8">
        <v>1</v>
      </c>
      <c r="D8" t="s">
        <v>509</v>
      </c>
    </row>
    <row r="9" spans="1:4" x14ac:dyDescent="0.25">
      <c r="A9" t="s">
        <v>522</v>
      </c>
      <c r="B9" t="s">
        <v>523</v>
      </c>
      <c r="C9">
        <v>1</v>
      </c>
      <c r="D9" t="s">
        <v>509</v>
      </c>
    </row>
    <row r="10" spans="1:4" x14ac:dyDescent="0.25">
      <c r="A10" t="s">
        <v>524</v>
      </c>
      <c r="B10" t="s">
        <v>525</v>
      </c>
      <c r="C10">
        <v>1</v>
      </c>
      <c r="D10" t="s">
        <v>509</v>
      </c>
    </row>
    <row r="11" spans="1:4" x14ac:dyDescent="0.25">
      <c r="A11" t="s">
        <v>526</v>
      </c>
      <c r="B11" t="s">
        <v>527</v>
      </c>
      <c r="C11">
        <v>1</v>
      </c>
      <c r="D11" t="s">
        <v>509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51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Lodging - Hotel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BARCASINO EL2 NORTH PERIM SPC (G.N2)</v>
      </c>
      <c r="B3" s="3" t="str">
        <f>IF(TRIM(Raw_zonesummary!$A2)="Existing",Raw_zonesummary!C2,"")</f>
        <v>BARCASINO EL2 NORTH PERIM SPC (G.N2)</v>
      </c>
      <c r="C3" s="2" t="str">
        <f>IF(TRIM(Raw_zonesummary!$A2)="Existing",Raw_zonesummary!D2,"")</f>
        <v>Yes</v>
      </c>
      <c r="D3" s="3" t="str">
        <f>IF(TRIM(Raw_zonesummary!$A2)="Existing",Raw_zonesummary!P2,"")</f>
        <v>Dining_fine</v>
      </c>
      <c r="E3" s="3" t="str">
        <f>IF(TRIM(Raw_zonesummary!$A2)="Existing",Raw_zonesummary!Q2,"")</f>
        <v>Main</v>
      </c>
      <c r="F3" s="3" t="str">
        <f>IF(TRIM(Raw_zonesummary!$A2)="Existing",Raw_zonesummary!R2,"")</f>
        <v>Assembly</v>
      </c>
      <c r="G3" s="60">
        <f>IFERROR(H3*J3/H51,"")</f>
        <v>9.1196541680825961E-3</v>
      </c>
      <c r="H3" s="53">
        <f>IF(TRIM(Raw_zonesummary!$A2)="Existing",Raw_zonesummary!E2,"")</f>
        <v>625.29</v>
      </c>
      <c r="I3" s="53">
        <f>IF(TRIM(Raw_zonesummary!$A2)="Existing",Raw_zonesummary!I2,"")</f>
        <v>6565.85</v>
      </c>
      <c r="J3" s="2">
        <f>IF(TRIM(Raw_zonesummary!$A2)="Existing",Raw_zonesummary!J2,"")</f>
        <v>1</v>
      </c>
      <c r="K3" s="36">
        <f>IF(TRIM(Raw_zonesummary!$A2)="Existing",Raw_zonesummary!K2,"")</f>
        <v>33.33</v>
      </c>
      <c r="L3" s="26"/>
    </row>
    <row r="4" spans="1:12" x14ac:dyDescent="0.25">
      <c r="A4" s="3" t="str">
        <f>IF(TRIM(Raw_zonesummary!$A3)="Existing",Raw_zonesummary!B3,"")</f>
        <v>BARCASINO EL3 NORTH PERIM SPC (G.N1)</v>
      </c>
      <c r="B4" s="3" t="str">
        <f>IF(TRIM(Raw_zonesummary!$A3)="Existing",Raw_zonesummary!C3,"")</f>
        <v>BARCASINO EL3 NORTH PERIM SPC (G.N1)</v>
      </c>
      <c r="C4" s="2" t="str">
        <f>IF(TRIM(Raw_zonesummary!$A3)="Existing",Raw_zonesummary!D3,"")</f>
        <v>Yes</v>
      </c>
      <c r="D4" s="3" t="str">
        <f>IF(TRIM(Raw_zonesummary!$A3)="Existing",Raw_zonesummary!P3,"")</f>
        <v>Dining_fine</v>
      </c>
      <c r="E4" s="3" t="str">
        <f>IF(TRIM(Raw_zonesummary!$A3)="Existing",Raw_zonesummary!Q3,"")</f>
        <v>Main</v>
      </c>
      <c r="F4" s="3" t="str">
        <f>IF(TRIM(Raw_zonesummary!$A3)="Existing",Raw_zonesummary!R3,"")</f>
        <v>Assembly</v>
      </c>
      <c r="G4" s="60">
        <f>IFERROR(H4*J4/H51,"")</f>
        <v>5.4475235943650642E-3</v>
      </c>
      <c r="H4" s="53">
        <f>IF(TRIM(Raw_zonesummary!$A3)="Existing",Raw_zonesummary!E3,"")</f>
        <v>373.51</v>
      </c>
      <c r="I4" s="53">
        <f>IF(TRIM(Raw_zonesummary!$A3)="Existing",Raw_zonesummary!I3,"")</f>
        <v>3922.07</v>
      </c>
      <c r="J4" s="2">
        <f>IF(TRIM(Raw_zonesummary!$A3)="Existing",Raw_zonesummary!J3,"")</f>
        <v>1</v>
      </c>
      <c r="K4" s="36">
        <f>IF(TRIM(Raw_zonesummary!$A3)="Existing",Raw_zonesummary!K3,"")</f>
        <v>33.33</v>
      </c>
      <c r="L4" s="26"/>
    </row>
    <row r="5" spans="1:12" x14ac:dyDescent="0.25">
      <c r="A5" s="3" t="str">
        <f>IF(TRIM(Raw_zonesummary!$A4)="Existing",Raw_zonesummary!B4,"")</f>
        <v>CORRIDOR EL4 CORE SPC (G.C5)</v>
      </c>
      <c r="B5" s="3" t="str">
        <f>IF(TRIM(Raw_zonesummary!$A4)="Existing",Raw_zonesummary!C4,"")</f>
        <v>CORRIDOR EL4 CORE SPC (G.C5)</v>
      </c>
      <c r="C5" s="2" t="str">
        <f>IF(TRIM(Raw_zonesummary!$A4)="Existing",Raw_zonesummary!D4,"")</f>
        <v>Yes</v>
      </c>
      <c r="D5" s="3" t="str">
        <f>IF(TRIM(Raw_zonesummary!$A4)="Existing",Raw_zonesummary!P4,"")</f>
        <v>Corridor</v>
      </c>
      <c r="E5" s="3" t="str">
        <f>IF(TRIM(Raw_zonesummary!$A4)="Existing",Raw_zonesummary!Q4,"")</f>
        <v>Main</v>
      </c>
      <c r="F5" s="3" t="str">
        <f>IF(TRIM(Raw_zonesummary!$A4)="Existing",Raw_zonesummary!R4,"")</f>
        <v>Office</v>
      </c>
      <c r="G5" s="60">
        <f>IFERROR(H5*J5/H51,"")</f>
        <v>2.6822100456354619E-2</v>
      </c>
      <c r="H5" s="53">
        <f>IF(TRIM(Raw_zonesummary!$A4)="Existing",Raw_zonesummary!E4,"")</f>
        <v>1839.06</v>
      </c>
      <c r="I5" s="53">
        <f>IF(TRIM(Raw_zonesummary!$A4)="Existing",Raw_zonesummary!I4,"")</f>
        <v>14713.18</v>
      </c>
      <c r="J5" s="2">
        <f>IF(TRIM(Raw_zonesummary!$A4)="Existing",Raw_zonesummary!J4,"")</f>
        <v>1</v>
      </c>
      <c r="K5" s="36">
        <f>IF(TRIM(Raw_zonesummary!$A4)="Existing",Raw_zonesummary!K4,"")</f>
        <v>5</v>
      </c>
      <c r="L5" s="26"/>
    </row>
    <row r="6" spans="1:12" x14ac:dyDescent="0.25">
      <c r="A6" s="3" t="str">
        <f>IF(TRIM(Raw_zonesummary!$A5)="Existing",Raw_zonesummary!B5,"")</f>
        <v>CORRIDOR EL4 CORE SPC (M.C15)</v>
      </c>
      <c r="B6" s="3" t="str">
        <f>IF(TRIM(Raw_zonesummary!$A5)="Existing",Raw_zonesummary!C5,"")</f>
        <v>CORRIDOR EL4 CORE SPC (M.C15)</v>
      </c>
      <c r="C6" s="2" t="str">
        <f>IF(TRIM(Raw_zonesummary!$A5)="Existing",Raw_zonesummary!D5,"")</f>
        <v>Yes</v>
      </c>
      <c r="D6" s="3" t="str">
        <f>IF(TRIM(Raw_zonesummary!$A5)="Existing",Raw_zonesummary!P5,"")</f>
        <v>Corridor</v>
      </c>
      <c r="E6" s="3" t="str">
        <f>IF(TRIM(Raw_zonesummary!$A5)="Existing",Raw_zonesummary!Q5,"")</f>
        <v>Main</v>
      </c>
      <c r="F6" s="3" t="str">
        <f>IF(TRIM(Raw_zonesummary!$A5)="Existing",Raw_zonesummary!R5,"")</f>
        <v>Office</v>
      </c>
      <c r="G6" s="60">
        <f>IFERROR(H6*J6/H51,"")</f>
        <v>2.6822100456354619E-2</v>
      </c>
      <c r="H6" s="53">
        <f>IF(TRIM(Raw_zonesummary!$A5)="Existing",Raw_zonesummary!E5,"")</f>
        <v>1839.06</v>
      </c>
      <c r="I6" s="53">
        <f>IF(TRIM(Raw_zonesummary!$A5)="Existing",Raw_zonesummary!I5,"")</f>
        <v>14713.18</v>
      </c>
      <c r="J6" s="2">
        <f>IF(TRIM(Raw_zonesummary!$A5)="Existing",Raw_zonesummary!J5,"")</f>
        <v>1</v>
      </c>
      <c r="K6" s="36">
        <f>IF(TRIM(Raw_zonesummary!$A5)="Existing",Raw_zonesummary!K5,"")</f>
        <v>5</v>
      </c>
      <c r="L6" s="26"/>
    </row>
    <row r="7" spans="1:12" x14ac:dyDescent="0.25">
      <c r="A7" s="3" t="str">
        <f>IF(TRIM(Raw_zonesummary!$A6)="Existing",Raw_zonesummary!B6,"")</f>
        <v>CORRIDOR EL4 CORE SPC (T.C25)</v>
      </c>
      <c r="B7" s="3" t="str">
        <f>IF(TRIM(Raw_zonesummary!$A6)="Existing",Raw_zonesummary!C6,"")</f>
        <v>CORRIDOR EL4 CORE SPC (T.C25)</v>
      </c>
      <c r="C7" s="2" t="str">
        <f>IF(TRIM(Raw_zonesummary!$A6)="Existing",Raw_zonesummary!D6,"")</f>
        <v>Yes</v>
      </c>
      <c r="D7" s="3" t="str">
        <f>IF(TRIM(Raw_zonesummary!$A6)="Existing",Raw_zonesummary!P6,"")</f>
        <v>Corridor</v>
      </c>
      <c r="E7" s="3" t="str">
        <f>IF(TRIM(Raw_zonesummary!$A6)="Existing",Raw_zonesummary!Q6,"")</f>
        <v>Main</v>
      </c>
      <c r="F7" s="3" t="str">
        <f>IF(TRIM(Raw_zonesummary!$A6)="Existing",Raw_zonesummary!R6,"")</f>
        <v>Office</v>
      </c>
      <c r="G7" s="60">
        <f>IFERROR(H7*J7/H51,"")</f>
        <v>2.6822100456354619E-2</v>
      </c>
      <c r="H7" s="53">
        <f>IF(TRIM(Raw_zonesummary!$A6)="Existing",Raw_zonesummary!E6,"")</f>
        <v>1839.06</v>
      </c>
      <c r="I7" s="53">
        <f>IF(TRIM(Raw_zonesummary!$A6)="Existing",Raw_zonesummary!I6,"")</f>
        <v>14713.18</v>
      </c>
      <c r="J7" s="2">
        <f>IF(TRIM(Raw_zonesummary!$A6)="Existing",Raw_zonesummary!J6,"")</f>
        <v>1</v>
      </c>
      <c r="K7" s="36">
        <f>IF(TRIM(Raw_zonesummary!$A6)="Existing",Raw_zonesummary!K6,"")</f>
        <v>5</v>
      </c>
      <c r="L7" s="26"/>
    </row>
    <row r="8" spans="1:12" x14ac:dyDescent="0.25">
      <c r="A8" s="3" t="str">
        <f>IF(TRIM(Raw_zonesummary!$A7)="Existing",Raw_zonesummary!B7,"")</f>
        <v>DINING EL2 WEST PERIM SPC (G.W3)</v>
      </c>
      <c r="B8" s="3" t="str">
        <f>IF(TRIM(Raw_zonesummary!$A7)="Existing",Raw_zonesummary!C7,"")</f>
        <v>DINING EL2 WEST PERIM SPC (G.W3)</v>
      </c>
      <c r="C8" s="2" t="str">
        <f>IF(TRIM(Raw_zonesummary!$A7)="Existing",Raw_zonesummary!D7,"")</f>
        <v>Yes</v>
      </c>
      <c r="D8" s="3" t="str">
        <f>IF(TRIM(Raw_zonesummary!$A7)="Existing",Raw_zonesummary!P7,"")</f>
        <v>Dining_fine</v>
      </c>
      <c r="E8" s="3" t="str">
        <f>IF(TRIM(Raw_zonesummary!$A7)="Existing",Raw_zonesummary!Q7,"")</f>
        <v>Main</v>
      </c>
      <c r="F8" s="3" t="str">
        <f>IF(TRIM(Raw_zonesummary!$A7)="Existing",Raw_zonesummary!R7,"")</f>
        <v>Assembly</v>
      </c>
      <c r="G8" s="60">
        <f>IFERROR(H8*J8/H51,"")</f>
        <v>5.8328508235239223E-3</v>
      </c>
      <c r="H8" s="53">
        <f>IF(TRIM(Raw_zonesummary!$A7)="Existing",Raw_zonesummary!E7,"")</f>
        <v>399.93</v>
      </c>
      <c r="I8" s="53">
        <f>IF(TRIM(Raw_zonesummary!$A7)="Existing",Raw_zonesummary!I7,"")</f>
        <v>4199.5200000000004</v>
      </c>
      <c r="J8" s="2">
        <f>IF(TRIM(Raw_zonesummary!$A7)="Existing",Raw_zonesummary!J7,"")</f>
        <v>1</v>
      </c>
      <c r="K8" s="36">
        <f>IF(TRIM(Raw_zonesummary!$A7)="Existing",Raw_zonesummary!K7,"")</f>
        <v>33.33</v>
      </c>
      <c r="L8" s="26"/>
    </row>
    <row r="9" spans="1:12" x14ac:dyDescent="0.25">
      <c r="A9" s="3" t="str">
        <f>IF(TRIM(Raw_zonesummary!$A8)="Existing",Raw_zonesummary!B8,"")</f>
        <v>DINING EL3 WEST PERIM SPC (G.W3)</v>
      </c>
      <c r="B9" s="3" t="str">
        <f>IF(TRIM(Raw_zonesummary!$A8)="Existing",Raw_zonesummary!C8,"")</f>
        <v>DINING EL3 WEST PERIM SPC (G.W3)</v>
      </c>
      <c r="C9" s="2" t="str">
        <f>IF(TRIM(Raw_zonesummary!$A8)="Existing",Raw_zonesummary!D8,"")</f>
        <v>Yes</v>
      </c>
      <c r="D9" s="3" t="str">
        <f>IF(TRIM(Raw_zonesummary!$A8)="Existing",Raw_zonesummary!P8,"")</f>
        <v>Dining_fine</v>
      </c>
      <c r="E9" s="3" t="str">
        <f>IF(TRIM(Raw_zonesummary!$A8)="Existing",Raw_zonesummary!Q8,"")</f>
        <v>Main</v>
      </c>
      <c r="F9" s="3" t="str">
        <f>IF(TRIM(Raw_zonesummary!$A8)="Existing",Raw_zonesummary!R8,"")</f>
        <v>Assembly</v>
      </c>
      <c r="G9" s="60">
        <f>IFERROR(H9*J9/H51,"")</f>
        <v>5.8329966703176989E-3</v>
      </c>
      <c r="H9" s="53">
        <f>IF(TRIM(Raw_zonesummary!$A8)="Existing",Raw_zonesummary!E8,"")</f>
        <v>399.94</v>
      </c>
      <c r="I9" s="53">
        <f>IF(TRIM(Raw_zonesummary!$A8)="Existing",Raw_zonesummary!I8,"")</f>
        <v>4199.5200000000004</v>
      </c>
      <c r="J9" s="2">
        <f>IF(TRIM(Raw_zonesummary!$A8)="Existing",Raw_zonesummary!J8,"")</f>
        <v>1</v>
      </c>
      <c r="K9" s="36">
        <f>IF(TRIM(Raw_zonesummary!$A8)="Existing",Raw_zonesummary!K8,"")</f>
        <v>33.33</v>
      </c>
      <c r="L9" s="26"/>
    </row>
    <row r="10" spans="1:12" x14ac:dyDescent="0.25">
      <c r="A10" s="3" t="str">
        <f>IF(TRIM(Raw_zonesummary!$A9)="Existing",Raw_zonesummary!B9,"")</f>
        <v>EL1 EAST PERIM PLNM (G.E6)</v>
      </c>
      <c r="B10" s="3" t="str">
        <f>IF(TRIM(Raw_zonesummary!$A9)="Existing",Raw_zonesummary!C9,"")</f>
        <v>EL1 EAST PERIM PLNM (G.E6)</v>
      </c>
      <c r="C10" s="2" t="str">
        <f>IF(TRIM(Raw_zonesummary!$A9)="Existing",Raw_zonesummary!D9,"")</f>
        <v>No</v>
      </c>
      <c r="D10" s="3" t="str">
        <f>IF(TRIM(Raw_zonesummary!$A9)="Existing",Raw_zonesummary!P9,"")</f>
        <v>Plenum</v>
      </c>
      <c r="E10" s="3" t="str">
        <f>IF(TRIM(Raw_zonesummary!$A9)="Existing",Raw_zonesummary!Q9,"")</f>
        <v>-</v>
      </c>
      <c r="F10" s="3" t="str">
        <f>IF(TRIM(Raw_zonesummary!$A9)="Existing",Raw_zonesummary!R9,"")</f>
        <v>Plenum</v>
      </c>
      <c r="G10" s="60">
        <f>IFERROR(H10*J10/H51,"")</f>
        <v>0</v>
      </c>
      <c r="H10" s="53">
        <f>IF(TRIM(Raw_zonesummary!$A9)="Existing",Raw_zonesummary!E9,"")</f>
        <v>0</v>
      </c>
      <c r="I10" s="53">
        <f>IF(TRIM(Raw_zonesummary!$A9)="Existing",Raw_zonesummary!I9,"")</f>
        <v>6165.81</v>
      </c>
      <c r="J10" s="2">
        <f>IF(TRIM(Raw_zonesummary!$A9)="Existing",Raw_zonesummary!J9,"")</f>
        <v>1</v>
      </c>
      <c r="K10" s="36">
        <f>IF(TRIM(Raw_zonesummary!$A9)="Existing",Raw_zonesummary!K9,"")</f>
        <v>0</v>
      </c>
      <c r="L10" s="26"/>
    </row>
    <row r="11" spans="1:12" x14ac:dyDescent="0.25">
      <c r="A11" s="3" t="str">
        <f>IF(TRIM(Raw_zonesummary!$A10)="Existing",Raw_zonesummary!B10,"")</f>
        <v>EL1 WEST PERIM PLNM (G.W4)</v>
      </c>
      <c r="B11" s="3" t="str">
        <f>IF(TRIM(Raw_zonesummary!$A10)="Existing",Raw_zonesummary!C10,"")</f>
        <v>EL1 WEST PERIM PLNM (G.W4)</v>
      </c>
      <c r="C11" s="2" t="str">
        <f>IF(TRIM(Raw_zonesummary!$A10)="Existing",Raw_zonesummary!D10,"")</f>
        <v>No</v>
      </c>
      <c r="D11" s="3" t="str">
        <f>IF(TRIM(Raw_zonesummary!$A10)="Existing",Raw_zonesummary!P10,"")</f>
        <v>Plenum</v>
      </c>
      <c r="E11" s="3" t="str">
        <f>IF(TRIM(Raw_zonesummary!$A10)="Existing",Raw_zonesummary!Q10,"")</f>
        <v>-</v>
      </c>
      <c r="F11" s="3" t="str">
        <f>IF(TRIM(Raw_zonesummary!$A10)="Existing",Raw_zonesummary!R10,"")</f>
        <v>Plenum</v>
      </c>
      <c r="G11" s="60">
        <f>IFERROR(H11*J11/H51,"")</f>
        <v>0</v>
      </c>
      <c r="H11" s="53">
        <f>IF(TRIM(Raw_zonesummary!$A10)="Existing",Raw_zonesummary!E10,"")</f>
        <v>0</v>
      </c>
      <c r="I11" s="53">
        <f>IF(TRIM(Raw_zonesummary!$A10)="Existing",Raw_zonesummary!I10,"")</f>
        <v>6165.8</v>
      </c>
      <c r="J11" s="2">
        <f>IF(TRIM(Raw_zonesummary!$A10)="Existing",Raw_zonesummary!J10,"")</f>
        <v>1</v>
      </c>
      <c r="K11" s="36">
        <f>IF(TRIM(Raw_zonesummary!$A10)="Existing",Raw_zonesummary!K10,"")</f>
        <v>0</v>
      </c>
      <c r="L11" s="26"/>
    </row>
    <row r="12" spans="1:12" x14ac:dyDescent="0.25">
      <c r="A12" s="3" t="str">
        <f>IF(TRIM(Raw_zonesummary!$A11)="Existing",Raw_zonesummary!B11,"")</f>
        <v>EL1 WEST PERIM PLNM (G.W5)</v>
      </c>
      <c r="B12" s="3" t="str">
        <f>IF(TRIM(Raw_zonesummary!$A11)="Existing",Raw_zonesummary!C11,"")</f>
        <v>EL1 WEST PERIM PLNM (G.W5)</v>
      </c>
      <c r="C12" s="2" t="str">
        <f>IF(TRIM(Raw_zonesummary!$A11)="Existing",Raw_zonesummary!D11,"")</f>
        <v>No</v>
      </c>
      <c r="D12" s="3" t="str">
        <f>IF(TRIM(Raw_zonesummary!$A11)="Existing",Raw_zonesummary!P11,"")</f>
        <v>Plenum</v>
      </c>
      <c r="E12" s="3" t="str">
        <f>IF(TRIM(Raw_zonesummary!$A11)="Existing",Raw_zonesummary!Q11,"")</f>
        <v>-</v>
      </c>
      <c r="F12" s="3" t="str">
        <f>IF(TRIM(Raw_zonesummary!$A11)="Existing",Raw_zonesummary!R11,"")</f>
        <v>Plenum</v>
      </c>
      <c r="G12" s="60">
        <f>IFERROR(H12*J12/H51,"")</f>
        <v>0</v>
      </c>
      <c r="H12" s="53">
        <f>IF(TRIM(Raw_zonesummary!$A11)="Existing",Raw_zonesummary!E11,"")</f>
        <v>0</v>
      </c>
      <c r="I12" s="53">
        <f>IF(TRIM(Raw_zonesummary!$A11)="Existing",Raw_zonesummary!I11,"")</f>
        <v>12332.45</v>
      </c>
      <c r="J12" s="2">
        <f>IF(TRIM(Raw_zonesummary!$A11)="Existing",Raw_zonesummary!J11,"")</f>
        <v>1</v>
      </c>
      <c r="K12" s="36">
        <f>IF(TRIM(Raw_zonesummary!$A11)="Existing",Raw_zonesummary!K11,"")</f>
        <v>0</v>
      </c>
      <c r="L12" s="26"/>
    </row>
    <row r="13" spans="1:12" x14ac:dyDescent="0.25">
      <c r="A13" s="3" t="str">
        <f>IF(TRIM(Raw_zonesummary!$A12)="Existing",Raw_zonesummary!B12,"")</f>
        <v>EL2 NORTH PERIM PLNM (G.N5)</v>
      </c>
      <c r="B13" s="3" t="str">
        <f>IF(TRIM(Raw_zonesummary!$A12)="Existing",Raw_zonesummary!C12,"")</f>
        <v>EL2 NORTH PERIM PLNM (G.N5)</v>
      </c>
      <c r="C13" s="2" t="str">
        <f>IF(TRIM(Raw_zonesummary!$A12)="Existing",Raw_zonesummary!D12,"")</f>
        <v>No</v>
      </c>
      <c r="D13" s="3" t="str">
        <f>IF(TRIM(Raw_zonesummary!$A12)="Existing",Raw_zonesummary!P12,"")</f>
        <v>Plenum</v>
      </c>
      <c r="E13" s="3" t="str">
        <f>IF(TRIM(Raw_zonesummary!$A12)="Existing",Raw_zonesummary!Q12,"")</f>
        <v>-</v>
      </c>
      <c r="F13" s="3" t="str">
        <f>IF(TRIM(Raw_zonesummary!$A12)="Existing",Raw_zonesummary!R12,"")</f>
        <v>Plenum</v>
      </c>
      <c r="G13" s="60">
        <f>IFERROR(H13*J13/H51,"")</f>
        <v>0</v>
      </c>
      <c r="H13" s="53">
        <f>IF(TRIM(Raw_zonesummary!$A12)="Existing",Raw_zonesummary!E12,"")</f>
        <v>0</v>
      </c>
      <c r="I13" s="53">
        <f>IF(TRIM(Raw_zonesummary!$A12)="Existing",Raw_zonesummary!I12,"")</f>
        <v>937.98</v>
      </c>
      <c r="J13" s="2">
        <f>IF(TRIM(Raw_zonesummary!$A12)="Existing",Raw_zonesummary!J12,"")</f>
        <v>1</v>
      </c>
      <c r="K13" s="36">
        <f>IF(TRIM(Raw_zonesummary!$A12)="Existing",Raw_zonesummary!K12,"")</f>
        <v>0</v>
      </c>
      <c r="L13" s="26"/>
    </row>
    <row r="14" spans="1:12" x14ac:dyDescent="0.25">
      <c r="A14" s="3" t="str">
        <f>IF(TRIM(Raw_zonesummary!$A13)="Existing",Raw_zonesummary!B13,"")</f>
        <v>EL2 SOUTH PERIM PLNM (G.S4)</v>
      </c>
      <c r="B14" s="3" t="str">
        <f>IF(TRIM(Raw_zonesummary!$A13)="Existing",Raw_zonesummary!C13,"")</f>
        <v>EL2 SOUTH PERIM PLNM (G.S4)</v>
      </c>
      <c r="C14" s="2" t="str">
        <f>IF(TRIM(Raw_zonesummary!$A13)="Existing",Raw_zonesummary!D13,"")</f>
        <v>No</v>
      </c>
      <c r="D14" s="3" t="str">
        <f>IF(TRIM(Raw_zonesummary!$A13)="Existing",Raw_zonesummary!P13,"")</f>
        <v>Plenum</v>
      </c>
      <c r="E14" s="3" t="str">
        <f>IF(TRIM(Raw_zonesummary!$A13)="Existing",Raw_zonesummary!Q13,"")</f>
        <v>-</v>
      </c>
      <c r="F14" s="3" t="str">
        <f>IF(TRIM(Raw_zonesummary!$A13)="Existing",Raw_zonesummary!R13,"")</f>
        <v>Plenum</v>
      </c>
      <c r="G14" s="60">
        <f>IFERROR(H14*J14/H51,"")</f>
        <v>0</v>
      </c>
      <c r="H14" s="53">
        <f>IF(TRIM(Raw_zonesummary!$A13)="Existing",Raw_zonesummary!E13,"")</f>
        <v>0</v>
      </c>
      <c r="I14" s="53">
        <f>IF(TRIM(Raw_zonesummary!$A13)="Existing",Raw_zonesummary!I13,"")</f>
        <v>560.29</v>
      </c>
      <c r="J14" s="2">
        <f>IF(TRIM(Raw_zonesummary!$A13)="Existing",Raw_zonesummary!J13,"")</f>
        <v>1</v>
      </c>
      <c r="K14" s="36">
        <f>IF(TRIM(Raw_zonesummary!$A13)="Existing",Raw_zonesummary!K13,"")</f>
        <v>0</v>
      </c>
      <c r="L14" s="26"/>
    </row>
    <row r="15" spans="1:12" x14ac:dyDescent="0.25">
      <c r="A15" s="3" t="str">
        <f>IF(TRIM(Raw_zonesummary!$A14)="Existing",Raw_zonesummary!B14,"")</f>
        <v>EL2 WEST PERIM PLNM (G.W6)</v>
      </c>
      <c r="B15" s="3" t="str">
        <f>IF(TRIM(Raw_zonesummary!$A14)="Existing",Raw_zonesummary!C14,"")</f>
        <v>EL2 WEST PERIM PLNM (G.W6)</v>
      </c>
      <c r="C15" s="2" t="str">
        <f>IF(TRIM(Raw_zonesummary!$A14)="Existing",Raw_zonesummary!D14,"")</f>
        <v>No</v>
      </c>
      <c r="D15" s="3" t="str">
        <f>IF(TRIM(Raw_zonesummary!$A14)="Existing",Raw_zonesummary!P14,"")</f>
        <v>Plenum</v>
      </c>
      <c r="E15" s="3" t="str">
        <f>IF(TRIM(Raw_zonesummary!$A14)="Existing",Raw_zonesummary!Q14,"")</f>
        <v>-</v>
      </c>
      <c r="F15" s="3" t="str">
        <f>IF(TRIM(Raw_zonesummary!$A14)="Existing",Raw_zonesummary!R14,"")</f>
        <v>Plenum</v>
      </c>
      <c r="G15" s="60">
        <f>IFERROR(H15*J15/H51,"")</f>
        <v>0</v>
      </c>
      <c r="H15" s="53">
        <f>IF(TRIM(Raw_zonesummary!$A14)="Existing",Raw_zonesummary!E14,"")</f>
        <v>0</v>
      </c>
      <c r="I15" s="53">
        <f>IF(TRIM(Raw_zonesummary!$A14)="Existing",Raw_zonesummary!I14,"")</f>
        <v>599.92999999999995</v>
      </c>
      <c r="J15" s="2">
        <f>IF(TRIM(Raw_zonesummary!$A14)="Existing",Raw_zonesummary!J14,"")</f>
        <v>1</v>
      </c>
      <c r="K15" s="36">
        <f>IF(TRIM(Raw_zonesummary!$A14)="Existing",Raw_zonesummary!K14,"")</f>
        <v>0</v>
      </c>
      <c r="L15" s="26"/>
    </row>
    <row r="16" spans="1:12" x14ac:dyDescent="0.25">
      <c r="A16" s="3" t="str">
        <f>IF(TRIM(Raw_zonesummary!$A15)="Existing",Raw_zonesummary!B15,"")</f>
        <v>EL3 NORTH PERIM PLNM (G.N4)</v>
      </c>
      <c r="B16" s="3" t="str">
        <f>IF(TRIM(Raw_zonesummary!$A15)="Existing",Raw_zonesummary!C15,"")</f>
        <v>EL3 NORTH PERIM PLNM (G.N4)</v>
      </c>
      <c r="C16" s="2" t="str">
        <f>IF(TRIM(Raw_zonesummary!$A15)="Existing",Raw_zonesummary!D15,"")</f>
        <v>No</v>
      </c>
      <c r="D16" s="3" t="str">
        <f>IF(TRIM(Raw_zonesummary!$A15)="Existing",Raw_zonesummary!P15,"")</f>
        <v>Plenum</v>
      </c>
      <c r="E16" s="3" t="str">
        <f>IF(TRIM(Raw_zonesummary!$A15)="Existing",Raw_zonesummary!Q15,"")</f>
        <v>-</v>
      </c>
      <c r="F16" s="3" t="str">
        <f>IF(TRIM(Raw_zonesummary!$A15)="Existing",Raw_zonesummary!R15,"")</f>
        <v>Plenum</v>
      </c>
      <c r="G16" s="60">
        <f>IFERROR(H16*J16/H51,"")</f>
        <v>0</v>
      </c>
      <c r="H16" s="53">
        <f>IF(TRIM(Raw_zonesummary!$A15)="Existing",Raw_zonesummary!E15,"")</f>
        <v>0</v>
      </c>
      <c r="I16" s="53">
        <f>IF(TRIM(Raw_zonesummary!$A15)="Existing",Raw_zonesummary!I15,"")</f>
        <v>560.29999999999995</v>
      </c>
      <c r="J16" s="2">
        <f>IF(TRIM(Raw_zonesummary!$A15)="Existing",Raw_zonesummary!J15,"")</f>
        <v>1</v>
      </c>
      <c r="K16" s="36">
        <f>IF(TRIM(Raw_zonesummary!$A15)="Existing",Raw_zonesummary!K15,"")</f>
        <v>0</v>
      </c>
      <c r="L16" s="26"/>
    </row>
    <row r="17" spans="1:12" x14ac:dyDescent="0.25">
      <c r="A17" s="3" t="str">
        <f>IF(TRIM(Raw_zonesummary!$A16)="Existing",Raw_zonesummary!B16,"")</f>
        <v>EL3 SOUTH PERIM PLNM (G.S5)</v>
      </c>
      <c r="B17" s="3" t="str">
        <f>IF(TRIM(Raw_zonesummary!$A16)="Existing",Raw_zonesummary!C16,"")</f>
        <v>EL3 SOUTH PERIM PLNM (G.S5)</v>
      </c>
      <c r="C17" s="2" t="str">
        <f>IF(TRIM(Raw_zonesummary!$A16)="Existing",Raw_zonesummary!D16,"")</f>
        <v>No</v>
      </c>
      <c r="D17" s="3" t="str">
        <f>IF(TRIM(Raw_zonesummary!$A16)="Existing",Raw_zonesummary!P16,"")</f>
        <v>Plenum</v>
      </c>
      <c r="E17" s="3" t="str">
        <f>IF(TRIM(Raw_zonesummary!$A16)="Existing",Raw_zonesummary!Q16,"")</f>
        <v>-</v>
      </c>
      <c r="F17" s="3" t="str">
        <f>IF(TRIM(Raw_zonesummary!$A16)="Existing",Raw_zonesummary!R16,"")</f>
        <v>Plenum</v>
      </c>
      <c r="G17" s="60">
        <f>IFERROR(H17*J17/H51,"")</f>
        <v>0</v>
      </c>
      <c r="H17" s="53">
        <f>IF(TRIM(Raw_zonesummary!$A16)="Existing",Raw_zonesummary!E16,"")</f>
        <v>0</v>
      </c>
      <c r="I17" s="53">
        <f>IF(TRIM(Raw_zonesummary!$A16)="Existing",Raw_zonesummary!I16,"")</f>
        <v>937.98</v>
      </c>
      <c r="J17" s="2">
        <f>IF(TRIM(Raw_zonesummary!$A16)="Existing",Raw_zonesummary!J16,"")</f>
        <v>1</v>
      </c>
      <c r="K17" s="36">
        <f>IF(TRIM(Raw_zonesummary!$A16)="Existing",Raw_zonesummary!K16,"")</f>
        <v>0</v>
      </c>
      <c r="L17" s="26"/>
    </row>
    <row r="18" spans="1:12" x14ac:dyDescent="0.25">
      <c r="A18" s="3" t="str">
        <f>IF(TRIM(Raw_zonesummary!$A17)="Existing",Raw_zonesummary!B17,"")</f>
        <v>EL3 WEST PERIM PLNM (G.W6)</v>
      </c>
      <c r="B18" s="3" t="str">
        <f>IF(TRIM(Raw_zonesummary!$A17)="Existing",Raw_zonesummary!C17,"")</f>
        <v>EL3 WEST PERIM PLNM (G.W6)</v>
      </c>
      <c r="C18" s="2" t="str">
        <f>IF(TRIM(Raw_zonesummary!$A17)="Existing",Raw_zonesummary!D17,"")</f>
        <v>No</v>
      </c>
      <c r="D18" s="3" t="str">
        <f>IF(TRIM(Raw_zonesummary!$A17)="Existing",Raw_zonesummary!P17,"")</f>
        <v>Plenum</v>
      </c>
      <c r="E18" s="3" t="str">
        <f>IF(TRIM(Raw_zonesummary!$A17)="Existing",Raw_zonesummary!Q17,"")</f>
        <v>-</v>
      </c>
      <c r="F18" s="3" t="str">
        <f>IF(TRIM(Raw_zonesummary!$A17)="Existing",Raw_zonesummary!R17,"")</f>
        <v>Plenum</v>
      </c>
      <c r="G18" s="60">
        <f>IFERROR(H18*J18/H51,"")</f>
        <v>0</v>
      </c>
      <c r="H18" s="53">
        <f>IF(TRIM(Raw_zonesummary!$A17)="Existing",Raw_zonesummary!E17,"")</f>
        <v>0</v>
      </c>
      <c r="I18" s="53">
        <f>IF(TRIM(Raw_zonesummary!$A17)="Existing",Raw_zonesummary!I17,"")</f>
        <v>599.92999999999995</v>
      </c>
      <c r="J18" s="2">
        <f>IF(TRIM(Raw_zonesummary!$A17)="Existing",Raw_zonesummary!J17,"")</f>
        <v>1</v>
      </c>
      <c r="K18" s="36">
        <f>IF(TRIM(Raw_zonesummary!$A17)="Existing",Raw_zonesummary!K17,"")</f>
        <v>0</v>
      </c>
      <c r="L18" s="26"/>
    </row>
    <row r="19" spans="1:12" x14ac:dyDescent="0.25">
      <c r="A19" s="3" t="str">
        <f>IF(TRIM(Raw_zonesummary!$A18)="Existing",Raw_zonesummary!B18,"")</f>
        <v>EL4 CORE PLNM (G.C10)</v>
      </c>
      <c r="B19" s="3" t="str">
        <f>IF(TRIM(Raw_zonesummary!$A18)="Existing",Raw_zonesummary!C18,"")</f>
        <v>EL4 CORE PLNM (G.C10)</v>
      </c>
      <c r="C19" s="2" t="str">
        <f>IF(TRIM(Raw_zonesummary!$A18)="Existing",Raw_zonesummary!D18,"")</f>
        <v>No</v>
      </c>
      <c r="D19" s="3" t="str">
        <f>IF(TRIM(Raw_zonesummary!$A18)="Existing",Raw_zonesummary!P18,"")</f>
        <v>Plenum</v>
      </c>
      <c r="E19" s="3" t="str">
        <f>IF(TRIM(Raw_zonesummary!$A18)="Existing",Raw_zonesummary!Q18,"")</f>
        <v>-</v>
      </c>
      <c r="F19" s="3" t="str">
        <f>IF(TRIM(Raw_zonesummary!$A18)="Existing",Raw_zonesummary!R18,"")</f>
        <v>Plenum</v>
      </c>
      <c r="G19" s="60">
        <f>IFERROR(H19*J19/H51,"")</f>
        <v>0</v>
      </c>
      <c r="H19" s="53">
        <f>IF(TRIM(Raw_zonesummary!$A18)="Existing",Raw_zonesummary!E18,"")</f>
        <v>0</v>
      </c>
      <c r="I19" s="53">
        <f>IF(TRIM(Raw_zonesummary!$A18)="Existing",Raw_zonesummary!I18,"")</f>
        <v>2758.72</v>
      </c>
      <c r="J19" s="2">
        <f>IF(TRIM(Raw_zonesummary!$A18)="Existing",Raw_zonesummary!J18,"")</f>
        <v>1</v>
      </c>
      <c r="K19" s="36">
        <f>IF(TRIM(Raw_zonesummary!$A18)="Existing",Raw_zonesummary!K18,"")</f>
        <v>0</v>
      </c>
      <c r="L19" s="26"/>
    </row>
    <row r="20" spans="1:12" x14ac:dyDescent="0.25">
      <c r="A20" s="3" t="str">
        <f>IF(TRIM(Raw_zonesummary!$A19)="Existing",Raw_zonesummary!B19,"")</f>
        <v>EL4 CORE PLNM (M.C20)</v>
      </c>
      <c r="B20" s="3" t="str">
        <f>IF(TRIM(Raw_zonesummary!$A19)="Existing",Raw_zonesummary!C19,"")</f>
        <v>EL4 CORE PLNM (M.C20)</v>
      </c>
      <c r="C20" s="2" t="str">
        <f>IF(TRIM(Raw_zonesummary!$A19)="Existing",Raw_zonesummary!D19,"")</f>
        <v>No</v>
      </c>
      <c r="D20" s="3" t="str">
        <f>IF(TRIM(Raw_zonesummary!$A19)="Existing",Raw_zonesummary!P19,"")</f>
        <v>Plenum</v>
      </c>
      <c r="E20" s="3" t="str">
        <f>IF(TRIM(Raw_zonesummary!$A19)="Existing",Raw_zonesummary!Q19,"")</f>
        <v>-</v>
      </c>
      <c r="F20" s="3" t="str">
        <f>IF(TRIM(Raw_zonesummary!$A19)="Existing",Raw_zonesummary!R19,"")</f>
        <v>Plenum</v>
      </c>
      <c r="G20" s="60">
        <f>IFERROR(H20*J20/H51,"")</f>
        <v>0</v>
      </c>
      <c r="H20" s="53">
        <f>IF(TRIM(Raw_zonesummary!$A19)="Existing",Raw_zonesummary!E19,"")</f>
        <v>0</v>
      </c>
      <c r="I20" s="53">
        <f>IF(TRIM(Raw_zonesummary!$A19)="Existing",Raw_zonesummary!I19,"")</f>
        <v>2758.72</v>
      </c>
      <c r="J20" s="2">
        <f>IF(TRIM(Raw_zonesummary!$A19)="Existing",Raw_zonesummary!J19,"")</f>
        <v>1</v>
      </c>
      <c r="K20" s="36">
        <f>IF(TRIM(Raw_zonesummary!$A19)="Existing",Raw_zonesummary!K19,"")</f>
        <v>0</v>
      </c>
      <c r="L20" s="26"/>
    </row>
    <row r="21" spans="1:12" x14ac:dyDescent="0.25">
      <c r="A21" s="3" t="str">
        <f>IF(TRIM(Raw_zonesummary!$A20)="Existing",Raw_zonesummary!B20,"")</f>
        <v>EL4 CORE PLNM (T.C30)</v>
      </c>
      <c r="B21" s="3" t="str">
        <f>IF(TRIM(Raw_zonesummary!$A20)="Existing",Raw_zonesummary!C20,"")</f>
        <v>EL4 CORE PLNM (T.C30)</v>
      </c>
      <c r="C21" s="2" t="str">
        <f>IF(TRIM(Raw_zonesummary!$A20)="Existing",Raw_zonesummary!D20,"")</f>
        <v>No</v>
      </c>
      <c r="D21" s="3" t="str">
        <f>IF(TRIM(Raw_zonesummary!$A20)="Existing",Raw_zonesummary!P20,"")</f>
        <v>Plenum</v>
      </c>
      <c r="E21" s="3" t="str">
        <f>IF(TRIM(Raw_zonesummary!$A20)="Existing",Raw_zonesummary!Q20,"")</f>
        <v>-</v>
      </c>
      <c r="F21" s="3" t="str">
        <f>IF(TRIM(Raw_zonesummary!$A20)="Existing",Raw_zonesummary!R20,"")</f>
        <v>Plenum</v>
      </c>
      <c r="G21" s="60">
        <f>IFERROR(H21*J21/H51,"")</f>
        <v>0</v>
      </c>
      <c r="H21" s="53">
        <f>IF(TRIM(Raw_zonesummary!$A20)="Existing",Raw_zonesummary!E20,"")</f>
        <v>0</v>
      </c>
      <c r="I21" s="53">
        <f>IF(TRIM(Raw_zonesummary!$A20)="Existing",Raw_zonesummary!I20,"")</f>
        <v>2758.72</v>
      </c>
      <c r="J21" s="2">
        <f>IF(TRIM(Raw_zonesummary!$A20)="Existing",Raw_zonesummary!J20,"")</f>
        <v>1</v>
      </c>
      <c r="K21" s="36">
        <f>IF(TRIM(Raw_zonesummary!$A20)="Existing",Raw_zonesummary!K20,"")</f>
        <v>0</v>
      </c>
      <c r="L21" s="26"/>
    </row>
    <row r="22" spans="1:12" x14ac:dyDescent="0.25">
      <c r="A22" s="3" t="str">
        <f>IF(TRIM(Raw_zonesummary!$A21)="Existing",Raw_zonesummary!B21,"")</f>
        <v>EL4 NNE PERIM PLNM (G.NNE8)</v>
      </c>
      <c r="B22" s="3" t="str">
        <f>IF(TRIM(Raw_zonesummary!$A21)="Existing",Raw_zonesummary!C21,"")</f>
        <v>EL4 NNE PERIM PLNM (G.NNE8)</v>
      </c>
      <c r="C22" s="2" t="str">
        <f>IF(TRIM(Raw_zonesummary!$A21)="Existing",Raw_zonesummary!D21,"")</f>
        <v>No</v>
      </c>
      <c r="D22" s="3" t="str">
        <f>IF(TRIM(Raw_zonesummary!$A21)="Existing",Raw_zonesummary!P21,"")</f>
        <v>Plenum</v>
      </c>
      <c r="E22" s="3" t="str">
        <f>IF(TRIM(Raw_zonesummary!$A21)="Existing",Raw_zonesummary!Q21,"")</f>
        <v>-</v>
      </c>
      <c r="F22" s="3" t="str">
        <f>IF(TRIM(Raw_zonesummary!$A21)="Existing",Raw_zonesummary!R21,"")</f>
        <v>Plenum</v>
      </c>
      <c r="G22" s="60">
        <f>IFERROR(H22*J22/H51,"")</f>
        <v>0</v>
      </c>
      <c r="H22" s="53">
        <f>IF(TRIM(Raw_zonesummary!$A21)="Existing",Raw_zonesummary!E21,"")</f>
        <v>0</v>
      </c>
      <c r="I22" s="53">
        <f>IF(TRIM(Raw_zonesummary!$A21)="Existing",Raw_zonesummary!I21,"")</f>
        <v>2738.08</v>
      </c>
      <c r="J22" s="2">
        <f>IF(TRIM(Raw_zonesummary!$A21)="Existing",Raw_zonesummary!J21,"")</f>
        <v>1</v>
      </c>
      <c r="K22" s="36">
        <f>IF(TRIM(Raw_zonesummary!$A21)="Existing",Raw_zonesummary!K21,"")</f>
        <v>0</v>
      </c>
      <c r="L22" s="26"/>
    </row>
    <row r="23" spans="1:12" x14ac:dyDescent="0.25">
      <c r="A23" s="3" t="str">
        <f>IF(TRIM(Raw_zonesummary!$A22)="Existing",Raw_zonesummary!B22,"")</f>
        <v>EL4 NNE PERIM PLNM (M.NNE18)</v>
      </c>
      <c r="B23" s="3" t="str">
        <f>IF(TRIM(Raw_zonesummary!$A22)="Existing",Raw_zonesummary!C22,"")</f>
        <v>EL4 NNE PERIM PLNM (M.NNE18)</v>
      </c>
      <c r="C23" s="2" t="str">
        <f>IF(TRIM(Raw_zonesummary!$A22)="Existing",Raw_zonesummary!D22,"")</f>
        <v>No</v>
      </c>
      <c r="D23" s="3" t="str">
        <f>IF(TRIM(Raw_zonesummary!$A22)="Existing",Raw_zonesummary!P22,"")</f>
        <v>Plenum</v>
      </c>
      <c r="E23" s="3" t="str">
        <f>IF(TRIM(Raw_zonesummary!$A22)="Existing",Raw_zonesummary!Q22,"")</f>
        <v>-</v>
      </c>
      <c r="F23" s="3" t="str">
        <f>IF(TRIM(Raw_zonesummary!$A22)="Existing",Raw_zonesummary!R22,"")</f>
        <v>Plenum</v>
      </c>
      <c r="G23" s="60">
        <f>IFERROR(H23*J23/H51,"")</f>
        <v>0</v>
      </c>
      <c r="H23" s="53">
        <f>IF(TRIM(Raw_zonesummary!$A22)="Existing",Raw_zonesummary!E22,"")</f>
        <v>0</v>
      </c>
      <c r="I23" s="53">
        <f>IF(TRIM(Raw_zonesummary!$A22)="Existing",Raw_zonesummary!I22,"")</f>
        <v>2738.08</v>
      </c>
      <c r="J23" s="2">
        <f>IF(TRIM(Raw_zonesummary!$A22)="Existing",Raw_zonesummary!J22,"")</f>
        <v>1</v>
      </c>
      <c r="K23" s="36">
        <f>IF(TRIM(Raw_zonesummary!$A22)="Existing",Raw_zonesummary!K22,"")</f>
        <v>0</v>
      </c>
      <c r="L23" s="26"/>
    </row>
    <row r="24" spans="1:12" x14ac:dyDescent="0.25">
      <c r="A24" s="3" t="str">
        <f>IF(TRIM(Raw_zonesummary!$A23)="Existing",Raw_zonesummary!B23,"")</f>
        <v>EL4 NNE PERIM PLNM (T.NNE28)</v>
      </c>
      <c r="B24" s="3" t="str">
        <f>IF(TRIM(Raw_zonesummary!$A23)="Existing",Raw_zonesummary!C23,"")</f>
        <v>EL4 NNE PERIM PLNM (T.NNE28)</v>
      </c>
      <c r="C24" s="2" t="str">
        <f>IF(TRIM(Raw_zonesummary!$A23)="Existing",Raw_zonesummary!D23,"")</f>
        <v>No</v>
      </c>
      <c r="D24" s="3" t="str">
        <f>IF(TRIM(Raw_zonesummary!$A23)="Existing",Raw_zonesummary!P23,"")</f>
        <v>Plenum</v>
      </c>
      <c r="E24" s="3" t="str">
        <f>IF(TRIM(Raw_zonesummary!$A23)="Existing",Raw_zonesummary!Q23,"")</f>
        <v>-</v>
      </c>
      <c r="F24" s="3" t="str">
        <f>IF(TRIM(Raw_zonesummary!$A23)="Existing",Raw_zonesummary!R23,"")</f>
        <v>Plenum</v>
      </c>
      <c r="G24" s="60">
        <f>IFERROR(H24*J24/H51,"")</f>
        <v>0</v>
      </c>
      <c r="H24" s="53">
        <f>IF(TRIM(Raw_zonesummary!$A23)="Existing",Raw_zonesummary!E23,"")</f>
        <v>0</v>
      </c>
      <c r="I24" s="53">
        <f>IF(TRIM(Raw_zonesummary!$A23)="Existing",Raw_zonesummary!I23,"")</f>
        <v>2738.08</v>
      </c>
      <c r="J24" s="2">
        <f>IF(TRIM(Raw_zonesummary!$A23)="Existing",Raw_zonesummary!J23,"")</f>
        <v>1</v>
      </c>
      <c r="K24" s="36">
        <f>IF(TRIM(Raw_zonesummary!$A23)="Existing",Raw_zonesummary!K23,"")</f>
        <v>0</v>
      </c>
      <c r="L24" s="26"/>
    </row>
    <row r="25" spans="1:12" x14ac:dyDescent="0.25">
      <c r="A25" s="3" t="str">
        <f>IF(TRIM(Raw_zonesummary!$A24)="Existing",Raw_zonesummary!B24,"")</f>
        <v>EL4 NORTH PERIM PLNM (G.N6)</v>
      </c>
      <c r="B25" s="3" t="str">
        <f>IF(TRIM(Raw_zonesummary!$A24)="Existing",Raw_zonesummary!C24,"")</f>
        <v>EL4 NORTH PERIM PLNM (G.N6)</v>
      </c>
      <c r="C25" s="2" t="str">
        <f>IF(TRIM(Raw_zonesummary!$A24)="Existing",Raw_zonesummary!D24,"")</f>
        <v>No</v>
      </c>
      <c r="D25" s="3" t="str">
        <f>IF(TRIM(Raw_zonesummary!$A24)="Existing",Raw_zonesummary!P24,"")</f>
        <v>Plenum</v>
      </c>
      <c r="E25" s="3" t="str">
        <f>IF(TRIM(Raw_zonesummary!$A24)="Existing",Raw_zonesummary!Q24,"")</f>
        <v>-</v>
      </c>
      <c r="F25" s="3" t="str">
        <f>IF(TRIM(Raw_zonesummary!$A24)="Existing",Raw_zonesummary!R24,"")</f>
        <v>Plenum</v>
      </c>
      <c r="G25" s="60">
        <f>IFERROR(H25*J25/H51,"")</f>
        <v>0</v>
      </c>
      <c r="H25" s="53">
        <f>IF(TRIM(Raw_zonesummary!$A24)="Existing",Raw_zonesummary!E24,"")</f>
        <v>0</v>
      </c>
      <c r="I25" s="53">
        <f>IF(TRIM(Raw_zonesummary!$A24)="Existing",Raw_zonesummary!I24,"")</f>
        <v>8214.59</v>
      </c>
      <c r="J25" s="2">
        <f>IF(TRIM(Raw_zonesummary!$A24)="Existing",Raw_zonesummary!J24,"")</f>
        <v>1</v>
      </c>
      <c r="K25" s="36">
        <f>IF(TRIM(Raw_zonesummary!$A24)="Existing",Raw_zonesummary!K24,"")</f>
        <v>0</v>
      </c>
      <c r="L25" s="26"/>
    </row>
    <row r="26" spans="1:12" x14ac:dyDescent="0.25">
      <c r="A26" s="3" t="str">
        <f>IF(TRIM(Raw_zonesummary!$A25)="Existing",Raw_zonesummary!B25,"")</f>
        <v>EL4 NORTH PERIM PLNM (M.N16)</v>
      </c>
      <c r="B26" s="3" t="str">
        <f>IF(TRIM(Raw_zonesummary!$A25)="Existing",Raw_zonesummary!C25,"")</f>
        <v>EL4 NORTH PERIM PLNM (M.N16)</v>
      </c>
      <c r="C26" s="2" t="str">
        <f>IF(TRIM(Raw_zonesummary!$A25)="Existing",Raw_zonesummary!D25,"")</f>
        <v>No</v>
      </c>
      <c r="D26" s="3" t="str">
        <f>IF(TRIM(Raw_zonesummary!$A25)="Existing",Raw_zonesummary!P25,"")</f>
        <v>Plenum</v>
      </c>
      <c r="E26" s="3" t="str">
        <f>IF(TRIM(Raw_zonesummary!$A25)="Existing",Raw_zonesummary!Q25,"")</f>
        <v>-</v>
      </c>
      <c r="F26" s="3" t="str">
        <f>IF(TRIM(Raw_zonesummary!$A25)="Existing",Raw_zonesummary!R25,"")</f>
        <v>Plenum</v>
      </c>
      <c r="G26" s="60">
        <f>IFERROR(H26*J26/H51,"")</f>
        <v>0</v>
      </c>
      <c r="H26" s="53">
        <f>IF(TRIM(Raw_zonesummary!$A25)="Existing",Raw_zonesummary!E25,"")</f>
        <v>0</v>
      </c>
      <c r="I26" s="53">
        <f>IF(TRIM(Raw_zonesummary!$A25)="Existing",Raw_zonesummary!I25,"")</f>
        <v>8214.59</v>
      </c>
      <c r="J26" s="2">
        <f>IF(TRIM(Raw_zonesummary!$A25)="Existing",Raw_zonesummary!J25,"")</f>
        <v>1</v>
      </c>
      <c r="K26" s="36">
        <f>IF(TRIM(Raw_zonesummary!$A25)="Existing",Raw_zonesummary!K25,"")</f>
        <v>0</v>
      </c>
      <c r="L26" s="26"/>
    </row>
    <row r="27" spans="1:12" x14ac:dyDescent="0.25">
      <c r="A27" s="3" t="str">
        <f>IF(TRIM(Raw_zonesummary!$A26)="Existing",Raw_zonesummary!B26,"")</f>
        <v>EL4 NORTH PERIM PLNM (T.N26)</v>
      </c>
      <c r="B27" s="3" t="str">
        <f>IF(TRIM(Raw_zonesummary!$A26)="Existing",Raw_zonesummary!C26,"")</f>
        <v>EL4 NORTH PERIM PLNM (T.N26)</v>
      </c>
      <c r="C27" s="2" t="str">
        <f>IF(TRIM(Raw_zonesummary!$A26)="Existing",Raw_zonesummary!D26,"")</f>
        <v>No</v>
      </c>
      <c r="D27" s="3" t="str">
        <f>IF(TRIM(Raw_zonesummary!$A26)="Existing",Raw_zonesummary!P26,"")</f>
        <v>Plenum</v>
      </c>
      <c r="E27" s="3" t="str">
        <f>IF(TRIM(Raw_zonesummary!$A26)="Existing",Raw_zonesummary!Q26,"")</f>
        <v>-</v>
      </c>
      <c r="F27" s="3" t="str">
        <f>IF(TRIM(Raw_zonesummary!$A26)="Existing",Raw_zonesummary!R26,"")</f>
        <v>Plenum</v>
      </c>
      <c r="G27" s="60">
        <f>IFERROR(H27*J27/H51,"")</f>
        <v>0</v>
      </c>
      <c r="H27" s="53">
        <f>IF(TRIM(Raw_zonesummary!$A26)="Existing",Raw_zonesummary!E26,"")</f>
        <v>0</v>
      </c>
      <c r="I27" s="53">
        <f>IF(TRIM(Raw_zonesummary!$A26)="Existing",Raw_zonesummary!I26,"")</f>
        <v>8214.59</v>
      </c>
      <c r="J27" s="2">
        <f>IF(TRIM(Raw_zonesummary!$A26)="Existing",Raw_zonesummary!J26,"")</f>
        <v>1</v>
      </c>
      <c r="K27" s="36">
        <f>IF(TRIM(Raw_zonesummary!$A26)="Existing",Raw_zonesummary!K26,"")</f>
        <v>0</v>
      </c>
      <c r="L27" s="26"/>
    </row>
    <row r="28" spans="1:12" x14ac:dyDescent="0.25">
      <c r="A28" s="3" t="str">
        <f>IF(TRIM(Raw_zonesummary!$A27)="Existing",Raw_zonesummary!B27,"")</f>
        <v>EL4 SSW PERIM PLNM (G.SSW7)</v>
      </c>
      <c r="B28" s="3" t="str">
        <f>IF(TRIM(Raw_zonesummary!$A27)="Existing",Raw_zonesummary!C27,"")</f>
        <v>EL4 SSW PERIM PLNM (G.SSW7)</v>
      </c>
      <c r="C28" s="2" t="str">
        <f>IF(TRIM(Raw_zonesummary!$A27)="Existing",Raw_zonesummary!D27,"")</f>
        <v>No</v>
      </c>
      <c r="D28" s="3" t="str">
        <f>IF(TRIM(Raw_zonesummary!$A27)="Existing",Raw_zonesummary!P27,"")</f>
        <v>Plenum</v>
      </c>
      <c r="E28" s="3" t="str">
        <f>IF(TRIM(Raw_zonesummary!$A27)="Existing",Raw_zonesummary!Q27,"")</f>
        <v>-</v>
      </c>
      <c r="F28" s="3" t="str">
        <f>IF(TRIM(Raw_zonesummary!$A27)="Existing",Raw_zonesummary!R27,"")</f>
        <v>Plenum</v>
      </c>
      <c r="G28" s="60">
        <f>IFERROR(H28*J28/H51,"")</f>
        <v>0</v>
      </c>
      <c r="H28" s="53">
        <f>IF(TRIM(Raw_zonesummary!$A27)="Existing",Raw_zonesummary!E27,"")</f>
        <v>0</v>
      </c>
      <c r="I28" s="53">
        <f>IF(TRIM(Raw_zonesummary!$A27)="Existing",Raw_zonesummary!I27,"")</f>
        <v>2738.08</v>
      </c>
      <c r="J28" s="2">
        <f>IF(TRIM(Raw_zonesummary!$A27)="Existing",Raw_zonesummary!J27,"")</f>
        <v>1</v>
      </c>
      <c r="K28" s="36">
        <f>IF(TRIM(Raw_zonesummary!$A27)="Existing",Raw_zonesummary!K27,"")</f>
        <v>0</v>
      </c>
      <c r="L28" s="26"/>
    </row>
    <row r="29" spans="1:12" x14ac:dyDescent="0.25">
      <c r="A29" s="3" t="str">
        <f>IF(TRIM(Raw_zonesummary!$A28)="Existing",Raw_zonesummary!B28,"")</f>
        <v>EL4 SSW PERIM PLNM (M.SSW17)</v>
      </c>
      <c r="B29" s="3" t="str">
        <f>IF(TRIM(Raw_zonesummary!$A28)="Existing",Raw_zonesummary!C28,"")</f>
        <v>EL4 SSW PERIM PLNM (M.SSW17)</v>
      </c>
      <c r="C29" s="2" t="str">
        <f>IF(TRIM(Raw_zonesummary!$A28)="Existing",Raw_zonesummary!D28,"")</f>
        <v>No</v>
      </c>
      <c r="D29" s="3" t="str">
        <f>IF(TRIM(Raw_zonesummary!$A28)="Existing",Raw_zonesummary!P28,"")</f>
        <v>Plenum</v>
      </c>
      <c r="E29" s="3" t="str">
        <f>IF(TRIM(Raw_zonesummary!$A28)="Existing",Raw_zonesummary!Q28,"")</f>
        <v>-</v>
      </c>
      <c r="F29" s="3" t="str">
        <f>IF(TRIM(Raw_zonesummary!$A28)="Existing",Raw_zonesummary!R28,"")</f>
        <v>Plenum</v>
      </c>
      <c r="G29" s="60">
        <f>IFERROR(H29*J29/H51,"")</f>
        <v>0</v>
      </c>
      <c r="H29" s="53">
        <f>IF(TRIM(Raw_zonesummary!$A28)="Existing",Raw_zonesummary!E28,"")</f>
        <v>0</v>
      </c>
      <c r="I29" s="53">
        <f>IF(TRIM(Raw_zonesummary!$A28)="Existing",Raw_zonesummary!I28,"")</f>
        <v>2738.08</v>
      </c>
      <c r="J29" s="2">
        <f>IF(TRIM(Raw_zonesummary!$A28)="Existing",Raw_zonesummary!J28,"")</f>
        <v>1</v>
      </c>
      <c r="K29" s="36">
        <f>IF(TRIM(Raw_zonesummary!$A28)="Existing",Raw_zonesummary!K28,"")</f>
        <v>0</v>
      </c>
      <c r="L29" s="26"/>
    </row>
    <row r="30" spans="1:12" x14ac:dyDescent="0.25">
      <c r="A30" s="3" t="str">
        <f>IF(TRIM(Raw_zonesummary!$A29)="Existing",Raw_zonesummary!B29,"")</f>
        <v>EL4 SSW PERIM PLNM (T.SSW27)</v>
      </c>
      <c r="B30" s="3" t="str">
        <f>IF(TRIM(Raw_zonesummary!$A29)="Existing",Raw_zonesummary!C29,"")</f>
        <v>EL4 SSW PERIM PLNM (T.SSW27)</v>
      </c>
      <c r="C30" s="2" t="str">
        <f>IF(TRIM(Raw_zonesummary!$A29)="Existing",Raw_zonesummary!D29,"")</f>
        <v>No</v>
      </c>
      <c r="D30" s="3" t="str">
        <f>IF(TRIM(Raw_zonesummary!$A29)="Existing",Raw_zonesummary!P29,"")</f>
        <v>Plenum</v>
      </c>
      <c r="E30" s="3" t="str">
        <f>IF(TRIM(Raw_zonesummary!$A29)="Existing",Raw_zonesummary!Q29,"")</f>
        <v>-</v>
      </c>
      <c r="F30" s="3" t="str">
        <f>IF(TRIM(Raw_zonesummary!$A29)="Existing",Raw_zonesummary!R29,"")</f>
        <v>Plenum</v>
      </c>
      <c r="G30" s="60">
        <f>IFERROR(H30*J30/H51,"")</f>
        <v>0</v>
      </c>
      <c r="H30" s="53">
        <f>IF(TRIM(Raw_zonesummary!$A29)="Existing",Raw_zonesummary!E29,"")</f>
        <v>0</v>
      </c>
      <c r="I30" s="53">
        <f>IF(TRIM(Raw_zonesummary!$A29)="Existing",Raw_zonesummary!I29,"")</f>
        <v>2738.08</v>
      </c>
      <c r="J30" s="2">
        <f>IF(TRIM(Raw_zonesummary!$A29)="Existing",Raw_zonesummary!J29,"")</f>
        <v>1</v>
      </c>
      <c r="K30" s="36">
        <f>IF(TRIM(Raw_zonesummary!$A29)="Existing",Raw_zonesummary!K29,"")</f>
        <v>0</v>
      </c>
      <c r="L30" s="26"/>
    </row>
    <row r="31" spans="1:12" x14ac:dyDescent="0.25">
      <c r="A31" s="3" t="str">
        <f>IF(TRIM(Raw_zonesummary!$A30)="Existing",Raw_zonesummary!B30,"")</f>
        <v>EL4 SOUTH PERIM PLNM (G.S9)</v>
      </c>
      <c r="B31" s="3" t="str">
        <f>IF(TRIM(Raw_zonesummary!$A30)="Existing",Raw_zonesummary!C30,"")</f>
        <v>EL4 SOUTH PERIM PLNM (G.S9)</v>
      </c>
      <c r="C31" s="2" t="str">
        <f>IF(TRIM(Raw_zonesummary!$A30)="Existing",Raw_zonesummary!D30,"")</f>
        <v>No</v>
      </c>
      <c r="D31" s="3" t="str">
        <f>IF(TRIM(Raw_zonesummary!$A30)="Existing",Raw_zonesummary!P30,"")</f>
        <v>Plenum</v>
      </c>
      <c r="E31" s="3" t="str">
        <f>IF(TRIM(Raw_zonesummary!$A30)="Existing",Raw_zonesummary!Q30,"")</f>
        <v>-</v>
      </c>
      <c r="F31" s="3" t="str">
        <f>IF(TRIM(Raw_zonesummary!$A30)="Existing",Raw_zonesummary!R30,"")</f>
        <v>Plenum</v>
      </c>
      <c r="G31" s="60">
        <f>IFERROR(H31*J31/H51,"")</f>
        <v>0</v>
      </c>
      <c r="H31" s="53">
        <f>IF(TRIM(Raw_zonesummary!$A30)="Existing",Raw_zonesummary!E30,"")</f>
        <v>0</v>
      </c>
      <c r="I31" s="53">
        <f>IF(TRIM(Raw_zonesummary!$A30)="Existing",Raw_zonesummary!I30,"")</f>
        <v>8214.59</v>
      </c>
      <c r="J31" s="2">
        <f>IF(TRIM(Raw_zonesummary!$A30)="Existing",Raw_zonesummary!J30,"")</f>
        <v>1</v>
      </c>
      <c r="K31" s="36">
        <f>IF(TRIM(Raw_zonesummary!$A30)="Existing",Raw_zonesummary!K30,"")</f>
        <v>0</v>
      </c>
      <c r="L31" s="26"/>
    </row>
    <row r="32" spans="1:12" x14ac:dyDescent="0.25">
      <c r="A32" s="3" t="str">
        <f>IF(TRIM(Raw_zonesummary!$A31)="Existing",Raw_zonesummary!B31,"")</f>
        <v>EL4 SOUTH PERIM PLNM (M.S19)</v>
      </c>
      <c r="B32" s="3" t="str">
        <f>IF(TRIM(Raw_zonesummary!$A31)="Existing",Raw_zonesummary!C31,"")</f>
        <v>EL4 SOUTH PERIM PLNM (M.S19)</v>
      </c>
      <c r="C32" s="2" t="str">
        <f>IF(TRIM(Raw_zonesummary!$A31)="Existing",Raw_zonesummary!D31,"")</f>
        <v>No</v>
      </c>
      <c r="D32" s="3" t="str">
        <f>IF(TRIM(Raw_zonesummary!$A31)="Existing",Raw_zonesummary!P31,"")</f>
        <v>Plenum</v>
      </c>
      <c r="E32" s="3" t="str">
        <f>IF(TRIM(Raw_zonesummary!$A31)="Existing",Raw_zonesummary!Q31,"")</f>
        <v>-</v>
      </c>
      <c r="F32" s="3" t="str">
        <f>IF(TRIM(Raw_zonesummary!$A31)="Existing",Raw_zonesummary!R31,"")</f>
        <v>Plenum</v>
      </c>
      <c r="G32" s="60">
        <f>IFERROR(H32*J32/H51,"")</f>
        <v>0</v>
      </c>
      <c r="H32" s="53">
        <f>IF(TRIM(Raw_zonesummary!$A31)="Existing",Raw_zonesummary!E31,"")</f>
        <v>0</v>
      </c>
      <c r="I32" s="53">
        <f>IF(TRIM(Raw_zonesummary!$A31)="Existing",Raw_zonesummary!I31,"")</f>
        <v>8214.59</v>
      </c>
      <c r="J32" s="2">
        <f>IF(TRIM(Raw_zonesummary!$A31)="Existing",Raw_zonesummary!J31,"")</f>
        <v>1</v>
      </c>
      <c r="K32" s="36">
        <f>IF(TRIM(Raw_zonesummary!$A31)="Existing",Raw_zonesummary!K31,"")</f>
        <v>0</v>
      </c>
      <c r="L32" s="26"/>
    </row>
    <row r="33" spans="1:12" x14ac:dyDescent="0.25">
      <c r="A33" s="3" t="str">
        <f>IF(TRIM(Raw_zonesummary!$A32)="Existing",Raw_zonesummary!B32,"")</f>
        <v>EL4 SOUTH PERIM PLNM (T.S29)</v>
      </c>
      <c r="B33" s="3" t="str">
        <f>IF(TRIM(Raw_zonesummary!$A32)="Existing",Raw_zonesummary!C32,"")</f>
        <v>EL4 SOUTH PERIM PLNM (T.S29)</v>
      </c>
      <c r="C33" s="2" t="str">
        <f>IF(TRIM(Raw_zonesummary!$A32)="Existing",Raw_zonesummary!D32,"")</f>
        <v>No</v>
      </c>
      <c r="D33" s="3" t="str">
        <f>IF(TRIM(Raw_zonesummary!$A32)="Existing",Raw_zonesummary!P32,"")</f>
        <v>Plenum</v>
      </c>
      <c r="E33" s="3" t="str">
        <f>IF(TRIM(Raw_zonesummary!$A32)="Existing",Raw_zonesummary!Q32,"")</f>
        <v>-</v>
      </c>
      <c r="F33" s="3" t="str">
        <f>IF(TRIM(Raw_zonesummary!$A32)="Existing",Raw_zonesummary!R32,"")</f>
        <v>Plenum</v>
      </c>
      <c r="G33" s="60">
        <f>IFERROR(H33*J33/H51,"")</f>
        <v>0</v>
      </c>
      <c r="H33" s="53">
        <f>IF(TRIM(Raw_zonesummary!$A32)="Existing",Raw_zonesummary!E32,"")</f>
        <v>0</v>
      </c>
      <c r="I33" s="53">
        <f>IF(TRIM(Raw_zonesummary!$A32)="Existing",Raw_zonesummary!I32,"")</f>
        <v>8214.59</v>
      </c>
      <c r="J33" s="2">
        <f>IF(TRIM(Raw_zonesummary!$A32)="Existing",Raw_zonesummary!J32,"")</f>
        <v>1</v>
      </c>
      <c r="K33" s="36">
        <f>IF(TRIM(Raw_zonesummary!$A32)="Existing",Raw_zonesummary!K32,"")</f>
        <v>0</v>
      </c>
      <c r="L33" s="26"/>
    </row>
    <row r="34" spans="1:12" x14ac:dyDescent="0.25">
      <c r="A34" s="3" t="str">
        <f>IF(TRIM(Raw_zonesummary!$A33)="Existing",Raw_zonesummary!B33,"")</f>
        <v>GUESTRM EL4 NNE PERIM SPC (G.NNE3)</v>
      </c>
      <c r="B34" s="3" t="str">
        <f>IF(TRIM(Raw_zonesummary!$A33)="Existing",Raw_zonesummary!C33,"")</f>
        <v>GUESTRM EL4 NNE PERIM SPC (G.NNE3)</v>
      </c>
      <c r="C34" s="2" t="str">
        <f>IF(TRIM(Raw_zonesummary!$A33)="Existing",Raw_zonesummary!D33,"")</f>
        <v>Yes</v>
      </c>
      <c r="D34" s="3" t="str">
        <f>IF(TRIM(Raw_zonesummary!$A33)="Existing",Raw_zonesummary!P33,"")</f>
        <v>Guestroom</v>
      </c>
      <c r="E34" s="3" t="str">
        <f>IF(TRIM(Raw_zonesummary!$A33)="Existing",Raw_zonesummary!Q33,"")</f>
        <v>Alternative</v>
      </c>
      <c r="F34" s="3" t="str">
        <f>IF(TRIM(Raw_zonesummary!$A33)="Existing",Raw_zonesummary!R33,"")</f>
        <v>ResidentialLiving</v>
      </c>
      <c r="G34" s="60">
        <f>IFERROR(H34*J34/H51,"")</f>
        <v>2.6621415268117458E-2</v>
      </c>
      <c r="H34" s="53">
        <f>IF(TRIM(Raw_zonesummary!$A33)="Existing",Raw_zonesummary!E33,"")</f>
        <v>1825.3</v>
      </c>
      <c r="I34" s="53">
        <f>IF(TRIM(Raw_zonesummary!$A33)="Existing",Raw_zonesummary!I33,"")</f>
        <v>14603.08</v>
      </c>
      <c r="J34" s="2">
        <f>IF(TRIM(Raw_zonesummary!$A33)="Existing",Raw_zonesummary!J33,"")</f>
        <v>1</v>
      </c>
      <c r="K34" s="36">
        <f>IF(TRIM(Raw_zonesummary!$A33)="Existing",Raw_zonesummary!K33,"")</f>
        <v>2.5</v>
      </c>
      <c r="L34" s="26"/>
    </row>
    <row r="35" spans="1:12" x14ac:dyDescent="0.25">
      <c r="A35" s="3" t="str">
        <f>IF(TRIM(Raw_zonesummary!$A34)="Existing",Raw_zonesummary!B34,"")</f>
        <v>GUESTRM EL4 NNE PERIM SPC (M.NNE13)</v>
      </c>
      <c r="B35" s="3" t="str">
        <f>IF(TRIM(Raw_zonesummary!$A34)="Existing",Raw_zonesummary!C34,"")</f>
        <v>GUESTRM EL4 NNE PERIM SPC (M.NNE13)</v>
      </c>
      <c r="C35" s="2" t="str">
        <f>IF(TRIM(Raw_zonesummary!$A34)="Existing",Raw_zonesummary!D34,"")</f>
        <v>Yes</v>
      </c>
      <c r="D35" s="3" t="str">
        <f>IF(TRIM(Raw_zonesummary!$A34)="Existing",Raw_zonesummary!P34,"")</f>
        <v>Guestroom</v>
      </c>
      <c r="E35" s="3" t="str">
        <f>IF(TRIM(Raw_zonesummary!$A34)="Existing",Raw_zonesummary!Q34,"")</f>
        <v>Alternative</v>
      </c>
      <c r="F35" s="3" t="str">
        <f>IF(TRIM(Raw_zonesummary!$A34)="Existing",Raw_zonesummary!R34,"")</f>
        <v>ResidentialLiving</v>
      </c>
      <c r="G35" s="60">
        <f>IFERROR(H35*J35/H51,"")</f>
        <v>2.6621415268117458E-2</v>
      </c>
      <c r="H35" s="53">
        <f>IF(TRIM(Raw_zonesummary!$A34)="Existing",Raw_zonesummary!E34,"")</f>
        <v>1825.3</v>
      </c>
      <c r="I35" s="53">
        <f>IF(TRIM(Raw_zonesummary!$A34)="Existing",Raw_zonesummary!I34,"")</f>
        <v>14603.08</v>
      </c>
      <c r="J35" s="2">
        <f>IF(TRIM(Raw_zonesummary!$A34)="Existing",Raw_zonesummary!J34,"")</f>
        <v>1</v>
      </c>
      <c r="K35" s="36">
        <f>IF(TRIM(Raw_zonesummary!$A34)="Existing",Raw_zonesummary!K34,"")</f>
        <v>2.5</v>
      </c>
      <c r="L35" s="26"/>
    </row>
    <row r="36" spans="1:12" x14ac:dyDescent="0.25">
      <c r="A36" s="3" t="str">
        <f>IF(TRIM(Raw_zonesummary!$A35)="Existing",Raw_zonesummary!B35,"")</f>
        <v>GUESTRM EL4 NNE PERIM SPC (T.NNE23)</v>
      </c>
      <c r="B36" s="3" t="str">
        <f>IF(TRIM(Raw_zonesummary!$A35)="Existing",Raw_zonesummary!C35,"")</f>
        <v>GUESTRM EL4 NNE PERIM SPC (T.NNE23)</v>
      </c>
      <c r="C36" s="2" t="str">
        <f>IF(TRIM(Raw_zonesummary!$A35)="Existing",Raw_zonesummary!D35,"")</f>
        <v>Yes</v>
      </c>
      <c r="D36" s="3" t="str">
        <f>IF(TRIM(Raw_zonesummary!$A35)="Existing",Raw_zonesummary!P35,"")</f>
        <v>Guestroom</v>
      </c>
      <c r="E36" s="3" t="str">
        <f>IF(TRIM(Raw_zonesummary!$A35)="Existing",Raw_zonesummary!Q35,"")</f>
        <v>Alternative</v>
      </c>
      <c r="F36" s="3" t="str">
        <f>IF(TRIM(Raw_zonesummary!$A35)="Existing",Raw_zonesummary!R35,"")</f>
        <v>ResidentialLiving</v>
      </c>
      <c r="G36" s="60">
        <f>IFERROR(H36*J36/H51,"")</f>
        <v>2.6621415268117458E-2</v>
      </c>
      <c r="H36" s="53">
        <f>IF(TRIM(Raw_zonesummary!$A35)="Existing",Raw_zonesummary!E35,"")</f>
        <v>1825.3</v>
      </c>
      <c r="I36" s="53">
        <f>IF(TRIM(Raw_zonesummary!$A35)="Existing",Raw_zonesummary!I35,"")</f>
        <v>14603.08</v>
      </c>
      <c r="J36" s="2">
        <f>IF(TRIM(Raw_zonesummary!$A35)="Existing",Raw_zonesummary!J35,"")</f>
        <v>1</v>
      </c>
      <c r="K36" s="36">
        <f>IF(TRIM(Raw_zonesummary!$A35)="Existing",Raw_zonesummary!K35,"")</f>
        <v>2.5</v>
      </c>
      <c r="L36" s="26"/>
    </row>
    <row r="37" spans="1:12" x14ac:dyDescent="0.25">
      <c r="A37" s="3" t="str">
        <f>IF(TRIM(Raw_zonesummary!$A36)="Existing",Raw_zonesummary!B36,"")</f>
        <v>GUESTRM EL4 NORTH PERIM SPC (G.N1)</v>
      </c>
      <c r="B37" s="3" t="str">
        <f>IF(TRIM(Raw_zonesummary!$A36)="Existing",Raw_zonesummary!C36,"")</f>
        <v>GUESTRM EL4 NORTH PERIM SPC (G.N1)</v>
      </c>
      <c r="C37" s="2" t="str">
        <f>IF(TRIM(Raw_zonesummary!$A36)="Existing",Raw_zonesummary!D36,"")</f>
        <v>Yes</v>
      </c>
      <c r="D37" s="3" t="str">
        <f>IF(TRIM(Raw_zonesummary!$A36)="Existing",Raw_zonesummary!P36,"")</f>
        <v>Guestroom</v>
      </c>
      <c r="E37" s="3" t="str">
        <f>IF(TRIM(Raw_zonesummary!$A36)="Existing",Raw_zonesummary!Q36,"")</f>
        <v>Alternative</v>
      </c>
      <c r="F37" s="3" t="str">
        <f>IF(TRIM(Raw_zonesummary!$A36)="Existing",Raw_zonesummary!R36,"")</f>
        <v>ResidentialLiving</v>
      </c>
      <c r="G37" s="60">
        <f>IFERROR(H37*J37/H51,"")</f>
        <v>7.9867600280609241E-2</v>
      </c>
      <c r="H37" s="53">
        <f>IF(TRIM(Raw_zonesummary!$A36)="Existing",Raw_zonesummary!E36,"")</f>
        <v>5476.13</v>
      </c>
      <c r="I37" s="53">
        <f>IF(TRIM(Raw_zonesummary!$A36)="Existing",Raw_zonesummary!I36,"")</f>
        <v>43811.16</v>
      </c>
      <c r="J37" s="2">
        <f>IF(TRIM(Raw_zonesummary!$A36)="Existing",Raw_zonesummary!J36,"")</f>
        <v>1</v>
      </c>
      <c r="K37" s="36">
        <f>IF(TRIM(Raw_zonesummary!$A36)="Existing",Raw_zonesummary!K36,"")</f>
        <v>2.5</v>
      </c>
      <c r="L37" s="26"/>
    </row>
    <row r="38" spans="1:12" x14ac:dyDescent="0.25">
      <c r="A38" s="3" t="str">
        <f>IF(TRIM(Raw_zonesummary!$A37)="Existing",Raw_zonesummary!B37,"")</f>
        <v>GUESTRM EL4 NORTH PERIM SPC (M.N11)</v>
      </c>
      <c r="B38" s="3" t="str">
        <f>IF(TRIM(Raw_zonesummary!$A37)="Existing",Raw_zonesummary!C37,"")</f>
        <v>GUESTRM EL4 NORTH PERIM SPC (M.N11)</v>
      </c>
      <c r="C38" s="2" t="str">
        <f>IF(TRIM(Raw_zonesummary!$A37)="Existing",Raw_zonesummary!D37,"")</f>
        <v>Yes</v>
      </c>
      <c r="D38" s="3" t="str">
        <f>IF(TRIM(Raw_zonesummary!$A37)="Existing",Raw_zonesummary!P37,"")</f>
        <v>Guestroom</v>
      </c>
      <c r="E38" s="3" t="str">
        <f>IF(TRIM(Raw_zonesummary!$A37)="Existing",Raw_zonesummary!Q37,"")</f>
        <v>Alternative</v>
      </c>
      <c r="F38" s="3" t="str">
        <f>IF(TRIM(Raw_zonesummary!$A37)="Existing",Raw_zonesummary!R37,"")</f>
        <v>ResidentialLiving</v>
      </c>
      <c r="G38" s="60">
        <f>IFERROR(H38*J38/H51,"")</f>
        <v>7.9867600280609241E-2</v>
      </c>
      <c r="H38" s="53">
        <f>IF(TRIM(Raw_zonesummary!$A37)="Existing",Raw_zonesummary!E37,"")</f>
        <v>5476.13</v>
      </c>
      <c r="I38" s="53">
        <f>IF(TRIM(Raw_zonesummary!$A37)="Existing",Raw_zonesummary!I37,"")</f>
        <v>43811.16</v>
      </c>
      <c r="J38" s="2">
        <f>IF(TRIM(Raw_zonesummary!$A37)="Existing",Raw_zonesummary!J37,"")</f>
        <v>1</v>
      </c>
      <c r="K38" s="36">
        <f>IF(TRIM(Raw_zonesummary!$A37)="Existing",Raw_zonesummary!K37,"")</f>
        <v>2.5</v>
      </c>
      <c r="L38" s="26"/>
    </row>
    <row r="39" spans="1:12" x14ac:dyDescent="0.25">
      <c r="A39" s="3" t="str">
        <f>IF(TRIM(Raw_zonesummary!$A38)="Existing",Raw_zonesummary!B38,"")</f>
        <v>GUESTRM EL4 NORTH PERIM SPC (T.N21)</v>
      </c>
      <c r="B39" s="3" t="str">
        <f>IF(TRIM(Raw_zonesummary!$A38)="Existing",Raw_zonesummary!C38,"")</f>
        <v>GUESTRM EL4 NORTH PERIM SPC (T.N21)</v>
      </c>
      <c r="C39" s="2" t="str">
        <f>IF(TRIM(Raw_zonesummary!$A38)="Existing",Raw_zonesummary!D38,"")</f>
        <v>Yes</v>
      </c>
      <c r="D39" s="3" t="str">
        <f>IF(TRIM(Raw_zonesummary!$A38)="Existing",Raw_zonesummary!P38,"")</f>
        <v>Guestroom</v>
      </c>
      <c r="E39" s="3" t="str">
        <f>IF(TRIM(Raw_zonesummary!$A38)="Existing",Raw_zonesummary!Q38,"")</f>
        <v>Alternative</v>
      </c>
      <c r="F39" s="3" t="str">
        <f>IF(TRIM(Raw_zonesummary!$A38)="Existing",Raw_zonesummary!R38,"")</f>
        <v>ResidentialLiving</v>
      </c>
      <c r="G39" s="60">
        <f>IFERROR(H39*J39/H51,"")</f>
        <v>7.9867600280609241E-2</v>
      </c>
      <c r="H39" s="53">
        <f>IF(TRIM(Raw_zonesummary!$A38)="Existing",Raw_zonesummary!E38,"")</f>
        <v>5476.13</v>
      </c>
      <c r="I39" s="53">
        <f>IF(TRIM(Raw_zonesummary!$A38)="Existing",Raw_zonesummary!I38,"")</f>
        <v>43811.16</v>
      </c>
      <c r="J39" s="2">
        <f>IF(TRIM(Raw_zonesummary!$A38)="Existing",Raw_zonesummary!J38,"")</f>
        <v>1</v>
      </c>
      <c r="K39" s="36">
        <f>IF(TRIM(Raw_zonesummary!$A38)="Existing",Raw_zonesummary!K38,"")</f>
        <v>2.5</v>
      </c>
      <c r="L39" s="26"/>
    </row>
    <row r="40" spans="1:12" x14ac:dyDescent="0.25">
      <c r="A40" s="3" t="str">
        <f>IF(TRIM(Raw_zonesummary!$A39)="Existing",Raw_zonesummary!B39,"")</f>
        <v>GUESTRM EL4 SSW PERIM SPC (G.SSW2)</v>
      </c>
      <c r="B40" s="3" t="str">
        <f>IF(TRIM(Raw_zonesummary!$A39)="Existing",Raw_zonesummary!C39,"")</f>
        <v>GUESTRM EL4 SSW PERIM SPC (G.SSW2)</v>
      </c>
      <c r="C40" s="2" t="str">
        <f>IF(TRIM(Raw_zonesummary!$A39)="Existing",Raw_zonesummary!D39,"")</f>
        <v>Yes</v>
      </c>
      <c r="D40" s="3" t="str">
        <f>IF(TRIM(Raw_zonesummary!$A39)="Existing",Raw_zonesummary!P39,"")</f>
        <v>Guestroom</v>
      </c>
      <c r="E40" s="3" t="str">
        <f>IF(TRIM(Raw_zonesummary!$A39)="Existing",Raw_zonesummary!Q39,"")</f>
        <v>Alternative</v>
      </c>
      <c r="F40" s="3" t="str">
        <f>IF(TRIM(Raw_zonesummary!$A39)="Existing",Raw_zonesummary!R39,"")</f>
        <v>ResidentialLiving</v>
      </c>
      <c r="G40" s="60">
        <f>IFERROR(H40*J40/H51,"")</f>
        <v>2.662126942132368E-2</v>
      </c>
      <c r="H40" s="53">
        <f>IF(TRIM(Raw_zonesummary!$A39)="Existing",Raw_zonesummary!E39,"")</f>
        <v>1825.29</v>
      </c>
      <c r="I40" s="53">
        <f>IF(TRIM(Raw_zonesummary!$A39)="Existing",Raw_zonesummary!I39,"")</f>
        <v>14603.07</v>
      </c>
      <c r="J40" s="2">
        <f>IF(TRIM(Raw_zonesummary!$A39)="Existing",Raw_zonesummary!J39,"")</f>
        <v>1</v>
      </c>
      <c r="K40" s="36">
        <f>IF(TRIM(Raw_zonesummary!$A39)="Existing",Raw_zonesummary!K39,"")</f>
        <v>2.5</v>
      </c>
      <c r="L40" s="26"/>
    </row>
    <row r="41" spans="1:12" x14ac:dyDescent="0.25">
      <c r="A41" s="3" t="str">
        <f>IF(TRIM(Raw_zonesummary!$A40)="Existing",Raw_zonesummary!B40,"")</f>
        <v>GUESTRM EL4 SSW PERIM SPC (M.SSW12)</v>
      </c>
      <c r="B41" s="3" t="str">
        <f>IF(TRIM(Raw_zonesummary!$A40)="Existing",Raw_zonesummary!C40,"")</f>
        <v>GUESTRM EL4 SSW PERIM SPC (M.SSW12)</v>
      </c>
      <c r="C41" s="2" t="str">
        <f>IF(TRIM(Raw_zonesummary!$A40)="Existing",Raw_zonesummary!D40,"")</f>
        <v>Yes</v>
      </c>
      <c r="D41" s="3" t="str">
        <f>IF(TRIM(Raw_zonesummary!$A40)="Existing",Raw_zonesummary!P40,"")</f>
        <v>Guestroom</v>
      </c>
      <c r="E41" s="3" t="str">
        <f>IF(TRIM(Raw_zonesummary!$A40)="Existing",Raw_zonesummary!Q40,"")</f>
        <v>Alternative</v>
      </c>
      <c r="F41" s="3" t="str">
        <f>IF(TRIM(Raw_zonesummary!$A40)="Existing",Raw_zonesummary!R40,"")</f>
        <v>ResidentialLiving</v>
      </c>
      <c r="G41" s="60">
        <f>IFERROR(H41*J41/H51,"")</f>
        <v>2.662126942132368E-2</v>
      </c>
      <c r="H41" s="53">
        <f>IF(TRIM(Raw_zonesummary!$A40)="Existing",Raw_zonesummary!E40,"")</f>
        <v>1825.29</v>
      </c>
      <c r="I41" s="53">
        <f>IF(TRIM(Raw_zonesummary!$A40)="Existing",Raw_zonesummary!I40,"")</f>
        <v>14603.07</v>
      </c>
      <c r="J41" s="2">
        <f>IF(TRIM(Raw_zonesummary!$A40)="Existing",Raw_zonesummary!J40,"")</f>
        <v>1</v>
      </c>
      <c r="K41" s="36">
        <f>IF(TRIM(Raw_zonesummary!$A40)="Existing",Raw_zonesummary!K40,"")</f>
        <v>2.5</v>
      </c>
      <c r="L41" s="26"/>
    </row>
    <row r="42" spans="1:12" x14ac:dyDescent="0.25">
      <c r="A42" s="3" t="str">
        <f>IF(TRIM(Raw_zonesummary!$A41)="Existing",Raw_zonesummary!B41,"")</f>
        <v>GUESTRM EL4 SSW PERIM SPC (T.SSW22)</v>
      </c>
      <c r="B42" s="3" t="str">
        <f>IF(TRIM(Raw_zonesummary!$A41)="Existing",Raw_zonesummary!C41,"")</f>
        <v>GUESTRM EL4 SSW PERIM SPC (T.SSW22)</v>
      </c>
      <c r="C42" s="2" t="str">
        <f>IF(TRIM(Raw_zonesummary!$A41)="Existing",Raw_zonesummary!D41,"")</f>
        <v>Yes</v>
      </c>
      <c r="D42" s="3" t="str">
        <f>IF(TRIM(Raw_zonesummary!$A41)="Existing",Raw_zonesummary!P41,"")</f>
        <v>Guestroom</v>
      </c>
      <c r="E42" s="3" t="str">
        <f>IF(TRIM(Raw_zonesummary!$A41)="Existing",Raw_zonesummary!Q41,"")</f>
        <v>Alternative</v>
      </c>
      <c r="F42" s="3" t="str">
        <f>IF(TRIM(Raw_zonesummary!$A41)="Existing",Raw_zonesummary!R41,"")</f>
        <v>ResidentialLiving</v>
      </c>
      <c r="G42" s="60">
        <f>IFERROR(H42*J42/H51,"")</f>
        <v>2.662126942132368E-2</v>
      </c>
      <c r="H42" s="53">
        <f>IF(TRIM(Raw_zonesummary!$A41)="Existing",Raw_zonesummary!E41,"")</f>
        <v>1825.29</v>
      </c>
      <c r="I42" s="53">
        <f>IF(TRIM(Raw_zonesummary!$A41)="Existing",Raw_zonesummary!I41,"")</f>
        <v>14603.07</v>
      </c>
      <c r="J42" s="2">
        <f>IF(TRIM(Raw_zonesummary!$A41)="Existing",Raw_zonesummary!J41,"")</f>
        <v>1</v>
      </c>
      <c r="K42" s="36">
        <f>IF(TRIM(Raw_zonesummary!$A41)="Existing",Raw_zonesummary!K41,"")</f>
        <v>2.5</v>
      </c>
      <c r="L42" s="26"/>
    </row>
    <row r="43" spans="1:12" x14ac:dyDescent="0.25">
      <c r="A43" s="3" t="str">
        <f>IF(TRIM(Raw_zonesummary!$A42)="Existing",Raw_zonesummary!B42,"")</f>
        <v>GUESTRM EL4 SOUTH PERIM SPC (G.S4)</v>
      </c>
      <c r="B43" s="3" t="str">
        <f>IF(TRIM(Raw_zonesummary!$A42)="Existing",Raw_zonesummary!C42,"")</f>
        <v>GUESTRM EL4 SOUTH PERIM SPC (G.S4)</v>
      </c>
      <c r="C43" s="2" t="str">
        <f>IF(TRIM(Raw_zonesummary!$A42)="Existing",Raw_zonesummary!D42,"")</f>
        <v>Yes</v>
      </c>
      <c r="D43" s="3" t="str">
        <f>IF(TRIM(Raw_zonesummary!$A42)="Existing",Raw_zonesummary!P42,"")</f>
        <v>Guestroom</v>
      </c>
      <c r="E43" s="3" t="str">
        <f>IF(TRIM(Raw_zonesummary!$A42)="Existing",Raw_zonesummary!Q42,"")</f>
        <v>Alternative</v>
      </c>
      <c r="F43" s="3" t="str">
        <f>IF(TRIM(Raw_zonesummary!$A42)="Existing",Raw_zonesummary!R42,"")</f>
        <v>ResidentialLiving</v>
      </c>
      <c r="G43" s="60">
        <f>IFERROR(H43*J43/H51,"")</f>
        <v>7.9867600280609241E-2</v>
      </c>
      <c r="H43" s="53">
        <f>IF(TRIM(Raw_zonesummary!$A42)="Existing",Raw_zonesummary!E42,"")</f>
        <v>5476.13</v>
      </c>
      <c r="I43" s="53">
        <f>IF(TRIM(Raw_zonesummary!$A42)="Existing",Raw_zonesummary!I42,"")</f>
        <v>43811.17</v>
      </c>
      <c r="J43" s="2">
        <f>IF(TRIM(Raw_zonesummary!$A42)="Existing",Raw_zonesummary!J42,"")</f>
        <v>1</v>
      </c>
      <c r="K43" s="36">
        <f>IF(TRIM(Raw_zonesummary!$A42)="Existing",Raw_zonesummary!K42,"")</f>
        <v>2.5</v>
      </c>
      <c r="L43" s="26"/>
    </row>
    <row r="44" spans="1:12" x14ac:dyDescent="0.25">
      <c r="A44" s="3" t="str">
        <f>IF(TRIM(Raw_zonesummary!$A43)="Existing",Raw_zonesummary!B43,"")</f>
        <v>GUESTRM EL4 SOUTH PERIM SPC (M.S14)</v>
      </c>
      <c r="B44" s="3" t="str">
        <f>IF(TRIM(Raw_zonesummary!$A43)="Existing",Raw_zonesummary!C43,"")</f>
        <v>GUESTRM EL4 SOUTH PERIM SPC (M.S14)</v>
      </c>
      <c r="C44" s="2" t="str">
        <f>IF(TRIM(Raw_zonesummary!$A43)="Existing",Raw_zonesummary!D43,"")</f>
        <v>Yes</v>
      </c>
      <c r="D44" s="3" t="str">
        <f>IF(TRIM(Raw_zonesummary!$A43)="Existing",Raw_zonesummary!P43,"")</f>
        <v>Guestroom</v>
      </c>
      <c r="E44" s="3" t="str">
        <f>IF(TRIM(Raw_zonesummary!$A43)="Existing",Raw_zonesummary!Q43,"")</f>
        <v>Alternative</v>
      </c>
      <c r="F44" s="3" t="str">
        <f>IF(TRIM(Raw_zonesummary!$A43)="Existing",Raw_zonesummary!R43,"")</f>
        <v>ResidentialLiving</v>
      </c>
      <c r="G44" s="60">
        <f>IFERROR(H44*J44/H51,"")</f>
        <v>7.9867600280609241E-2</v>
      </c>
      <c r="H44" s="53">
        <f>IF(TRIM(Raw_zonesummary!$A43)="Existing",Raw_zonesummary!E43,"")</f>
        <v>5476.13</v>
      </c>
      <c r="I44" s="53">
        <f>IF(TRIM(Raw_zonesummary!$A43)="Existing",Raw_zonesummary!I43,"")</f>
        <v>43811.16</v>
      </c>
      <c r="J44" s="2">
        <f>IF(TRIM(Raw_zonesummary!$A43)="Existing",Raw_zonesummary!J43,"")</f>
        <v>1</v>
      </c>
      <c r="K44" s="36">
        <f>IF(TRIM(Raw_zonesummary!$A43)="Existing",Raw_zonesummary!K43,"")</f>
        <v>2.5</v>
      </c>
      <c r="L44" s="26"/>
    </row>
    <row r="45" spans="1:12" x14ac:dyDescent="0.25">
      <c r="A45" s="3" t="str">
        <f>IF(TRIM(Raw_zonesummary!$A44)="Existing",Raw_zonesummary!B44,"")</f>
        <v>GUESTRM EL4 SOUTH PERIM SPC (T.S24)</v>
      </c>
      <c r="B45" s="3" t="str">
        <f>IF(TRIM(Raw_zonesummary!$A44)="Existing",Raw_zonesummary!C44,"")</f>
        <v>GUESTRM EL4 SOUTH PERIM SPC (T.S24)</v>
      </c>
      <c r="C45" s="2" t="str">
        <f>IF(TRIM(Raw_zonesummary!$A44)="Existing",Raw_zonesummary!D44,"")</f>
        <v>Yes</v>
      </c>
      <c r="D45" s="3" t="str">
        <f>IF(TRIM(Raw_zonesummary!$A44)="Existing",Raw_zonesummary!P44,"")</f>
        <v>Guestroom</v>
      </c>
      <c r="E45" s="3" t="str">
        <f>IF(TRIM(Raw_zonesummary!$A44)="Existing",Raw_zonesummary!Q44,"")</f>
        <v>Alternative</v>
      </c>
      <c r="F45" s="3" t="str">
        <f>IF(TRIM(Raw_zonesummary!$A44)="Existing",Raw_zonesummary!R44,"")</f>
        <v>ResidentialLiving</v>
      </c>
      <c r="G45" s="60">
        <f>IFERROR(H45*J45/H51,"")</f>
        <v>7.9867600280609241E-2</v>
      </c>
      <c r="H45" s="53">
        <f>IF(TRIM(Raw_zonesummary!$A44)="Existing",Raw_zonesummary!E44,"")</f>
        <v>5476.13</v>
      </c>
      <c r="I45" s="53">
        <f>IF(TRIM(Raw_zonesummary!$A44)="Existing",Raw_zonesummary!I44,"")</f>
        <v>43811.17</v>
      </c>
      <c r="J45" s="2">
        <f>IF(TRIM(Raw_zonesummary!$A44)="Existing",Raw_zonesummary!J44,"")</f>
        <v>1</v>
      </c>
      <c r="K45" s="36">
        <f>IF(TRIM(Raw_zonesummary!$A44)="Existing",Raw_zonesummary!K44,"")</f>
        <v>2.5</v>
      </c>
      <c r="L45" s="26"/>
    </row>
    <row r="46" spans="1:12" x14ac:dyDescent="0.25">
      <c r="A46" s="3" t="str">
        <f>IF(TRIM(Raw_zonesummary!$A45)="Existing",Raw_zonesummary!B45,"")</f>
        <v>KITCHEN EL2 SOUTH PERIM SPC (G.S1)</v>
      </c>
      <c r="B46" s="3" t="str">
        <f>IF(TRIM(Raw_zonesummary!$A45)="Existing",Raw_zonesummary!C45,"")</f>
        <v>KITCHEN EL2 SOUTH PERIM SPC (G.S1)</v>
      </c>
      <c r="C46" s="2" t="str">
        <f>IF(TRIM(Raw_zonesummary!$A45)="Existing",Raw_zonesummary!D45,"")</f>
        <v>Yes</v>
      </c>
      <c r="D46" s="3" t="str">
        <f>IF(TRIM(Raw_zonesummary!$A45)="Existing",Raw_zonesummary!P45,"")</f>
        <v>Kitchen</v>
      </c>
      <c r="E46" s="3" t="str">
        <f>IF(TRIM(Raw_zonesummary!$A45)="Existing",Raw_zonesummary!Q45,"")</f>
        <v>Customized</v>
      </c>
      <c r="F46" s="3" t="str">
        <f>IF(TRIM(Raw_zonesummary!$A45)="Existing",Raw_zonesummary!R45,"")</f>
        <v>Kitchen</v>
      </c>
      <c r="G46" s="60">
        <f>IFERROR(H46*J46/H51,"")</f>
        <v>5.4475235943650642E-3</v>
      </c>
      <c r="H46" s="53">
        <f>IF(TRIM(Raw_zonesummary!$A45)="Existing",Raw_zonesummary!E45,"")</f>
        <v>373.51</v>
      </c>
      <c r="I46" s="53">
        <f>IF(TRIM(Raw_zonesummary!$A45)="Existing",Raw_zonesummary!I45,"")</f>
        <v>3922.06</v>
      </c>
      <c r="J46" s="2">
        <f>IF(TRIM(Raw_zonesummary!$A45)="Existing",Raw_zonesummary!J45,"")</f>
        <v>1</v>
      </c>
      <c r="K46" s="36">
        <f>IF(TRIM(Raw_zonesummary!$A45)="Existing",Raw_zonesummary!K45,"")</f>
        <v>2.5</v>
      </c>
      <c r="L46" s="26"/>
    </row>
    <row r="47" spans="1:12" x14ac:dyDescent="0.25">
      <c r="A47" s="3" t="str">
        <f>IF(TRIM(Raw_zonesummary!$A46)="Existing",Raw_zonesummary!B46,"")</f>
        <v>KITCHEN EL3 SOUTH PERIM SPC (G.S2)</v>
      </c>
      <c r="B47" s="3" t="str">
        <f>IF(TRIM(Raw_zonesummary!$A46)="Existing",Raw_zonesummary!C46,"")</f>
        <v>KITCHEN EL3 SOUTH PERIM SPC (G.S2)</v>
      </c>
      <c r="C47" s="2" t="str">
        <f>IF(TRIM(Raw_zonesummary!$A46)="Existing",Raw_zonesummary!D46,"")</f>
        <v>Yes</v>
      </c>
      <c r="D47" s="3" t="str">
        <f>IF(TRIM(Raw_zonesummary!$A46)="Existing",Raw_zonesummary!P46,"")</f>
        <v>Kitchen</v>
      </c>
      <c r="E47" s="3" t="str">
        <f>IF(TRIM(Raw_zonesummary!$A46)="Existing",Raw_zonesummary!Q46,"")</f>
        <v>Customized</v>
      </c>
      <c r="F47" s="3" t="str">
        <f>IF(TRIM(Raw_zonesummary!$A46)="Existing",Raw_zonesummary!R46,"")</f>
        <v>Kitchen</v>
      </c>
      <c r="G47" s="60">
        <f>IFERROR(H47*J47/H51,"")</f>
        <v>9.1196541680825961E-3</v>
      </c>
      <c r="H47" s="53">
        <f>IF(TRIM(Raw_zonesummary!$A46)="Existing",Raw_zonesummary!E46,"")</f>
        <v>625.29</v>
      </c>
      <c r="I47" s="53">
        <f>IF(TRIM(Raw_zonesummary!$A46)="Existing",Raw_zonesummary!I46,"")</f>
        <v>6565.86</v>
      </c>
      <c r="J47" s="2">
        <f>IF(TRIM(Raw_zonesummary!$A46)="Existing",Raw_zonesummary!J46,"")</f>
        <v>1</v>
      </c>
      <c r="K47" s="36">
        <f>IF(TRIM(Raw_zonesummary!$A46)="Existing",Raw_zonesummary!K46,"")</f>
        <v>2.5</v>
      </c>
      <c r="L47" s="26"/>
    </row>
    <row r="48" spans="1:12" x14ac:dyDescent="0.25">
      <c r="A48" s="3" t="str">
        <f>IF(TRIM(Raw_zonesummary!$A47)="Existing",Raw_zonesummary!B47,"")</f>
        <v>LAUNDRY EL1 WEST PERIM SPC (G.W1)</v>
      </c>
      <c r="B48" s="3" t="str">
        <f>IF(TRIM(Raw_zonesummary!$A47)="Existing",Raw_zonesummary!C47,"")</f>
        <v>LAUNDRY EL1 WEST PERIM SPC (G.W1)</v>
      </c>
      <c r="C48" s="2" t="str">
        <f>IF(TRIM(Raw_zonesummary!$A47)="Existing",Raw_zonesummary!D47,"")</f>
        <v>Yes</v>
      </c>
      <c r="D48" s="3" t="str">
        <f>IF(TRIM(Raw_zonesummary!$A47)="Existing",Raw_zonesummary!P47,"")</f>
        <v>Laundry</v>
      </c>
      <c r="E48" s="3" t="str">
        <f>IF(TRIM(Raw_zonesummary!$A47)="Existing",Raw_zonesummary!Q47,"")</f>
        <v>Main</v>
      </c>
      <c r="F48" s="3" t="str">
        <f>IF(TRIM(Raw_zonesummary!$A47)="Existing",Raw_zonesummary!R47,"")</f>
        <v>Assembly</v>
      </c>
      <c r="G48" s="60">
        <f>IFERROR(H48*J48/H51,"")</f>
        <v>5.9947991033339129E-2</v>
      </c>
      <c r="H48" s="53">
        <f>IF(TRIM(Raw_zonesummary!$A47)="Existing",Raw_zonesummary!E47,"")</f>
        <v>4110.34</v>
      </c>
      <c r="I48" s="53">
        <f>IF(TRIM(Raw_zonesummary!$A47)="Existing",Raw_zonesummary!I47,"")</f>
        <v>43160.63</v>
      </c>
      <c r="J48" s="2">
        <f>IF(TRIM(Raw_zonesummary!$A47)="Existing",Raw_zonesummary!J47,"")</f>
        <v>1</v>
      </c>
      <c r="K48" s="36">
        <f>IF(TRIM(Raw_zonesummary!$A47)="Existing",Raw_zonesummary!K47,"")</f>
        <v>5</v>
      </c>
      <c r="L48" s="26"/>
    </row>
    <row r="49" spans="1:12" x14ac:dyDescent="0.25">
      <c r="A49" s="3" t="str">
        <f>IF(TRIM(Raw_zonesummary!$A48)="Existing",Raw_zonesummary!B48,"")</f>
        <v>LOBBY EL1 WEST PERIM SPC (G.W2)</v>
      </c>
      <c r="B49" s="3" t="str">
        <f>IF(TRIM(Raw_zonesummary!$A48)="Existing",Raw_zonesummary!C48,"")</f>
        <v>LOBBY EL1 WEST PERIM SPC (G.W2)</v>
      </c>
      <c r="C49" s="2" t="str">
        <f>IF(TRIM(Raw_zonesummary!$A48)="Existing",Raw_zonesummary!D48,"")</f>
        <v>Yes</v>
      </c>
      <c r="D49" s="3" t="str">
        <f>IF(TRIM(Raw_zonesummary!$A48)="Existing",Raw_zonesummary!P48,"")</f>
        <v>Lobby</v>
      </c>
      <c r="E49" s="3" t="str">
        <f>IF(TRIM(Raw_zonesummary!$A48)="Existing",Raw_zonesummary!Q48,"")</f>
        <v>Main</v>
      </c>
      <c r="F49" s="3" t="str">
        <f>IF(TRIM(Raw_zonesummary!$A48)="Existing",Raw_zonesummary!R48,"")</f>
        <v>Assembly</v>
      </c>
      <c r="G49" s="60">
        <f>IFERROR(H49*J49/H51,"")</f>
        <v>0.11990385779354221</v>
      </c>
      <c r="H49" s="53">
        <f>IF(TRIM(Raw_zonesummary!$A48)="Existing",Raw_zonesummary!E48,"")</f>
        <v>8221.2199999999993</v>
      </c>
      <c r="I49" s="53">
        <f>IF(TRIM(Raw_zonesummary!$A48)="Existing",Raw_zonesummary!I48,"")</f>
        <v>86327.07</v>
      </c>
      <c r="J49" s="2">
        <f>IF(TRIM(Raw_zonesummary!$A48)="Existing",Raw_zonesummary!J48,"")</f>
        <v>1</v>
      </c>
      <c r="K49" s="36">
        <f>IF(TRIM(Raw_zonesummary!$A48)="Existing",Raw_zonesummary!K48,"")</f>
        <v>33.33</v>
      </c>
      <c r="L49" s="26"/>
    </row>
    <row r="50" spans="1:12" x14ac:dyDescent="0.25">
      <c r="A50" s="3" t="str">
        <f>IF(TRIM(Raw_zonesummary!$A49)="Existing",Raw_zonesummary!B49,"")</f>
        <v>OFFICE EL1 EAST PERIM SPC (G.E3)</v>
      </c>
      <c r="B50" s="3" t="str">
        <f>IF(TRIM(Raw_zonesummary!$A49)="Existing",Raw_zonesummary!C49,"")</f>
        <v>OFFICE EL1 EAST PERIM SPC (G.E3)</v>
      </c>
      <c r="C50" s="2" t="str">
        <f>IF(TRIM(Raw_zonesummary!$A49)="Existing",Raw_zonesummary!D49,"")</f>
        <v>Yes</v>
      </c>
      <c r="D50" s="3" t="str">
        <f>IF(TRIM(Raw_zonesummary!$A49)="Existing",Raw_zonesummary!P49,"")</f>
        <v>Office</v>
      </c>
      <c r="E50" s="3" t="str">
        <f>IF(TRIM(Raw_zonesummary!$A49)="Existing",Raw_zonesummary!Q49,"")</f>
        <v>Main</v>
      </c>
      <c r="F50" s="3" t="str">
        <f>IF(TRIM(Raw_zonesummary!$A49)="Existing",Raw_zonesummary!R49,"")</f>
        <v>Assembly</v>
      </c>
      <c r="G50" s="60">
        <f>IFERROR(H50*J50/H51,"")</f>
        <v>5.9947991033339129E-2</v>
      </c>
      <c r="H50" s="53">
        <f>IF(TRIM(Raw_zonesummary!$A49)="Existing",Raw_zonesummary!E49,"")</f>
        <v>4110.34</v>
      </c>
      <c r="I50" s="53">
        <f>IF(TRIM(Raw_zonesummary!$A49)="Existing",Raw_zonesummary!I49,"")</f>
        <v>43160.69</v>
      </c>
      <c r="J50" s="2">
        <f>IF(TRIM(Raw_zonesummary!$A49)="Existing",Raw_zonesummary!J49,"")</f>
        <v>1</v>
      </c>
      <c r="K50" s="36">
        <f>IF(TRIM(Raw_zonesummary!$A49)="Existing",Raw_zonesummary!K49,"")</f>
        <v>5</v>
      </c>
      <c r="L50" s="26"/>
    </row>
    <row r="51" spans="1:12" ht="45" x14ac:dyDescent="0.25">
      <c r="A51" s="12" t="str">
        <f>"Total (" &amp; COUNTIF(A$3:INDEX(A:A,ROW()-1),"?*") &amp; " Space)"</f>
        <v>Total (48 Space)</v>
      </c>
      <c r="B51" s="12" t="str">
        <f>"Total (" &amp; COUNTIF(A$3:INDEX(A:A,ROW()-1),"?*") &amp; " Space)"</f>
        <v>Total (48 Space)</v>
      </c>
      <c r="C51" s="3" t="str">
        <f>"Total (" &amp;
COUNTIF(C$2:INDEX(C:C,ROW()-1),"Yes") &amp;
" Conditioned zones, " &amp;
COUNTIF(C$2:INDEX(C:C,ROW()-1),"No") &amp;
" Unconditioned Zones)"</f>
        <v>Total (24 Conditioned zones, 24 Unconditioned Zones)</v>
      </c>
      <c r="D51" s="12"/>
      <c r="E51" s="12"/>
      <c r="F51" s="3"/>
      <c r="G51" s="13"/>
      <c r="H51" s="53">
        <f>SUMPRODUCT($H$3:INDEX(H:H,ROW()-1), $J$3:INDEX(J:J,ROW()-1))</f>
        <v>68565.099999999991</v>
      </c>
      <c r="I51" s="35"/>
      <c r="J51" s="14"/>
      <c r="K51" s="15"/>
      <c r="L51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Lodging - Hotel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Lodging - Hotel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0.157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0.16200000000000001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0.16300000000000001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0.16300000000000001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0.161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0.156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0.161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0.159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0.161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0.161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0.14699999999999999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0.14899999999999999</v>
      </c>
    </row>
    <row r="4" spans="1:24" ht="28.5" customHeight="1" x14ac:dyDescent="0.25">
      <c r="A4" s="4" t="s">
        <v>287</v>
      </c>
      <c r="B4" s="4" t="str">
        <f>Prototype!$A$2</f>
        <v>Lodging - Hotel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0.115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0.05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</row>
    <row r="5" spans="1:24" ht="28.5" customHeight="1" x14ac:dyDescent="0.25">
      <c r="A5" s="4" t="s">
        <v>41</v>
      </c>
      <c r="B5" s="4" t="str">
        <f>Prototype!$A$2</f>
        <v>Lodging - Hotel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6.9000000000000006E-2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7.1999999999999995E-2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6.9000000000000006E-2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7.0999999999999994E-2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7.0999999999999994E-2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6.4000000000000001E-2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6.9000000000000006E-2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6.9000000000000006E-2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6.4000000000000001E-2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</row>
    <row r="6" spans="1:24" ht="28.5" customHeight="1" x14ac:dyDescent="0.25">
      <c r="A6" s="4" t="s">
        <v>41</v>
      </c>
      <c r="B6" s="4" t="str">
        <f>Prototype!$A$2</f>
        <v>Lodging - Hotel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4.2000000000000003E-2</v>
      </c>
    </row>
    <row r="7" spans="1:24" x14ac:dyDescent="0.25">
      <c r="A7" s="4" t="s">
        <v>42</v>
      </c>
      <c r="B7" s="4" t="str">
        <f>Prototype!$A$2</f>
        <v>Lodging - Hotel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0.82699999999999996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1.05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1.0489999999999999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1.0529999999999999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1.097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1.0980000000000001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1.079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0.94099999999999995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0.98599999999999999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0.99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0.747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0.71099999999999997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0.80300000000000005</v>
      </c>
    </row>
    <row r="8" spans="1:24" x14ac:dyDescent="0.25">
      <c r="A8" s="4" t="s">
        <v>42</v>
      </c>
      <c r="B8" s="4" t="str">
        <f>Prototype!$A$2</f>
        <v>Lodging - Hotel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Lodging - Hotel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0.68036809799999998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0.71547645400000004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0.762995757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0.71859729900000002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0.73598702500000002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0.72400944099999998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0.67068627000000003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0.73682404800000001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0.71159259600000002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0.62368958399999996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0.66434579400000005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0.63835980599999997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0.66712887200000004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0.60641673699999998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0.58637276900000002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0.67869170700000003</v>
      </c>
    </row>
    <row r="10" spans="1:24" x14ac:dyDescent="0.25">
      <c r="A10" s="4" t="s">
        <v>42</v>
      </c>
      <c r="B10" s="4" t="str">
        <f>Prototype!$A$2</f>
        <v>Lodging - Hotel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Lodging - Hotel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0.244130879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0.244057042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0.24702416499999999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0.243769496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0.24392029700000001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0.24566594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0.240002418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0.24562970000000001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0.244273923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0.23997284699999999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0.243014019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0.24235552599999999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0.24319696099999999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0.24060937900000001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0.239959591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0.242077663</v>
      </c>
    </row>
    <row r="12" spans="1:24" ht="18" customHeight="1" x14ac:dyDescent="0.25">
      <c r="A12" s="4" t="s">
        <v>42</v>
      </c>
      <c r="B12" s="4" t="str">
        <f>Prototype!$A$2</f>
        <v>Lodging - Hotel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Lodging - Hotel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593</v>
      </c>
      <c r="D2">
        <v>6.6000000000000003E-2</v>
      </c>
      <c r="E2" t="s">
        <v>594</v>
      </c>
      <c r="F2">
        <v>0.157</v>
      </c>
      <c r="G2" t="s">
        <v>595</v>
      </c>
      <c r="H2">
        <v>0.82699999999999996</v>
      </c>
      <c r="I2">
        <v>0.68036809799999998</v>
      </c>
      <c r="J2">
        <v>0.244130879</v>
      </c>
    </row>
    <row r="3" spans="1:10" x14ac:dyDescent="0.25">
      <c r="A3" t="s">
        <v>74</v>
      </c>
      <c r="B3" t="s">
        <v>39</v>
      </c>
      <c r="C3" t="s">
        <v>593</v>
      </c>
      <c r="D3">
        <v>6.9000000000000006E-2</v>
      </c>
      <c r="E3" t="s">
        <v>594</v>
      </c>
      <c r="F3">
        <v>0.16200000000000001</v>
      </c>
      <c r="G3" t="s">
        <v>595</v>
      </c>
      <c r="H3">
        <v>1.05</v>
      </c>
      <c r="I3">
        <v>0.71547645400000004</v>
      </c>
      <c r="J3">
        <v>0.244057042</v>
      </c>
    </row>
    <row r="4" spans="1:10" x14ac:dyDescent="0.25">
      <c r="A4" t="s">
        <v>75</v>
      </c>
      <c r="B4" t="s">
        <v>39</v>
      </c>
      <c r="C4" t="s">
        <v>593</v>
      </c>
      <c r="D4">
        <v>7.1999999999999995E-2</v>
      </c>
      <c r="E4" t="s">
        <v>594</v>
      </c>
      <c r="F4">
        <v>0.17</v>
      </c>
      <c r="G4" t="s">
        <v>595</v>
      </c>
      <c r="H4">
        <v>1.115</v>
      </c>
      <c r="I4">
        <v>0.762995757</v>
      </c>
      <c r="J4">
        <v>0.24702416499999999</v>
      </c>
    </row>
    <row r="5" spans="1:10" x14ac:dyDescent="0.25">
      <c r="A5" t="s">
        <v>76</v>
      </c>
      <c r="B5" t="s">
        <v>39</v>
      </c>
      <c r="C5" t="s">
        <v>593</v>
      </c>
      <c r="D5">
        <v>6.9000000000000006E-2</v>
      </c>
      <c r="E5" t="s">
        <v>594</v>
      </c>
      <c r="F5">
        <v>0.16300000000000001</v>
      </c>
      <c r="G5" t="s">
        <v>595</v>
      </c>
      <c r="H5">
        <v>1.0489999999999999</v>
      </c>
      <c r="I5">
        <v>0.71859729900000002</v>
      </c>
      <c r="J5">
        <v>0.243769496</v>
      </c>
    </row>
    <row r="6" spans="1:10" x14ac:dyDescent="0.25">
      <c r="A6" t="s">
        <v>77</v>
      </c>
      <c r="B6" t="s">
        <v>39</v>
      </c>
      <c r="C6" t="s">
        <v>593</v>
      </c>
      <c r="D6">
        <v>7.0000000000000007E-2</v>
      </c>
      <c r="E6" t="s">
        <v>594</v>
      </c>
      <c r="F6">
        <v>0.16300000000000001</v>
      </c>
      <c r="G6" t="s">
        <v>595</v>
      </c>
      <c r="H6">
        <v>1.0529999999999999</v>
      </c>
      <c r="I6">
        <v>0.73598702500000002</v>
      </c>
      <c r="J6">
        <v>0.24392029700000001</v>
      </c>
    </row>
    <row r="7" spans="1:10" x14ac:dyDescent="0.25">
      <c r="A7" t="s">
        <v>78</v>
      </c>
      <c r="B7" t="s">
        <v>39</v>
      </c>
      <c r="C7" t="s">
        <v>593</v>
      </c>
      <c r="D7">
        <v>7.0000000000000007E-2</v>
      </c>
      <c r="E7" t="s">
        <v>594</v>
      </c>
      <c r="F7">
        <v>0.161</v>
      </c>
      <c r="G7" t="s">
        <v>595</v>
      </c>
      <c r="H7">
        <v>1.097</v>
      </c>
      <c r="I7">
        <v>0.72400944099999998</v>
      </c>
      <c r="J7">
        <v>0.24566594</v>
      </c>
    </row>
    <row r="8" spans="1:10" x14ac:dyDescent="0.25">
      <c r="A8" t="s">
        <v>79</v>
      </c>
      <c r="B8" t="s">
        <v>39</v>
      </c>
      <c r="C8" t="s">
        <v>593</v>
      </c>
      <c r="D8">
        <v>6.6000000000000003E-2</v>
      </c>
      <c r="E8" t="s">
        <v>594</v>
      </c>
      <c r="F8">
        <v>0.156</v>
      </c>
      <c r="G8" t="s">
        <v>595</v>
      </c>
      <c r="H8">
        <v>0.94199999999999995</v>
      </c>
      <c r="I8">
        <v>0.67068627000000003</v>
      </c>
      <c r="J8">
        <v>0.240002418</v>
      </c>
    </row>
    <row r="9" spans="1:10" x14ac:dyDescent="0.25">
      <c r="A9" t="s">
        <v>80</v>
      </c>
      <c r="B9" t="s">
        <v>39</v>
      </c>
      <c r="C9" t="s">
        <v>593</v>
      </c>
      <c r="D9">
        <v>7.0999999999999994E-2</v>
      </c>
      <c r="E9" t="s">
        <v>594</v>
      </c>
      <c r="F9">
        <v>0.161</v>
      </c>
      <c r="G9" t="s">
        <v>595</v>
      </c>
      <c r="H9">
        <v>1.0980000000000001</v>
      </c>
      <c r="I9">
        <v>0.73682404800000001</v>
      </c>
      <c r="J9">
        <v>0.24562970000000001</v>
      </c>
    </row>
    <row r="10" spans="1:10" x14ac:dyDescent="0.25">
      <c r="A10" t="s">
        <v>81</v>
      </c>
      <c r="B10" t="s">
        <v>39</v>
      </c>
      <c r="C10" t="s">
        <v>593</v>
      </c>
      <c r="D10">
        <v>7.0999999999999994E-2</v>
      </c>
      <c r="E10" t="s">
        <v>594</v>
      </c>
      <c r="F10">
        <v>0.159</v>
      </c>
      <c r="G10" t="s">
        <v>595</v>
      </c>
      <c r="H10">
        <v>1.079</v>
      </c>
      <c r="I10">
        <v>0.71159259600000002</v>
      </c>
      <c r="J10">
        <v>0.244273923</v>
      </c>
    </row>
    <row r="11" spans="1:10" x14ac:dyDescent="0.25">
      <c r="A11" t="s">
        <v>20</v>
      </c>
      <c r="B11" t="s">
        <v>39</v>
      </c>
      <c r="C11" t="s">
        <v>593</v>
      </c>
      <c r="D11">
        <v>6.4000000000000001E-2</v>
      </c>
      <c r="E11" t="s">
        <v>594</v>
      </c>
      <c r="F11">
        <v>0.15</v>
      </c>
      <c r="G11" t="s">
        <v>595</v>
      </c>
      <c r="H11">
        <v>0.94099999999999995</v>
      </c>
      <c r="I11">
        <v>0.62368958399999996</v>
      </c>
      <c r="J11">
        <v>0.23997284699999999</v>
      </c>
    </row>
    <row r="12" spans="1:10" x14ac:dyDescent="0.25">
      <c r="A12" t="s">
        <v>21</v>
      </c>
      <c r="B12" t="s">
        <v>39</v>
      </c>
      <c r="C12" t="s">
        <v>593</v>
      </c>
      <c r="D12">
        <v>6.9000000000000006E-2</v>
      </c>
      <c r="E12" t="s">
        <v>594</v>
      </c>
      <c r="F12">
        <v>0.161</v>
      </c>
      <c r="G12" t="s">
        <v>595</v>
      </c>
      <c r="H12">
        <v>0.98599999999999999</v>
      </c>
      <c r="I12">
        <v>0.66434579400000005</v>
      </c>
      <c r="J12">
        <v>0.243014019</v>
      </c>
    </row>
    <row r="13" spans="1:10" x14ac:dyDescent="0.25">
      <c r="A13" t="s">
        <v>22</v>
      </c>
      <c r="B13" t="s">
        <v>39</v>
      </c>
      <c r="C13" t="s">
        <v>593</v>
      </c>
      <c r="D13">
        <v>6.6000000000000003E-2</v>
      </c>
      <c r="E13" t="s">
        <v>594</v>
      </c>
      <c r="F13">
        <v>0.161</v>
      </c>
      <c r="G13" t="s">
        <v>595</v>
      </c>
      <c r="H13">
        <v>0.94</v>
      </c>
      <c r="I13">
        <v>0.63835980599999997</v>
      </c>
      <c r="J13">
        <v>0.24235552599999999</v>
      </c>
    </row>
    <row r="14" spans="1:10" x14ac:dyDescent="0.25">
      <c r="A14" t="s">
        <v>23</v>
      </c>
      <c r="B14" t="s">
        <v>39</v>
      </c>
      <c r="C14" t="s">
        <v>593</v>
      </c>
      <c r="D14">
        <v>6.9000000000000006E-2</v>
      </c>
      <c r="E14" t="s">
        <v>594</v>
      </c>
      <c r="F14">
        <v>0.16</v>
      </c>
      <c r="G14" t="s">
        <v>595</v>
      </c>
      <c r="H14">
        <v>0.99</v>
      </c>
      <c r="I14">
        <v>0.66712887200000004</v>
      </c>
      <c r="J14">
        <v>0.24319696099999999</v>
      </c>
    </row>
    <row r="15" spans="1:10" x14ac:dyDescent="0.25">
      <c r="A15" t="s">
        <v>24</v>
      </c>
      <c r="B15" t="s">
        <v>39</v>
      </c>
      <c r="C15" t="s">
        <v>593</v>
      </c>
      <c r="D15">
        <v>6.4000000000000001E-2</v>
      </c>
      <c r="E15" t="s">
        <v>594</v>
      </c>
      <c r="F15">
        <v>0.15</v>
      </c>
      <c r="G15" t="s">
        <v>595</v>
      </c>
      <c r="H15">
        <v>0.747</v>
      </c>
      <c r="I15">
        <v>0.60641673699999998</v>
      </c>
      <c r="J15">
        <v>0.24060937900000001</v>
      </c>
    </row>
    <row r="16" spans="1:10" x14ac:dyDescent="0.25">
      <c r="A16" t="s">
        <v>25</v>
      </c>
      <c r="B16" t="s">
        <v>39</v>
      </c>
      <c r="C16" t="s">
        <v>593</v>
      </c>
      <c r="D16">
        <v>6.3E-2</v>
      </c>
      <c r="E16" t="s">
        <v>594</v>
      </c>
      <c r="F16">
        <v>0.14699999999999999</v>
      </c>
      <c r="G16" t="s">
        <v>595</v>
      </c>
      <c r="H16">
        <v>0.71099999999999997</v>
      </c>
      <c r="I16">
        <v>0.58637276900000002</v>
      </c>
      <c r="J16">
        <v>0.239959591</v>
      </c>
    </row>
    <row r="17" spans="1:10" x14ac:dyDescent="0.25">
      <c r="A17" t="s">
        <v>26</v>
      </c>
      <c r="B17" t="s">
        <v>39</v>
      </c>
      <c r="C17" t="s">
        <v>593</v>
      </c>
      <c r="D17">
        <v>6.6000000000000003E-2</v>
      </c>
      <c r="E17" t="s">
        <v>594</v>
      </c>
      <c r="F17">
        <v>0.14899999999999999</v>
      </c>
      <c r="G17" t="s">
        <v>595</v>
      </c>
      <c r="H17">
        <v>0.80300000000000005</v>
      </c>
      <c r="I17">
        <v>0.67869170700000003</v>
      </c>
      <c r="J17">
        <v>0.242077663</v>
      </c>
    </row>
    <row r="18" spans="1:10" x14ac:dyDescent="0.25">
      <c r="A18" t="s">
        <v>73</v>
      </c>
      <c r="B18" t="s">
        <v>40</v>
      </c>
      <c r="C18" t="s">
        <v>593</v>
      </c>
      <c r="D18">
        <v>4.2000000000000003E-2</v>
      </c>
      <c r="E18" t="s">
        <v>594</v>
      </c>
      <c r="F18">
        <v>7.2999999999999995E-2</v>
      </c>
      <c r="G18" t="s">
        <v>595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593</v>
      </c>
      <c r="D19">
        <v>4.2000000000000003E-2</v>
      </c>
      <c r="E19" t="s">
        <v>594</v>
      </c>
      <c r="F19">
        <v>7.2999999999999995E-2</v>
      </c>
      <c r="G19" t="s">
        <v>595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593</v>
      </c>
      <c r="D20">
        <v>4.2000000000000003E-2</v>
      </c>
      <c r="E20" t="s">
        <v>594</v>
      </c>
      <c r="F20">
        <v>7.2999999999999995E-2</v>
      </c>
      <c r="G20" t="s">
        <v>595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593</v>
      </c>
      <c r="D21">
        <v>4.2000000000000003E-2</v>
      </c>
      <c r="E21" t="s">
        <v>594</v>
      </c>
      <c r="F21">
        <v>7.2999999999999995E-2</v>
      </c>
      <c r="G21" t="s">
        <v>595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593</v>
      </c>
      <c r="D22">
        <v>4.2000000000000003E-2</v>
      </c>
      <c r="E22" t="s">
        <v>594</v>
      </c>
      <c r="F22">
        <v>7.2999999999999995E-2</v>
      </c>
      <c r="G22" t="s">
        <v>595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593</v>
      </c>
      <c r="D23">
        <v>4.2000000000000003E-2</v>
      </c>
      <c r="E23" t="s">
        <v>594</v>
      </c>
      <c r="F23">
        <v>7.2999999999999995E-2</v>
      </c>
      <c r="G23" t="s">
        <v>595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593</v>
      </c>
      <c r="D24">
        <v>4.2000000000000003E-2</v>
      </c>
      <c r="E24" t="s">
        <v>594</v>
      </c>
      <c r="F24">
        <v>0.115</v>
      </c>
      <c r="G24" t="s">
        <v>595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593</v>
      </c>
      <c r="D25">
        <v>4.2000000000000003E-2</v>
      </c>
      <c r="E25" t="s">
        <v>594</v>
      </c>
      <c r="F25">
        <v>7.2999999999999995E-2</v>
      </c>
      <c r="G25" t="s">
        <v>595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593</v>
      </c>
      <c r="D26">
        <v>4.2000000000000003E-2</v>
      </c>
      <c r="E26" t="s">
        <v>594</v>
      </c>
      <c r="F26">
        <v>7.2999999999999995E-2</v>
      </c>
      <c r="G26" t="s">
        <v>595</v>
      </c>
      <c r="H26">
        <v>0.36</v>
      </c>
      <c r="I26">
        <v>0.25</v>
      </c>
      <c r="J26">
        <v>0.42</v>
      </c>
    </row>
    <row r="27" spans="1:10" x14ac:dyDescent="0.25">
      <c r="A27" t="s">
        <v>20</v>
      </c>
      <c r="B27" t="s">
        <v>40</v>
      </c>
      <c r="C27" t="s">
        <v>593</v>
      </c>
      <c r="D27">
        <v>4.2000000000000003E-2</v>
      </c>
      <c r="E27" t="s">
        <v>594</v>
      </c>
      <c r="F27">
        <v>7.2999999999999995E-2</v>
      </c>
      <c r="G27" t="s">
        <v>595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593</v>
      </c>
      <c r="D28">
        <v>4.2000000000000003E-2</v>
      </c>
      <c r="E28" t="s">
        <v>594</v>
      </c>
      <c r="F28">
        <v>7.2999999999999995E-2</v>
      </c>
      <c r="G28" t="s">
        <v>595</v>
      </c>
      <c r="H28">
        <v>0.36</v>
      </c>
      <c r="I28">
        <v>0.25</v>
      </c>
      <c r="J28">
        <v>0.42</v>
      </c>
    </row>
    <row r="29" spans="1:10" x14ac:dyDescent="0.25">
      <c r="A29" t="s">
        <v>22</v>
      </c>
      <c r="B29" t="s">
        <v>40</v>
      </c>
      <c r="C29" t="s">
        <v>593</v>
      </c>
      <c r="D29">
        <v>4.2000000000000003E-2</v>
      </c>
      <c r="E29" t="s">
        <v>594</v>
      </c>
      <c r="F29">
        <v>7.2999999999999995E-2</v>
      </c>
      <c r="G29" t="s">
        <v>595</v>
      </c>
      <c r="H29">
        <v>0.36</v>
      </c>
      <c r="I29">
        <v>0.25</v>
      </c>
      <c r="J29">
        <v>0.42</v>
      </c>
    </row>
    <row r="30" spans="1:10" x14ac:dyDescent="0.25">
      <c r="A30" t="s">
        <v>23</v>
      </c>
      <c r="B30" t="s">
        <v>40</v>
      </c>
      <c r="C30" t="s">
        <v>593</v>
      </c>
      <c r="D30">
        <v>4.2000000000000003E-2</v>
      </c>
      <c r="E30" t="s">
        <v>594</v>
      </c>
      <c r="F30">
        <v>7.2999999999999995E-2</v>
      </c>
      <c r="G30" t="s">
        <v>595</v>
      </c>
      <c r="H30">
        <v>0.36</v>
      </c>
      <c r="I30">
        <v>0.25</v>
      </c>
      <c r="J30">
        <v>0.42</v>
      </c>
    </row>
    <row r="31" spans="1:10" x14ac:dyDescent="0.25">
      <c r="A31" t="s">
        <v>24</v>
      </c>
      <c r="B31" t="s">
        <v>40</v>
      </c>
      <c r="C31" t="s">
        <v>593</v>
      </c>
      <c r="D31">
        <v>4.2000000000000003E-2</v>
      </c>
      <c r="E31" t="s">
        <v>594</v>
      </c>
      <c r="F31">
        <v>7.2999999999999995E-2</v>
      </c>
      <c r="G31" t="s">
        <v>595</v>
      </c>
      <c r="H31">
        <v>0.36</v>
      </c>
      <c r="I31">
        <v>0.25</v>
      </c>
      <c r="J31">
        <v>0.42</v>
      </c>
    </row>
    <row r="32" spans="1:10" x14ac:dyDescent="0.25">
      <c r="A32" t="s">
        <v>25</v>
      </c>
      <c r="B32" t="s">
        <v>40</v>
      </c>
      <c r="C32" t="s">
        <v>593</v>
      </c>
      <c r="D32">
        <v>4.2000000000000003E-2</v>
      </c>
      <c r="E32" t="s">
        <v>594</v>
      </c>
      <c r="F32">
        <v>0.05</v>
      </c>
      <c r="G32" t="s">
        <v>595</v>
      </c>
      <c r="H32">
        <v>0.36</v>
      </c>
      <c r="I32">
        <v>0.25</v>
      </c>
      <c r="J32">
        <v>0.42</v>
      </c>
    </row>
    <row r="33" spans="1:10" x14ac:dyDescent="0.25">
      <c r="A33" t="s">
        <v>26</v>
      </c>
      <c r="B33" t="s">
        <v>40</v>
      </c>
      <c r="C33" t="s">
        <v>593</v>
      </c>
      <c r="D33">
        <v>4.2000000000000003E-2</v>
      </c>
      <c r="E33" t="s">
        <v>594</v>
      </c>
      <c r="F33">
        <v>7.2999999999999995E-2</v>
      </c>
      <c r="G33" t="s">
        <v>595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18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Lodging - Hotel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:Z5">_xlfn._xlws.SORT(_xlfn.UNIQUE(_xlfn._xlws.FILTER(Raw_thermostatsetpoints!B2:B5000, Raw_thermostatsetpoints!B2:B5000&lt;&gt;0)))</f>
        <v>Assembly</v>
      </c>
    </row>
    <row r="3" spans="1:26" ht="15" customHeight="1" x14ac:dyDescent="0.25">
      <c r="A3" s="83" t="str" cm="1">
        <f t="array" ref="A3">IFERROR(INDEX($Z:$Z, 2+INT((ROW()-3)/4)), "")</f>
        <v>Assembly</v>
      </c>
      <c r="B3" s="84" t="s">
        <v>105</v>
      </c>
      <c r="C3" s="85" cm="1">
        <f t="array" ref="C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  <c r="Z3" t="str">
        <v>Kitchen</v>
      </c>
    </row>
    <row r="4" spans="1:26" x14ac:dyDescent="0.25">
      <c r="A4" s="83" t="str" cm="1">
        <f t="array" ref="A4">IFERROR(INDEX($Z:$Z, 2+INT((ROW()-3)/4)), "")</f>
        <v>Assembly</v>
      </c>
      <c r="B4" s="84" t="s">
        <v>106</v>
      </c>
      <c r="C4" s="85" cm="1">
        <f t="array" ref="C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  <c r="Z4" t="str">
        <v>Office</v>
      </c>
    </row>
    <row r="5" spans="1:26" x14ac:dyDescent="0.25">
      <c r="A5" s="83" t="str" cm="1">
        <f t="array" ref="A5">IFERROR(INDEX($Z:$Z, 2+INT((ROW()-3)/4)), "")</f>
        <v>Assembly</v>
      </c>
      <c r="B5" s="84" t="s">
        <v>107</v>
      </c>
      <c r="C5" s="85" cm="1">
        <f t="array" ref="C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  <c r="Z5" t="str">
        <v>ResidentialLiving</v>
      </c>
    </row>
    <row r="6" spans="1:26" x14ac:dyDescent="0.25">
      <c r="A6" s="83" t="str" cm="1">
        <f t="array" ref="A6">IFERROR(INDEX($Z:$Z, 2+INT((ROW()-3)/4)), "")</f>
        <v>Assembly</v>
      </c>
      <c r="B6" s="84" t="s">
        <v>108</v>
      </c>
      <c r="C6" s="85" cm="1">
        <f t="array" ref="C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  <row r="7" spans="1:26" ht="15" customHeight="1" x14ac:dyDescent="0.25">
      <c r="A7" s="83" t="str" cm="1">
        <f t="array" ref="A7">IFERROR(INDEX($Z:$Z, 2+INT((ROW()-3)/4)), "")</f>
        <v>Kitchen</v>
      </c>
      <c r="B7" s="84" t="s">
        <v>105</v>
      </c>
      <c r="C7" s="85" cm="1">
        <f t="array" ref="C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7" s="85" cm="1">
        <f t="array" ref="D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7" s="85" cm="1">
        <f t="array" ref="E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7" s="85" cm="1">
        <f t="array" ref="F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7" s="85" cm="1">
        <f t="array" ref="G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7" s="85" cm="1">
        <f t="array" ref="H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7" s="85" cm="1">
        <f t="array" ref="I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7" s="85" cm="1">
        <f t="array" ref="J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7" s="85" cm="1">
        <f t="array" ref="K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7" s="85" cm="1">
        <f t="array" ref="L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7" s="85" cm="1">
        <f t="array" ref="M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7" s="85" cm="1">
        <f t="array" ref="N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7" s="85" cm="1">
        <f t="array" ref="O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7" s="85" cm="1">
        <f t="array" ref="P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7" s="85" cm="1">
        <f t="array" ref="Q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7" s="85" cm="1">
        <f t="array" ref="R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7" s="94"/>
    </row>
    <row r="8" spans="1:26" x14ac:dyDescent="0.25">
      <c r="A8" s="83" t="str" cm="1">
        <f t="array" ref="A8">IFERROR(INDEX($Z:$Z, 2+INT((ROW()-3)/4)), "")</f>
        <v>Kitchen</v>
      </c>
      <c r="B8" s="84" t="s">
        <v>106</v>
      </c>
      <c r="C8" s="85" cm="1">
        <f t="array" ref="C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8" s="85" cm="1">
        <f t="array" ref="D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8" s="85" cm="1">
        <f t="array" ref="E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8" s="85" cm="1">
        <f t="array" ref="F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8" s="85" cm="1">
        <f t="array" ref="G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8" s="85" cm="1">
        <f t="array" ref="H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8" s="85" cm="1">
        <f t="array" ref="I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8" s="85" cm="1">
        <f t="array" ref="J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8" s="85" cm="1">
        <f t="array" ref="K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8" s="85" cm="1">
        <f t="array" ref="L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8" s="85" cm="1">
        <f t="array" ref="M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8" s="85" cm="1">
        <f t="array" ref="N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8" s="85" cm="1">
        <f t="array" ref="O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8" s="85" cm="1">
        <f t="array" ref="P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8" s="85" cm="1">
        <f t="array" ref="Q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8" s="85" cm="1">
        <f t="array" ref="R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8" s="95"/>
    </row>
    <row r="9" spans="1:26" x14ac:dyDescent="0.25">
      <c r="A9" s="83" t="str" cm="1">
        <f t="array" ref="A9">IFERROR(INDEX($Z:$Z, 2+INT((ROW()-3)/4)), "")</f>
        <v>Kitchen</v>
      </c>
      <c r="B9" s="84" t="s">
        <v>107</v>
      </c>
      <c r="C9" s="85" cm="1">
        <f t="array" ref="C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9" s="85" cm="1">
        <f t="array" ref="D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9" s="85" cm="1">
        <f t="array" ref="E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9" s="85" cm="1">
        <f t="array" ref="F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9" s="85" cm="1">
        <f t="array" ref="G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9" s="85" cm="1">
        <f t="array" ref="H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9" s="85" cm="1">
        <f t="array" ref="I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9" s="85" cm="1">
        <f t="array" ref="J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9" s="85" cm="1">
        <f t="array" ref="K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9" s="85" cm="1">
        <f t="array" ref="L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9" s="85" cm="1">
        <f t="array" ref="M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9" s="85" cm="1">
        <f t="array" ref="N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9" s="85" cm="1">
        <f t="array" ref="O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9" s="85" cm="1">
        <f t="array" ref="P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9" s="85" cm="1">
        <f t="array" ref="Q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9" s="85" cm="1">
        <f t="array" ref="R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9" s="95"/>
    </row>
    <row r="10" spans="1:26" x14ac:dyDescent="0.25">
      <c r="A10" s="83" t="str" cm="1">
        <f t="array" ref="A10">IFERROR(INDEX($Z:$Z, 2+INT((ROW()-3)/4)), "")</f>
        <v>Kitchen</v>
      </c>
      <c r="B10" s="84" t="s">
        <v>108</v>
      </c>
      <c r="C10" s="85" cm="1">
        <f t="array" ref="C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0" s="85" cm="1">
        <f t="array" ref="D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0" s="85" cm="1">
        <f t="array" ref="E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0" s="85" cm="1">
        <f t="array" ref="F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0" s="85" cm="1">
        <f t="array" ref="G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0" s="85" cm="1">
        <f t="array" ref="H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0" s="85" cm="1">
        <f t="array" ref="I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0" s="85" cm="1">
        <f t="array" ref="J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0" s="85" cm="1">
        <f t="array" ref="K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0" s="85" cm="1">
        <f t="array" ref="L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0" s="85" cm="1">
        <f t="array" ref="M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0" s="85" cm="1">
        <f t="array" ref="N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0" s="85" cm="1">
        <f t="array" ref="O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0" s="85" cm="1">
        <f t="array" ref="P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0" s="85" cm="1">
        <f t="array" ref="Q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0" s="85" cm="1">
        <f t="array" ref="R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0" s="95"/>
    </row>
    <row r="11" spans="1:26" x14ac:dyDescent="0.25">
      <c r="A11" s="83" t="str" cm="1">
        <f t="array" ref="A11">IFERROR(INDEX($Z:$Z, 2+INT((ROW()-3)/4)), "")</f>
        <v>Office</v>
      </c>
      <c r="B11" s="84" t="s">
        <v>105</v>
      </c>
      <c r="C11" s="85" cm="1">
        <f t="array" ref="C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11" s="85" cm="1">
        <f t="array" ref="D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11" s="85" cm="1">
        <f t="array" ref="E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11" s="85" cm="1">
        <f t="array" ref="F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11" s="85" cm="1">
        <f t="array" ref="G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11" s="85" cm="1">
        <f t="array" ref="H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11" s="85" cm="1">
        <f t="array" ref="I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11" s="85" cm="1">
        <f t="array" ref="J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11" s="85" cm="1">
        <f t="array" ref="K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11" s="85" cm="1">
        <f t="array" ref="L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11" s="85" cm="1">
        <f t="array" ref="M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11" s="85" cm="1">
        <f t="array" ref="N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11" s="85" cm="1">
        <f t="array" ref="O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11" s="85" cm="1">
        <f t="array" ref="P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11" s="85" cm="1">
        <f t="array" ref="Q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11" s="85" cm="1">
        <f t="array" ref="R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11" s="94"/>
    </row>
    <row r="12" spans="1:26" x14ac:dyDescent="0.25">
      <c r="A12" s="83" t="str" cm="1">
        <f t="array" ref="A12">IFERROR(INDEX($Z:$Z, 2+INT((ROW()-3)/4)), "")</f>
        <v>Office</v>
      </c>
      <c r="B12" s="84" t="s">
        <v>106</v>
      </c>
      <c r="C12" s="85" cm="1">
        <f t="array" ref="C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12" s="85" cm="1">
        <f t="array" ref="D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12" s="85" cm="1">
        <f t="array" ref="E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12" s="85" cm="1">
        <f t="array" ref="F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12" s="85" cm="1">
        <f t="array" ref="G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12" s="85" cm="1">
        <f t="array" ref="H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12" s="85" cm="1">
        <f t="array" ref="I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12" s="85" cm="1">
        <f t="array" ref="J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12" s="85" cm="1">
        <f t="array" ref="K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12" s="85" cm="1">
        <f t="array" ref="L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12" s="85" cm="1">
        <f t="array" ref="M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12" s="85" cm="1">
        <f t="array" ref="N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12" s="85" cm="1">
        <f t="array" ref="O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12" s="85" cm="1">
        <f t="array" ref="P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12" s="85" cm="1">
        <f t="array" ref="Q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12" s="85" cm="1">
        <f t="array" ref="R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12" s="95"/>
    </row>
    <row r="13" spans="1:26" x14ac:dyDescent="0.25">
      <c r="A13" s="83" t="str" cm="1">
        <f t="array" ref="A13">IFERROR(INDEX($Z:$Z, 2+INT((ROW()-3)/4)), "")</f>
        <v>Office</v>
      </c>
      <c r="B13" s="84" t="s">
        <v>107</v>
      </c>
      <c r="C13" s="85" cm="1">
        <f t="array" ref="C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13" s="85" cm="1">
        <f t="array" ref="D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13" s="85" cm="1">
        <f t="array" ref="E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13" s="85" cm="1">
        <f t="array" ref="F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13" s="85" cm="1">
        <f t="array" ref="G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13" s="85" cm="1">
        <f t="array" ref="H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13" s="85" cm="1">
        <f t="array" ref="I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13" s="85" cm="1">
        <f t="array" ref="J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13" s="85" cm="1">
        <f t="array" ref="K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13" s="85" cm="1">
        <f t="array" ref="L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13" s="85" cm="1">
        <f t="array" ref="M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13" s="85" cm="1">
        <f t="array" ref="N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13" s="85" cm="1">
        <f t="array" ref="O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13" s="85" cm="1">
        <f t="array" ref="P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13" s="85" cm="1">
        <f t="array" ref="Q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13" s="85" cm="1">
        <f t="array" ref="R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13" s="95"/>
    </row>
    <row r="14" spans="1:26" x14ac:dyDescent="0.25">
      <c r="A14" s="83" t="str" cm="1">
        <f t="array" ref="A14">IFERROR(INDEX($Z:$Z, 2+INT((ROW()-3)/4)), "")</f>
        <v>Office</v>
      </c>
      <c r="B14" s="84" t="s">
        <v>108</v>
      </c>
      <c r="C14" s="85" cm="1">
        <f t="array" ref="C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4" s="85" cm="1">
        <f t="array" ref="D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4" s="85" cm="1">
        <f t="array" ref="E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4" s="85" cm="1">
        <f t="array" ref="F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4" s="85" cm="1">
        <f t="array" ref="G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4" s="85" cm="1">
        <f t="array" ref="H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4" s="85" cm="1">
        <f t="array" ref="I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4" s="85" cm="1">
        <f t="array" ref="J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4" s="85" cm="1">
        <f t="array" ref="K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4" s="85" cm="1">
        <f t="array" ref="L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4" s="85" cm="1">
        <f t="array" ref="M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4" s="85" cm="1">
        <f t="array" ref="N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4" s="85" cm="1">
        <f t="array" ref="O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4" s="85" cm="1">
        <f t="array" ref="P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4" s="85" cm="1">
        <f t="array" ref="Q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4" s="85" cm="1">
        <f t="array" ref="R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4" s="95"/>
    </row>
    <row r="15" spans="1:26" x14ac:dyDescent="0.25">
      <c r="A15" s="83" t="str" cm="1">
        <f t="array" ref="A15">IFERROR(INDEX($Z:$Z, 2+INT((ROW()-3)/4)), "")</f>
        <v>ResidentialLiving</v>
      </c>
      <c r="B15" s="84" t="s">
        <v>105</v>
      </c>
      <c r="C15" s="85" cm="1">
        <f t="array" ref="C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D15" s="85" cm="1">
        <f t="array" ref="D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E15" s="85" cm="1">
        <f t="array" ref="E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F15" s="85" cm="1">
        <f t="array" ref="F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G15" s="85" cm="1">
        <f t="array" ref="G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H15" s="85" cm="1">
        <f t="array" ref="H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I15" s="85" cm="1">
        <f t="array" ref="I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J15" s="85" cm="1">
        <f t="array" ref="J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K15" s="85" cm="1">
        <f t="array" ref="K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L15" s="85" cm="1">
        <f t="array" ref="L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M15" s="85" cm="1">
        <f t="array" ref="M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N15" s="85" cm="1">
        <f t="array" ref="N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O15" s="85" cm="1">
        <f t="array" ref="O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P15" s="85" cm="1">
        <f t="array" ref="P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Q15" s="85" cm="1">
        <f t="array" ref="Q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R15" s="85" cm="1">
        <f t="array" ref="R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S15" s="94"/>
    </row>
    <row r="16" spans="1:26" x14ac:dyDescent="0.25">
      <c r="A16" s="83" t="str" cm="1">
        <f t="array" ref="A16">IFERROR(INDEX($Z:$Z, 2+INT((ROW()-3)/4)), "")</f>
        <v>ResidentialLiving</v>
      </c>
      <c r="B16" s="84" t="s">
        <v>106</v>
      </c>
      <c r="C16" s="85" cm="1">
        <f t="array" ref="C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16" s="85" cm="1">
        <f t="array" ref="D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16" s="85" cm="1">
        <f t="array" ref="E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16" s="85" cm="1">
        <f t="array" ref="F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16" s="85" cm="1">
        <f t="array" ref="G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16" s="85" cm="1">
        <f t="array" ref="H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16" s="85" cm="1">
        <f t="array" ref="I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16" s="85" cm="1">
        <f t="array" ref="J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16" s="85" cm="1">
        <f t="array" ref="K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16" s="85" cm="1">
        <f t="array" ref="L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16" s="85" cm="1">
        <f t="array" ref="M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16" s="85" cm="1">
        <f t="array" ref="N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16" s="85" cm="1">
        <f t="array" ref="O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16" s="85" cm="1">
        <f t="array" ref="P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16" s="85" cm="1">
        <f t="array" ref="Q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16" s="85" cm="1">
        <f t="array" ref="R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16" s="95"/>
    </row>
    <row r="17" spans="1:19" x14ac:dyDescent="0.25">
      <c r="A17" s="83" t="str" cm="1">
        <f t="array" ref="A17">IFERROR(INDEX($Z:$Z, 2+INT((ROW()-3)/4)), "")</f>
        <v>ResidentialLiving</v>
      </c>
      <c r="B17" s="84" t="s">
        <v>107</v>
      </c>
      <c r="C17" s="85" cm="1">
        <f t="array" ref="C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D17" s="85" cm="1">
        <f t="array" ref="D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E17" s="85" cm="1">
        <f t="array" ref="E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F17" s="85" cm="1">
        <f t="array" ref="F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G17" s="85" cm="1">
        <f t="array" ref="G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H17" s="85" cm="1">
        <f t="array" ref="H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I17" s="85" cm="1">
        <f t="array" ref="I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J17" s="85" cm="1">
        <f t="array" ref="J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K17" s="85" cm="1">
        <f t="array" ref="K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L17" s="85" cm="1">
        <f t="array" ref="L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M17" s="85" cm="1">
        <f t="array" ref="M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N17" s="85" cm="1">
        <f t="array" ref="N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O17" s="85" cm="1">
        <f t="array" ref="O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P17" s="85" cm="1">
        <f t="array" ref="P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Q17" s="85" cm="1">
        <f t="array" ref="Q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R17" s="85" cm="1">
        <f t="array" ref="R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S17" s="95"/>
    </row>
    <row r="18" spans="1:19" x14ac:dyDescent="0.25">
      <c r="A18" s="83" t="str" cm="1">
        <f t="array" ref="A18">IFERROR(INDEX($Z:$Z, 2+INT((ROW()-3)/4)), "")</f>
        <v>ResidentialLiving</v>
      </c>
      <c r="B18" s="84" t="s">
        <v>108</v>
      </c>
      <c r="C18" s="85" cm="1">
        <f t="array" ref="C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D18" s="85" cm="1">
        <f t="array" ref="D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E18" s="85" cm="1">
        <f t="array" ref="E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F18" s="85" cm="1">
        <f t="array" ref="F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G18" s="85" cm="1">
        <f t="array" ref="G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H18" s="85" cm="1">
        <f t="array" ref="H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I18" s="85" cm="1">
        <f t="array" ref="I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J18" s="85" cm="1">
        <f t="array" ref="J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K18" s="85" cm="1">
        <f t="array" ref="K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L18" s="85" cm="1">
        <f t="array" ref="L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M18" s="85" cm="1">
        <f t="array" ref="M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N18" s="85" cm="1">
        <f t="array" ref="N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O18" s="85" cm="1">
        <f t="array" ref="O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P18" s="85" cm="1">
        <f t="array" ref="P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Q18" s="85" cm="1">
        <f t="array" ref="Q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R18" s="85" cm="1">
        <f t="array" ref="R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S18" s="95"/>
    </row>
  </sheetData>
  <mergeCells count="5">
    <mergeCell ref="A1:S1"/>
    <mergeCell ref="S3:S6"/>
    <mergeCell ref="S11:S14"/>
    <mergeCell ref="S7:S10"/>
    <mergeCell ref="S15:S18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65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206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73</v>
      </c>
      <c r="B3" t="s">
        <v>586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73</v>
      </c>
      <c r="B4" t="s">
        <v>540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73</v>
      </c>
      <c r="B5" t="s">
        <v>573</v>
      </c>
      <c r="C5">
        <v>68</v>
      </c>
      <c r="D5">
        <v>60</v>
      </c>
      <c r="E5">
        <v>78</v>
      </c>
      <c r="F5">
        <v>78</v>
      </c>
    </row>
    <row r="6" spans="1:6" x14ac:dyDescent="0.25">
      <c r="A6" t="s">
        <v>74</v>
      </c>
      <c r="B6" t="s">
        <v>206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74</v>
      </c>
      <c r="B7" t="s">
        <v>586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74</v>
      </c>
      <c r="B8" t="s">
        <v>540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74</v>
      </c>
      <c r="B9" t="s">
        <v>573</v>
      </c>
      <c r="C9">
        <v>68</v>
      </c>
      <c r="D9">
        <v>60</v>
      </c>
      <c r="E9">
        <v>78</v>
      </c>
      <c r="F9">
        <v>78</v>
      </c>
    </row>
    <row r="10" spans="1:6" x14ac:dyDescent="0.25">
      <c r="A10" t="s">
        <v>75</v>
      </c>
      <c r="B10" t="s">
        <v>206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75</v>
      </c>
      <c r="B11" t="s">
        <v>586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75</v>
      </c>
      <c r="B12" t="s">
        <v>540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75</v>
      </c>
      <c r="B13" t="s">
        <v>573</v>
      </c>
      <c r="C13">
        <v>68</v>
      </c>
      <c r="D13">
        <v>60</v>
      </c>
      <c r="E13">
        <v>78</v>
      </c>
      <c r="F13">
        <v>78</v>
      </c>
    </row>
    <row r="14" spans="1:6" x14ac:dyDescent="0.25">
      <c r="A14" t="s">
        <v>76</v>
      </c>
      <c r="B14" t="s">
        <v>206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76</v>
      </c>
      <c r="B15" t="s">
        <v>586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76</v>
      </c>
      <c r="B16" t="s">
        <v>540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76</v>
      </c>
      <c r="B17" t="s">
        <v>573</v>
      </c>
      <c r="C17">
        <v>68</v>
      </c>
      <c r="D17">
        <v>60</v>
      </c>
      <c r="E17">
        <v>78</v>
      </c>
      <c r="F17">
        <v>78</v>
      </c>
    </row>
    <row r="18" spans="1:6" x14ac:dyDescent="0.25">
      <c r="A18" t="s">
        <v>77</v>
      </c>
      <c r="B18" t="s">
        <v>206</v>
      </c>
      <c r="C18">
        <v>70</v>
      </c>
      <c r="D18">
        <v>60</v>
      </c>
      <c r="E18">
        <v>75</v>
      </c>
      <c r="F18">
        <v>85</v>
      </c>
    </row>
    <row r="19" spans="1:6" x14ac:dyDescent="0.25">
      <c r="A19" t="s">
        <v>77</v>
      </c>
      <c r="B19" t="s">
        <v>586</v>
      </c>
      <c r="C19">
        <v>70</v>
      </c>
      <c r="D19">
        <v>60</v>
      </c>
      <c r="E19">
        <v>75</v>
      </c>
      <c r="F19">
        <v>85</v>
      </c>
    </row>
    <row r="20" spans="1:6" x14ac:dyDescent="0.25">
      <c r="A20" t="s">
        <v>77</v>
      </c>
      <c r="B20" t="s">
        <v>540</v>
      </c>
      <c r="C20">
        <v>70</v>
      </c>
      <c r="D20">
        <v>60</v>
      </c>
      <c r="E20">
        <v>75</v>
      </c>
      <c r="F20">
        <v>85</v>
      </c>
    </row>
    <row r="21" spans="1:6" x14ac:dyDescent="0.25">
      <c r="A21" t="s">
        <v>77</v>
      </c>
      <c r="B21" t="s">
        <v>573</v>
      </c>
      <c r="C21">
        <v>68</v>
      </c>
      <c r="D21">
        <v>60</v>
      </c>
      <c r="E21">
        <v>78</v>
      </c>
      <c r="F21">
        <v>78</v>
      </c>
    </row>
    <row r="22" spans="1:6" x14ac:dyDescent="0.25">
      <c r="A22" t="s">
        <v>78</v>
      </c>
      <c r="B22" t="s">
        <v>206</v>
      </c>
      <c r="C22">
        <v>70</v>
      </c>
      <c r="D22">
        <v>60</v>
      </c>
      <c r="E22">
        <v>75</v>
      </c>
      <c r="F22">
        <v>85</v>
      </c>
    </row>
    <row r="23" spans="1:6" x14ac:dyDescent="0.25">
      <c r="A23" t="s">
        <v>78</v>
      </c>
      <c r="B23" t="s">
        <v>586</v>
      </c>
      <c r="C23">
        <v>70</v>
      </c>
      <c r="D23">
        <v>60</v>
      </c>
      <c r="E23">
        <v>75</v>
      </c>
      <c r="F23">
        <v>85</v>
      </c>
    </row>
    <row r="24" spans="1:6" x14ac:dyDescent="0.25">
      <c r="A24" t="s">
        <v>78</v>
      </c>
      <c r="B24" t="s">
        <v>540</v>
      </c>
      <c r="C24">
        <v>70</v>
      </c>
      <c r="D24">
        <v>60</v>
      </c>
      <c r="E24">
        <v>75</v>
      </c>
      <c r="F24">
        <v>85</v>
      </c>
    </row>
    <row r="25" spans="1:6" x14ac:dyDescent="0.25">
      <c r="A25" t="s">
        <v>78</v>
      </c>
      <c r="B25" t="s">
        <v>573</v>
      </c>
      <c r="C25">
        <v>68</v>
      </c>
      <c r="D25">
        <v>60</v>
      </c>
      <c r="E25">
        <v>78</v>
      </c>
      <c r="F25">
        <v>78</v>
      </c>
    </row>
    <row r="26" spans="1:6" x14ac:dyDescent="0.25">
      <c r="A26" t="s">
        <v>79</v>
      </c>
      <c r="B26" t="s">
        <v>206</v>
      </c>
      <c r="C26">
        <v>70</v>
      </c>
      <c r="D26">
        <v>60</v>
      </c>
      <c r="E26">
        <v>75</v>
      </c>
      <c r="F26">
        <v>85</v>
      </c>
    </row>
    <row r="27" spans="1:6" x14ac:dyDescent="0.25">
      <c r="A27" t="s">
        <v>79</v>
      </c>
      <c r="B27" t="s">
        <v>586</v>
      </c>
      <c r="C27">
        <v>70</v>
      </c>
      <c r="D27">
        <v>60</v>
      </c>
      <c r="E27">
        <v>75</v>
      </c>
      <c r="F27">
        <v>85</v>
      </c>
    </row>
    <row r="28" spans="1:6" x14ac:dyDescent="0.25">
      <c r="A28" t="s">
        <v>79</v>
      </c>
      <c r="B28" t="s">
        <v>540</v>
      </c>
      <c r="C28">
        <v>70</v>
      </c>
      <c r="D28">
        <v>60</v>
      </c>
      <c r="E28">
        <v>75</v>
      </c>
      <c r="F28">
        <v>85</v>
      </c>
    </row>
    <row r="29" spans="1:6" x14ac:dyDescent="0.25">
      <c r="A29" t="s">
        <v>79</v>
      </c>
      <c r="B29" t="s">
        <v>573</v>
      </c>
      <c r="C29">
        <v>68</v>
      </c>
      <c r="D29">
        <v>60</v>
      </c>
      <c r="E29">
        <v>78</v>
      </c>
      <c r="F29">
        <v>78</v>
      </c>
    </row>
    <row r="30" spans="1:6" x14ac:dyDescent="0.25">
      <c r="A30" t="s">
        <v>80</v>
      </c>
      <c r="B30" t="s">
        <v>206</v>
      </c>
      <c r="C30">
        <v>70</v>
      </c>
      <c r="D30">
        <v>60</v>
      </c>
      <c r="E30">
        <v>75</v>
      </c>
      <c r="F30">
        <v>85</v>
      </c>
    </row>
    <row r="31" spans="1:6" x14ac:dyDescent="0.25">
      <c r="A31" t="s">
        <v>80</v>
      </c>
      <c r="B31" t="s">
        <v>586</v>
      </c>
      <c r="C31">
        <v>70</v>
      </c>
      <c r="D31">
        <v>60</v>
      </c>
      <c r="E31">
        <v>75</v>
      </c>
      <c r="F31">
        <v>85</v>
      </c>
    </row>
    <row r="32" spans="1:6" x14ac:dyDescent="0.25">
      <c r="A32" t="s">
        <v>80</v>
      </c>
      <c r="B32" t="s">
        <v>540</v>
      </c>
      <c r="C32">
        <v>70</v>
      </c>
      <c r="D32">
        <v>60</v>
      </c>
      <c r="E32">
        <v>75</v>
      </c>
      <c r="F32">
        <v>85</v>
      </c>
    </row>
    <row r="33" spans="1:6" x14ac:dyDescent="0.25">
      <c r="A33" t="s">
        <v>80</v>
      </c>
      <c r="B33" t="s">
        <v>573</v>
      </c>
      <c r="C33">
        <v>68</v>
      </c>
      <c r="D33">
        <v>60</v>
      </c>
      <c r="E33">
        <v>78</v>
      </c>
      <c r="F33">
        <v>78</v>
      </c>
    </row>
    <row r="34" spans="1:6" x14ac:dyDescent="0.25">
      <c r="A34" t="s">
        <v>81</v>
      </c>
      <c r="B34" t="s">
        <v>206</v>
      </c>
      <c r="C34">
        <v>70</v>
      </c>
      <c r="D34">
        <v>60</v>
      </c>
      <c r="E34">
        <v>75</v>
      </c>
      <c r="F34">
        <v>85</v>
      </c>
    </row>
    <row r="35" spans="1:6" x14ac:dyDescent="0.25">
      <c r="A35" t="s">
        <v>81</v>
      </c>
      <c r="B35" t="s">
        <v>586</v>
      </c>
      <c r="C35">
        <v>70</v>
      </c>
      <c r="D35">
        <v>60</v>
      </c>
      <c r="E35">
        <v>75</v>
      </c>
      <c r="F35">
        <v>85</v>
      </c>
    </row>
    <row r="36" spans="1:6" x14ac:dyDescent="0.25">
      <c r="A36" t="s">
        <v>81</v>
      </c>
      <c r="B36" t="s">
        <v>540</v>
      </c>
      <c r="C36">
        <v>70</v>
      </c>
      <c r="D36">
        <v>60</v>
      </c>
      <c r="E36">
        <v>75</v>
      </c>
      <c r="F36">
        <v>85</v>
      </c>
    </row>
    <row r="37" spans="1:6" x14ac:dyDescent="0.25">
      <c r="A37" t="s">
        <v>81</v>
      </c>
      <c r="B37" t="s">
        <v>573</v>
      </c>
      <c r="C37">
        <v>68</v>
      </c>
      <c r="D37">
        <v>60</v>
      </c>
      <c r="E37">
        <v>78</v>
      </c>
      <c r="F37">
        <v>78</v>
      </c>
    </row>
    <row r="38" spans="1:6" x14ac:dyDescent="0.25">
      <c r="A38" t="s">
        <v>20</v>
      </c>
      <c r="B38" t="s">
        <v>206</v>
      </c>
      <c r="C38">
        <v>70</v>
      </c>
      <c r="D38">
        <v>60</v>
      </c>
      <c r="E38">
        <v>75</v>
      </c>
      <c r="F38">
        <v>85</v>
      </c>
    </row>
    <row r="39" spans="1:6" x14ac:dyDescent="0.25">
      <c r="A39" t="s">
        <v>20</v>
      </c>
      <c r="B39" t="s">
        <v>586</v>
      </c>
      <c r="C39">
        <v>70</v>
      </c>
      <c r="D39">
        <v>60</v>
      </c>
      <c r="E39">
        <v>75</v>
      </c>
      <c r="F39">
        <v>85</v>
      </c>
    </row>
    <row r="40" spans="1:6" x14ac:dyDescent="0.25">
      <c r="A40" t="s">
        <v>20</v>
      </c>
      <c r="B40" t="s">
        <v>540</v>
      </c>
      <c r="C40">
        <v>70</v>
      </c>
      <c r="D40">
        <v>60</v>
      </c>
      <c r="E40">
        <v>75</v>
      </c>
      <c r="F40">
        <v>85</v>
      </c>
    </row>
    <row r="41" spans="1:6" x14ac:dyDescent="0.25">
      <c r="A41" t="s">
        <v>20</v>
      </c>
      <c r="B41" t="s">
        <v>573</v>
      </c>
      <c r="C41">
        <v>68</v>
      </c>
      <c r="D41">
        <v>60</v>
      </c>
      <c r="E41">
        <v>78</v>
      </c>
      <c r="F41">
        <v>78</v>
      </c>
    </row>
    <row r="42" spans="1:6" x14ac:dyDescent="0.25">
      <c r="A42" t="s">
        <v>21</v>
      </c>
      <c r="B42" t="s">
        <v>206</v>
      </c>
      <c r="C42">
        <v>70</v>
      </c>
      <c r="D42">
        <v>60</v>
      </c>
      <c r="E42">
        <v>75</v>
      </c>
      <c r="F42">
        <v>85</v>
      </c>
    </row>
    <row r="43" spans="1:6" x14ac:dyDescent="0.25">
      <c r="A43" t="s">
        <v>21</v>
      </c>
      <c r="B43" t="s">
        <v>586</v>
      </c>
      <c r="C43">
        <v>70</v>
      </c>
      <c r="D43">
        <v>60</v>
      </c>
      <c r="E43">
        <v>75</v>
      </c>
      <c r="F43">
        <v>85</v>
      </c>
    </row>
    <row r="44" spans="1:6" x14ac:dyDescent="0.25">
      <c r="A44" t="s">
        <v>21</v>
      </c>
      <c r="B44" t="s">
        <v>540</v>
      </c>
      <c r="C44">
        <v>70</v>
      </c>
      <c r="D44">
        <v>60</v>
      </c>
      <c r="E44">
        <v>75</v>
      </c>
      <c r="F44">
        <v>85</v>
      </c>
    </row>
    <row r="45" spans="1:6" x14ac:dyDescent="0.25">
      <c r="A45" t="s">
        <v>21</v>
      </c>
      <c r="B45" t="s">
        <v>573</v>
      </c>
      <c r="C45">
        <v>68</v>
      </c>
      <c r="D45">
        <v>60</v>
      </c>
      <c r="E45">
        <v>78</v>
      </c>
      <c r="F45">
        <v>78</v>
      </c>
    </row>
    <row r="46" spans="1:6" x14ac:dyDescent="0.25">
      <c r="A46" t="s">
        <v>22</v>
      </c>
      <c r="B46" t="s">
        <v>206</v>
      </c>
      <c r="C46">
        <v>70</v>
      </c>
      <c r="D46">
        <v>60</v>
      </c>
      <c r="E46">
        <v>75</v>
      </c>
      <c r="F46">
        <v>85</v>
      </c>
    </row>
    <row r="47" spans="1:6" x14ac:dyDescent="0.25">
      <c r="A47" t="s">
        <v>22</v>
      </c>
      <c r="B47" t="s">
        <v>586</v>
      </c>
      <c r="C47">
        <v>70</v>
      </c>
      <c r="D47">
        <v>60</v>
      </c>
      <c r="E47">
        <v>75</v>
      </c>
      <c r="F47">
        <v>85</v>
      </c>
    </row>
    <row r="48" spans="1:6" x14ac:dyDescent="0.25">
      <c r="A48" t="s">
        <v>22</v>
      </c>
      <c r="B48" t="s">
        <v>540</v>
      </c>
      <c r="C48">
        <v>70</v>
      </c>
      <c r="D48">
        <v>60</v>
      </c>
      <c r="E48">
        <v>75</v>
      </c>
      <c r="F48">
        <v>85</v>
      </c>
    </row>
    <row r="49" spans="1:6" x14ac:dyDescent="0.25">
      <c r="A49" t="s">
        <v>22</v>
      </c>
      <c r="B49" t="s">
        <v>573</v>
      </c>
      <c r="C49">
        <v>68</v>
      </c>
      <c r="D49">
        <v>60</v>
      </c>
      <c r="E49">
        <v>78</v>
      </c>
      <c r="F49">
        <v>78</v>
      </c>
    </row>
    <row r="50" spans="1:6" x14ac:dyDescent="0.25">
      <c r="A50" t="s">
        <v>23</v>
      </c>
      <c r="B50" t="s">
        <v>206</v>
      </c>
      <c r="C50">
        <v>70</v>
      </c>
      <c r="D50">
        <v>60</v>
      </c>
      <c r="E50">
        <v>75</v>
      </c>
      <c r="F50">
        <v>85</v>
      </c>
    </row>
    <row r="51" spans="1:6" x14ac:dyDescent="0.25">
      <c r="A51" t="s">
        <v>23</v>
      </c>
      <c r="B51" t="s">
        <v>586</v>
      </c>
      <c r="C51">
        <v>70</v>
      </c>
      <c r="D51">
        <v>60</v>
      </c>
      <c r="E51">
        <v>75</v>
      </c>
      <c r="F51">
        <v>85</v>
      </c>
    </row>
    <row r="52" spans="1:6" x14ac:dyDescent="0.25">
      <c r="A52" t="s">
        <v>23</v>
      </c>
      <c r="B52" t="s">
        <v>540</v>
      </c>
      <c r="C52">
        <v>70</v>
      </c>
      <c r="D52">
        <v>60</v>
      </c>
      <c r="E52">
        <v>75</v>
      </c>
      <c r="F52">
        <v>85</v>
      </c>
    </row>
    <row r="53" spans="1:6" x14ac:dyDescent="0.25">
      <c r="A53" t="s">
        <v>23</v>
      </c>
      <c r="B53" t="s">
        <v>573</v>
      </c>
      <c r="C53">
        <v>68</v>
      </c>
      <c r="D53">
        <v>60</v>
      </c>
      <c r="E53">
        <v>78</v>
      </c>
      <c r="F53">
        <v>78</v>
      </c>
    </row>
    <row r="54" spans="1:6" x14ac:dyDescent="0.25">
      <c r="A54" t="s">
        <v>24</v>
      </c>
      <c r="B54" t="s">
        <v>206</v>
      </c>
      <c r="C54">
        <v>70</v>
      </c>
      <c r="D54">
        <v>60</v>
      </c>
      <c r="E54">
        <v>75</v>
      </c>
      <c r="F54">
        <v>85</v>
      </c>
    </row>
    <row r="55" spans="1:6" x14ac:dyDescent="0.25">
      <c r="A55" t="s">
        <v>24</v>
      </c>
      <c r="B55" t="s">
        <v>586</v>
      </c>
      <c r="C55">
        <v>70</v>
      </c>
      <c r="D55">
        <v>60</v>
      </c>
      <c r="E55">
        <v>75</v>
      </c>
      <c r="F55">
        <v>85</v>
      </c>
    </row>
    <row r="56" spans="1:6" x14ac:dyDescent="0.25">
      <c r="A56" t="s">
        <v>24</v>
      </c>
      <c r="B56" t="s">
        <v>540</v>
      </c>
      <c r="C56">
        <v>70</v>
      </c>
      <c r="D56">
        <v>60</v>
      </c>
      <c r="E56">
        <v>75</v>
      </c>
      <c r="F56">
        <v>85</v>
      </c>
    </row>
    <row r="57" spans="1:6" x14ac:dyDescent="0.25">
      <c r="A57" t="s">
        <v>24</v>
      </c>
      <c r="B57" t="s">
        <v>573</v>
      </c>
      <c r="C57">
        <v>68</v>
      </c>
      <c r="D57">
        <v>60</v>
      </c>
      <c r="E57">
        <v>78</v>
      </c>
      <c r="F57">
        <v>78</v>
      </c>
    </row>
    <row r="58" spans="1:6" x14ac:dyDescent="0.25">
      <c r="A58" t="s">
        <v>25</v>
      </c>
      <c r="B58" t="s">
        <v>206</v>
      </c>
      <c r="C58">
        <v>70</v>
      </c>
      <c r="D58">
        <v>60</v>
      </c>
      <c r="E58">
        <v>75</v>
      </c>
      <c r="F58">
        <v>85</v>
      </c>
    </row>
    <row r="59" spans="1:6" x14ac:dyDescent="0.25">
      <c r="A59" t="s">
        <v>25</v>
      </c>
      <c r="B59" t="s">
        <v>586</v>
      </c>
      <c r="C59">
        <v>70</v>
      </c>
      <c r="D59">
        <v>60</v>
      </c>
      <c r="E59">
        <v>75</v>
      </c>
      <c r="F59">
        <v>85</v>
      </c>
    </row>
    <row r="60" spans="1:6" x14ac:dyDescent="0.25">
      <c r="A60" t="s">
        <v>25</v>
      </c>
      <c r="B60" t="s">
        <v>540</v>
      </c>
      <c r="C60">
        <v>70</v>
      </c>
      <c r="D60">
        <v>60</v>
      </c>
      <c r="E60">
        <v>75</v>
      </c>
      <c r="F60">
        <v>85</v>
      </c>
    </row>
    <row r="61" spans="1:6" x14ac:dyDescent="0.25">
      <c r="A61" t="s">
        <v>25</v>
      </c>
      <c r="B61" t="s">
        <v>573</v>
      </c>
      <c r="C61">
        <v>68</v>
      </c>
      <c r="D61">
        <v>60</v>
      </c>
      <c r="E61">
        <v>78</v>
      </c>
      <c r="F61">
        <v>78</v>
      </c>
    </row>
    <row r="62" spans="1:6" x14ac:dyDescent="0.25">
      <c r="A62" t="s">
        <v>26</v>
      </c>
      <c r="B62" t="s">
        <v>206</v>
      </c>
      <c r="C62">
        <v>70</v>
      </c>
      <c r="D62">
        <v>60</v>
      </c>
      <c r="E62">
        <v>75</v>
      </c>
      <c r="F62">
        <v>85</v>
      </c>
    </row>
    <row r="63" spans="1:6" x14ac:dyDescent="0.25">
      <c r="A63" t="s">
        <v>26</v>
      </c>
      <c r="B63" t="s">
        <v>586</v>
      </c>
      <c r="C63">
        <v>70</v>
      </c>
      <c r="D63">
        <v>60</v>
      </c>
      <c r="E63">
        <v>75</v>
      </c>
      <c r="F63">
        <v>85</v>
      </c>
    </row>
    <row r="64" spans="1:6" x14ac:dyDescent="0.25">
      <c r="A64" t="s">
        <v>26</v>
      </c>
      <c r="B64" t="s">
        <v>540</v>
      </c>
      <c r="C64">
        <v>70</v>
      </c>
      <c r="D64">
        <v>60</v>
      </c>
      <c r="E64">
        <v>75</v>
      </c>
      <c r="F64">
        <v>85</v>
      </c>
    </row>
    <row r="65" spans="1:6" x14ac:dyDescent="0.25">
      <c r="A65" t="s">
        <v>26</v>
      </c>
      <c r="B65" t="s">
        <v>573</v>
      </c>
      <c r="C65">
        <v>68</v>
      </c>
      <c r="D65">
        <v>60</v>
      </c>
      <c r="E65">
        <v>78</v>
      </c>
      <c r="F65">
        <v>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6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Lodging - Hotel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Furnace (gas)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DX-AIR</v>
      </c>
      <c r="F4" s="5" t="str" cm="1">
        <f t="array" ref="F4">_xlfn.XLOOKUP(
1,
(Raw_hvac!$A$2:$A$100=$A4)*(Raw_hvac!$B$2:$B$100=$B4)*(Raw_hvac!$C$2:$C$100=$C4),
Raw_hvac!$D$2:$D$100,
"-"
)</f>
        <v>SZ-CAV</v>
      </c>
      <c r="G4" s="42" t="str" cm="1">
        <f t="array" ref="G4">_xlfn.XLOOKUP(
1,
(Raw_hvac!$A$2:$A$100=$A4)*(Raw_hvac!$B$2:$B$100=$B4)*(Raw_hvac!$C$2:$C$100=$C4),
Raw_hvac!$E$2:$E$100,
"-"
)</f>
        <v>0.8</v>
      </c>
      <c r="H4" s="42" cm="1">
        <f t="array" ref="H4">_xlfn.XLOOKUP(
1,
(Raw_hvac!$A$2:$A$100=$A4)*(Raw_hvac!$B$2:$B$100=$B4)*(Raw_hvac!$C$2:$C$100=$C4),
Raw_hvac!$F$2:$F$100,
"-"
)</f>
        <v>3.85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Furnace (gas)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DX-AIR</v>
      </c>
      <c r="F5" s="5" t="str" cm="1">
        <f t="array" ref="F5">_xlfn.XLOOKUP(
1,
(Raw_hvac!$A$2:$A$100=$A5)*(Raw_hvac!$B$2:$B$100=$B5)*(Raw_hvac!$C$2:$C$100=$C5),
Raw_hvac!$D$2:$D$100,
"-"
)</f>
        <v>SZ-CAV</v>
      </c>
      <c r="G5" s="42" t="str" cm="1">
        <f t="array" ref="G5">_xlfn.XLOOKUP(
1,
(Raw_hvac!$A$2:$A$100=$A5)*(Raw_hvac!$B$2:$B$100=$B5)*(Raw_hvac!$C$2:$C$100=$C5),
Raw_hvac!$E$2:$E$100,
"-"
)</f>
        <v>0.8</v>
      </c>
      <c r="H5" s="42" cm="1">
        <f t="array" ref="H5">_xlfn.XLOOKUP(
1,
(Raw_hvac!$A$2:$A$100=$A5)*(Raw_hvac!$B$2:$B$100=$B5)*(Raw_hvac!$C$2:$C$100=$C5),
Raw_hvac!$F$2:$F$100,
"-"
)</f>
        <v>3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Furnace (gas)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DX-AIR</v>
      </c>
      <c r="F7" s="5" t="str" cm="1">
        <f t="array" ref="F7">_xlfn.XLOOKUP(
1,
(Raw_hvac!$A$2:$A$100=$A7)*(Raw_hvac!$B$2:$B$100=$B7)*(Raw_hvac!$C$2:$C$100=$C7),
Raw_hvac!$D$2:$D$100,
"-"
)</f>
        <v>SZ-CAV</v>
      </c>
      <c r="G7" s="42" t="str" cm="1">
        <f t="array" ref="G7">_xlfn.XLOOKUP(
1,
(Raw_hvac!$A$2:$A$100=$A7)*(Raw_hvac!$B$2:$B$100=$B7)*(Raw_hvac!$C$2:$C$100=$C7),
Raw_hvac!$E$2:$E$100,
"-"
)</f>
        <v>0.8</v>
      </c>
      <c r="H7" s="42" cm="1">
        <f t="array" ref="H7">_xlfn.XLOOKUP(
1,
(Raw_hvac!$A$2:$A$100=$A7)*(Raw_hvac!$B$2:$B$100=$B7)*(Raw_hvac!$C$2:$C$100=$C7),
Raw_hvac!$F$2:$F$100,
"-"
)</f>
        <v>3.85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Furnace (gas)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DX-AIR</v>
      </c>
      <c r="F8" s="5" t="str" cm="1">
        <f t="array" ref="F8">_xlfn.XLOOKUP(
1,
(Raw_hvac!$A$2:$A$100=$A8)*(Raw_hvac!$B$2:$B$100=$B8)*(Raw_hvac!$C$2:$C$100=$C8),
Raw_hvac!$D$2:$D$100,
"-"
)</f>
        <v>SZ-CAV</v>
      </c>
      <c r="G8" s="42" t="str" cm="1">
        <f t="array" ref="G8">_xlfn.XLOOKUP(
1,
(Raw_hvac!$A$2:$A$100=$A8)*(Raw_hvac!$B$2:$B$100=$B8)*(Raw_hvac!$C$2:$C$100=$C8),
Raw_hvac!$E$2:$E$100,
"-"
)</f>
        <v>0.8</v>
      </c>
      <c r="H8" s="42" cm="1">
        <f t="array" ref="H8">_xlfn.XLOOKUP(
1,
(Raw_hvac!$A$2:$A$100=$A8)*(Raw_hvac!$B$2:$B$100=$B8)*(Raw_hvac!$C$2:$C$100=$C8),
Raw_hvac!$F$2:$F$100,
"-"
)</f>
        <v>3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Furnace (gas)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DX-AIR</v>
      </c>
      <c r="F10" s="5" t="str" cm="1">
        <f t="array" ref="F10">_xlfn.XLOOKUP(
1,
(Raw_hvac!$A$2:$A$100=$A10)*(Raw_hvac!$B$2:$B$100=$B10)*(Raw_hvac!$C$2:$C$100=$C10),
Raw_hvac!$D$2:$D$100,
"-"
)</f>
        <v>SZ-CAV</v>
      </c>
      <c r="G10" s="42" t="str" cm="1">
        <f t="array" ref="G10">_xlfn.XLOOKUP(
1,
(Raw_hvac!$A$2:$A$100=$A10)*(Raw_hvac!$B$2:$B$100=$B10)*(Raw_hvac!$C$2:$C$100=$C10),
Raw_hvac!$E$2:$E$100,
"-"
)</f>
        <v>0.8</v>
      </c>
      <c r="H10" s="42" cm="1">
        <f t="array" ref="H10">_xlfn.XLOOKUP(
1,
(Raw_hvac!$A$2:$A$100=$A10)*(Raw_hvac!$B$2:$B$100=$B10)*(Raw_hvac!$C$2:$C$100=$C10),
Raw_hvac!$F$2:$F$100,
"-"
)</f>
        <v>3.85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Furnace (gas)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DX-AIR</v>
      </c>
      <c r="F11" s="5" t="str" cm="1">
        <f t="array" ref="F11">_xlfn.XLOOKUP(
1,
(Raw_hvac!$A$2:$A$100=$A11)*(Raw_hvac!$B$2:$B$100=$B11)*(Raw_hvac!$C$2:$C$100=$C11),
Raw_hvac!$D$2:$D$100,
"-"
)</f>
        <v>SZ-CAV</v>
      </c>
      <c r="G11" s="42" t="str" cm="1">
        <f t="array" ref="G11">_xlfn.XLOOKUP(
1,
(Raw_hvac!$A$2:$A$100=$A11)*(Raw_hvac!$B$2:$B$100=$B11)*(Raw_hvac!$C$2:$C$100=$C11),
Raw_hvac!$E$2:$E$100,
"-"
)</f>
        <v>0.8</v>
      </c>
      <c r="H11" s="42" cm="1">
        <f t="array" ref="H11">_xlfn.XLOOKUP(
1,
(Raw_hvac!$A$2:$A$100=$A11)*(Raw_hvac!$B$2:$B$100=$B11)*(Raw_hvac!$C$2:$C$100=$C11),
Raw_hvac!$F$2:$F$100,
"-"
)</f>
        <v>3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Furnace (gas)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DX-AIR</v>
      </c>
      <c r="F13" s="5" t="str" cm="1">
        <f t="array" ref="F13">_xlfn.XLOOKUP(
1,
(Raw_hvac!$A$2:$A$100=$A13)*(Raw_hvac!$B$2:$B$100=$B13)*(Raw_hvac!$C$2:$C$100=$C13),
Raw_hvac!$D$2:$D$100,
"-"
)</f>
        <v>SZ-CAV</v>
      </c>
      <c r="G13" s="42" t="str" cm="1">
        <f t="array" ref="G13">_xlfn.XLOOKUP(
1,
(Raw_hvac!$A$2:$A$100=$A13)*(Raw_hvac!$B$2:$B$100=$B13)*(Raw_hvac!$C$2:$C$100=$C13),
Raw_hvac!$E$2:$E$100,
"-"
)</f>
        <v>0.8</v>
      </c>
      <c r="H13" s="42" cm="1">
        <f t="array" ref="H13">_xlfn.XLOOKUP(
1,
(Raw_hvac!$A$2:$A$100=$A13)*(Raw_hvac!$B$2:$B$100=$B13)*(Raw_hvac!$C$2:$C$100=$C13),
Raw_hvac!$F$2:$F$100,
"-"
)</f>
        <v>3.85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Furnace (gas)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DX-AIR</v>
      </c>
      <c r="F14" s="5" t="str" cm="1">
        <f t="array" ref="F14">_xlfn.XLOOKUP(
1,
(Raw_hvac!$A$2:$A$100=$A14)*(Raw_hvac!$B$2:$B$100=$B14)*(Raw_hvac!$C$2:$C$100=$C14),
Raw_hvac!$D$2:$D$100,
"-"
)</f>
        <v>SZ-CAV</v>
      </c>
      <c r="G14" s="42" t="str" cm="1">
        <f t="array" ref="G14">_xlfn.XLOOKUP(
1,
(Raw_hvac!$A$2:$A$100=$A14)*(Raw_hvac!$B$2:$B$100=$B14)*(Raw_hvac!$C$2:$C$100=$C14),
Raw_hvac!$E$2:$E$100,
"-"
)</f>
        <v>0.8</v>
      </c>
      <c r="H14" s="42" cm="1">
        <f t="array" ref="H14">_xlfn.XLOOKUP(
1,
(Raw_hvac!$A$2:$A$100=$A14)*(Raw_hvac!$B$2:$B$100=$B14)*(Raw_hvac!$C$2:$C$100=$C14),
Raw_hvac!$F$2:$F$100,
"-"
)</f>
        <v>3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Furnace (gas)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DX-AIR</v>
      </c>
      <c r="F16" s="5" t="str" cm="1">
        <f t="array" ref="F16">_xlfn.XLOOKUP(
1,
(Raw_hvac!$A$2:$A$100=$A16)*(Raw_hvac!$B$2:$B$100=$B16)*(Raw_hvac!$C$2:$C$100=$C16),
Raw_hvac!$D$2:$D$100,
"-"
)</f>
        <v>SZ-CAV</v>
      </c>
      <c r="G16" s="42" t="str" cm="1">
        <f t="array" ref="G16">_xlfn.XLOOKUP(
1,
(Raw_hvac!$A$2:$A$100=$A16)*(Raw_hvac!$B$2:$B$100=$B16)*(Raw_hvac!$C$2:$C$100=$C16),
Raw_hvac!$E$2:$E$100,
"-"
)</f>
        <v>0.8</v>
      </c>
      <c r="H16" s="42" cm="1">
        <f t="array" ref="H16">_xlfn.XLOOKUP(
1,
(Raw_hvac!$A$2:$A$100=$A16)*(Raw_hvac!$B$2:$B$100=$B16)*(Raw_hvac!$C$2:$C$100=$C16),
Raw_hvac!$F$2:$F$100,
"-"
)</f>
        <v>3.85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Furnace (gas)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DX-AIR</v>
      </c>
      <c r="F17" s="5" t="str" cm="1">
        <f t="array" ref="F17">_xlfn.XLOOKUP(
1,
(Raw_hvac!$A$2:$A$100=$A17)*(Raw_hvac!$B$2:$B$100=$B17)*(Raw_hvac!$C$2:$C$100=$C17),
Raw_hvac!$D$2:$D$100,
"-"
)</f>
        <v>SZ-CAV</v>
      </c>
      <c r="G17" s="42" t="str" cm="1">
        <f t="array" ref="G17">_xlfn.XLOOKUP(
1,
(Raw_hvac!$A$2:$A$100=$A17)*(Raw_hvac!$B$2:$B$100=$B17)*(Raw_hvac!$C$2:$C$100=$C17),
Raw_hvac!$E$2:$E$100,
"-"
)</f>
        <v>0.8</v>
      </c>
      <c r="H17" s="42" cm="1">
        <f t="array" ref="H17">_xlfn.XLOOKUP(
1,
(Raw_hvac!$A$2:$A$100=$A17)*(Raw_hvac!$B$2:$B$100=$B17)*(Raw_hvac!$C$2:$C$100=$C17),
Raw_hvac!$F$2:$F$100,
"-"
)</f>
        <v>3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Furnace (gas)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DX-AIR</v>
      </c>
      <c r="F19" s="5" t="str" cm="1">
        <f t="array" ref="F19">_xlfn.XLOOKUP(
1,
(Raw_hvac!$A$2:$A$100=$A19)*(Raw_hvac!$B$2:$B$100=$B19)*(Raw_hvac!$C$2:$C$100=$C19),
Raw_hvac!$D$2:$D$100,
"-"
)</f>
        <v>SZ-CAV</v>
      </c>
      <c r="G19" s="42" t="str" cm="1">
        <f t="array" ref="G19">_xlfn.XLOOKUP(
1,
(Raw_hvac!$A$2:$A$100=$A19)*(Raw_hvac!$B$2:$B$100=$B19)*(Raw_hvac!$C$2:$C$100=$C19),
Raw_hvac!$E$2:$E$100,
"-"
)</f>
        <v>0.8</v>
      </c>
      <c r="H19" s="42" cm="1">
        <f t="array" ref="H19">_xlfn.XLOOKUP(
1,
(Raw_hvac!$A$2:$A$100=$A19)*(Raw_hvac!$B$2:$B$100=$B19)*(Raw_hvac!$C$2:$C$100=$C19),
Raw_hvac!$F$2:$F$100,
"-"
)</f>
        <v>3.85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Furnace (gas)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DX-AIR</v>
      </c>
      <c r="F20" s="5" t="str" cm="1">
        <f t="array" ref="F20">_xlfn.XLOOKUP(
1,
(Raw_hvac!$A$2:$A$100=$A20)*(Raw_hvac!$B$2:$B$100=$B20)*(Raw_hvac!$C$2:$C$100=$C20),
Raw_hvac!$D$2:$D$100,
"-"
)</f>
        <v>SZ-CAV</v>
      </c>
      <c r="G20" s="42" t="str" cm="1">
        <f t="array" ref="G20">_xlfn.XLOOKUP(
1,
(Raw_hvac!$A$2:$A$100=$A20)*(Raw_hvac!$B$2:$B$100=$B20)*(Raw_hvac!$C$2:$C$100=$C20),
Raw_hvac!$E$2:$E$100,
"-"
)</f>
        <v>0.8</v>
      </c>
      <c r="H20" s="42" cm="1">
        <f t="array" ref="H20">_xlfn.XLOOKUP(
1,
(Raw_hvac!$A$2:$A$100=$A20)*(Raw_hvac!$B$2:$B$100=$B20)*(Raw_hvac!$C$2:$C$100=$C20),
Raw_hvac!$F$2:$F$100,
"-"
)</f>
        <v>3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Furnace (gas)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DX-AIR</v>
      </c>
      <c r="F22" s="5" t="str" cm="1">
        <f t="array" ref="F22">_xlfn.XLOOKUP(
1,
(Raw_hvac!$A$2:$A$100=$A22)*(Raw_hvac!$B$2:$B$100=$B22)*(Raw_hvac!$C$2:$C$100=$C22),
Raw_hvac!$D$2:$D$100,
"-"
)</f>
        <v>SZ-CAV</v>
      </c>
      <c r="G22" s="42" t="str" cm="1">
        <f t="array" ref="G22">_xlfn.XLOOKUP(
1,
(Raw_hvac!$A$2:$A$100=$A22)*(Raw_hvac!$B$2:$B$100=$B22)*(Raw_hvac!$C$2:$C$100=$C22),
Raw_hvac!$E$2:$E$100,
"-"
)</f>
        <v>0.8</v>
      </c>
      <c r="H22" s="42" cm="1">
        <f t="array" ref="H22">_xlfn.XLOOKUP(
1,
(Raw_hvac!$A$2:$A$100=$A22)*(Raw_hvac!$B$2:$B$100=$B22)*(Raw_hvac!$C$2:$C$100=$C22),
Raw_hvac!$F$2:$F$100,
"-"
)</f>
        <v>3.85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Furnace (gas)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DX-AIR</v>
      </c>
      <c r="F23" s="5" t="str" cm="1">
        <f t="array" ref="F23">_xlfn.XLOOKUP(
1,
(Raw_hvac!$A$2:$A$100=$A23)*(Raw_hvac!$B$2:$B$100=$B23)*(Raw_hvac!$C$2:$C$100=$C23),
Raw_hvac!$D$2:$D$100,
"-"
)</f>
        <v>SZ-CAV</v>
      </c>
      <c r="G23" s="42" t="str" cm="1">
        <f t="array" ref="G23">_xlfn.XLOOKUP(
1,
(Raw_hvac!$A$2:$A$100=$A23)*(Raw_hvac!$B$2:$B$100=$B23)*(Raw_hvac!$C$2:$C$100=$C23),
Raw_hvac!$E$2:$E$100,
"-"
)</f>
        <v>0.8</v>
      </c>
      <c r="H23" s="42" cm="1">
        <f t="array" ref="H23">_xlfn.XLOOKUP(
1,
(Raw_hvac!$A$2:$A$100=$A23)*(Raw_hvac!$B$2:$B$100=$B23)*(Raw_hvac!$C$2:$C$100=$C23),
Raw_hvac!$F$2:$F$100,
"-"
)</f>
        <v>3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Furnace (gas)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DX-AIR</v>
      </c>
      <c r="F25" s="5" t="str" cm="1">
        <f t="array" ref="F25">_xlfn.XLOOKUP(
1,
(Raw_hvac!$A$2:$A$100=$A25)*(Raw_hvac!$B$2:$B$100=$B25)*(Raw_hvac!$C$2:$C$100=$C25),
Raw_hvac!$D$2:$D$100,
"-"
)</f>
        <v>SZ-CAV</v>
      </c>
      <c r="G25" s="42" t="str" cm="1">
        <f t="array" ref="G25">_xlfn.XLOOKUP(
1,
(Raw_hvac!$A$2:$A$100=$A25)*(Raw_hvac!$B$2:$B$100=$B25)*(Raw_hvac!$C$2:$C$100=$C25),
Raw_hvac!$E$2:$E$100,
"-"
)</f>
        <v>0.8</v>
      </c>
      <c r="H25" s="42" cm="1">
        <f t="array" ref="H25">_xlfn.XLOOKUP(
1,
(Raw_hvac!$A$2:$A$100=$A25)*(Raw_hvac!$B$2:$B$100=$B25)*(Raw_hvac!$C$2:$C$100=$C25),
Raw_hvac!$F$2:$F$100,
"-"
)</f>
        <v>3.85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Furnace (gas)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DX-AIR</v>
      </c>
      <c r="F26" s="5" t="str" cm="1">
        <f t="array" ref="F26">_xlfn.XLOOKUP(
1,
(Raw_hvac!$A$2:$A$100=$A26)*(Raw_hvac!$B$2:$B$100=$B26)*(Raw_hvac!$C$2:$C$100=$C26),
Raw_hvac!$D$2:$D$100,
"-"
)</f>
        <v>SZ-CAV</v>
      </c>
      <c r="G26" s="42" t="str" cm="1">
        <f t="array" ref="G26">_xlfn.XLOOKUP(
1,
(Raw_hvac!$A$2:$A$100=$A26)*(Raw_hvac!$B$2:$B$100=$B26)*(Raw_hvac!$C$2:$C$100=$C26),
Raw_hvac!$E$2:$E$100,
"-"
)</f>
        <v>0.8</v>
      </c>
      <c r="H26" s="42" cm="1">
        <f t="array" ref="H26">_xlfn.XLOOKUP(
1,
(Raw_hvac!$A$2:$A$100=$A26)*(Raw_hvac!$B$2:$B$100=$B26)*(Raw_hvac!$C$2:$C$100=$C26),
Raw_hvac!$F$2:$F$100,
"-"
)</f>
        <v>3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Furnace (gas)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DX-AIR</v>
      </c>
      <c r="F28" s="5" t="str" cm="1">
        <f t="array" ref="F28">_xlfn.XLOOKUP(
1,
(Raw_hvac!$A$2:$A$100=$A28)*(Raw_hvac!$B$2:$B$100=$B28)*(Raw_hvac!$C$2:$C$100=$C28),
Raw_hvac!$D$2:$D$100,
"-"
)</f>
        <v>SZ-CAV</v>
      </c>
      <c r="G28" s="42" t="str" cm="1">
        <f t="array" ref="G28">_xlfn.XLOOKUP(
1,
(Raw_hvac!$A$2:$A$100=$A28)*(Raw_hvac!$B$2:$B$100=$B28)*(Raw_hvac!$C$2:$C$100=$C28),
Raw_hvac!$E$2:$E$100,
"-"
)</f>
        <v>0.8</v>
      </c>
      <c r="H28" s="42" cm="1">
        <f t="array" ref="H28">_xlfn.XLOOKUP(
1,
(Raw_hvac!$A$2:$A$100=$A28)*(Raw_hvac!$B$2:$B$100=$B28)*(Raw_hvac!$C$2:$C$100=$C28),
Raw_hvac!$F$2:$F$100,
"-"
)</f>
        <v>3.85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Furnace (gas)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DX-AIR</v>
      </c>
      <c r="F29" s="5" t="str" cm="1">
        <f t="array" ref="F29">_xlfn.XLOOKUP(
1,
(Raw_hvac!$A$2:$A$100=$A29)*(Raw_hvac!$B$2:$B$100=$B29)*(Raw_hvac!$C$2:$C$100=$C29),
Raw_hvac!$D$2:$D$100,
"-"
)</f>
        <v>SZ-CAV</v>
      </c>
      <c r="G29" s="42" t="str" cm="1">
        <f t="array" ref="G29">_xlfn.XLOOKUP(
1,
(Raw_hvac!$A$2:$A$100=$A29)*(Raw_hvac!$B$2:$B$100=$B29)*(Raw_hvac!$C$2:$C$100=$C29),
Raw_hvac!$E$2:$E$100,
"-"
)</f>
        <v>0.8</v>
      </c>
      <c r="H29" s="42" cm="1">
        <f t="array" ref="H29">_xlfn.XLOOKUP(
1,
(Raw_hvac!$A$2:$A$100=$A29)*(Raw_hvac!$B$2:$B$100=$B29)*(Raw_hvac!$C$2:$C$100=$C29),
Raw_hvac!$F$2:$F$100,
"-"
)</f>
        <v>3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Furnace (gas)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DX-AIR</v>
      </c>
      <c r="F31" s="5" t="str" cm="1">
        <f t="array" ref="F31">_xlfn.XLOOKUP(
1,
(Raw_hvac!$A$2:$A$100=$A31)*(Raw_hvac!$B$2:$B$100=$B31)*(Raw_hvac!$C$2:$C$100=$C31),
Raw_hvac!$D$2:$D$100,
"-"
)</f>
        <v>SZ-CAV</v>
      </c>
      <c r="G31" s="42" t="str" cm="1">
        <f t="array" ref="G31">_xlfn.XLOOKUP(
1,
(Raw_hvac!$A$2:$A$100=$A31)*(Raw_hvac!$B$2:$B$100=$B31)*(Raw_hvac!$C$2:$C$100=$C31),
Raw_hvac!$E$2:$E$100,
"-"
)</f>
        <v>0.8</v>
      </c>
      <c r="H31" s="42" cm="1">
        <f t="array" ref="H31">_xlfn.XLOOKUP(
1,
(Raw_hvac!$A$2:$A$100=$A31)*(Raw_hvac!$B$2:$B$100=$B31)*(Raw_hvac!$C$2:$C$100=$C31),
Raw_hvac!$F$2:$F$100,
"-"
)</f>
        <v>3.85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Furnace (gas)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DX-AIR</v>
      </c>
      <c r="F32" s="4" t="str" cm="1">
        <f t="array" ref="F32">_xlfn.XLOOKUP(
1,
(Raw_hvac!$A$2:$A$100=$A32)*(Raw_hvac!$B$2:$B$100=$B32)*(Raw_hvac!$C$2:$C$100=$C32),
Raw_hvac!$D$2:$D$100,
"-"
)</f>
        <v>SZ-CAV</v>
      </c>
      <c r="G32" s="46" t="str" cm="1">
        <f t="array" ref="G32">_xlfn.XLOOKUP(
1,
(Raw_hvac!$A$2:$A$100=$A32)*(Raw_hvac!$B$2:$B$100=$B32)*(Raw_hvac!$C$2:$C$100=$C32),
Raw_hvac!$E$2:$E$100,
"-"
)</f>
        <v>0.8</v>
      </c>
      <c r="H32" s="46" cm="1">
        <f t="array" ref="H32">_xlfn.XLOOKUP(
1,
(Raw_hvac!$A$2:$A$100=$A32)*(Raw_hvac!$B$2:$B$100=$B32)*(Raw_hvac!$C$2:$C$100=$C32),
Raw_hvac!$F$2:$F$100,
"-"
)</f>
        <v>3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Lodging - Hotel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Alternative</v>
      </c>
      <c r="D38" s="26" t="str">
        <f>_xlfn.LET(_xlpm.x,_xlfn.IFNA(_xlfn.TEXTBEFORE(Raw_fanoverview!C2," Fans"),Raw_fanoverview!C2),IF(_xlpm.x=0,"-",_xlpm.x))</f>
        <v>SZ-CAV</v>
      </c>
      <c r="E38" s="68">
        <f>IF(Raw_fanoverview!E2=0,"-",Raw_fanoverview!E2)</f>
        <v>1.2734004601007729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0.27</v>
      </c>
      <c r="I38" s="26"/>
    </row>
    <row r="39" spans="1:9" x14ac:dyDescent="0.25">
      <c r="A39" s="2" t="str">
        <f>Raw_fanoverview!A3</f>
        <v>Existing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cAVVG</v>
      </c>
      <c r="C40" s="4" t="str">
        <f>IF(Raw_fanoverview!D4=0,"-",Raw_fanoverview!D4)</f>
        <v>Customized</v>
      </c>
      <c r="D40" s="26" t="str">
        <f>_xlfn.LET(_xlpm.x,_xlfn.IFNA(_xlfn.TEXTBEFORE(Raw_fanoverview!C4," Fans"),Raw_fanoverview!C4),IF(_xlpm.x=0,"-",_xlpm.x))</f>
        <v>SZ-CAV</v>
      </c>
      <c r="E40" s="68">
        <f>IF(Raw_fanoverview!E4=0,"-",Raw_fanoverview!E4)</f>
        <v>3.8770014008251108</v>
      </c>
      <c r="F40" s="68">
        <f>IF(Raw_fanoverview!F4=0,"-",Raw_fanoverview!F4)</f>
        <v>0.65</v>
      </c>
      <c r="G40" s="68">
        <f>IF(Raw_fanoverview!G4=0,"-",Raw_fanoverview!G4)</f>
        <v>0.85</v>
      </c>
      <c r="H40" s="68">
        <f>IF(Raw_fanoverview!H4=0,"-",Raw_fanoverview!H4)</f>
        <v>0.7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cAVVG</v>
      </c>
      <c r="C41" s="4" t="str">
        <f>IF(Raw_fanoverview!D5=0,"-",Raw_fanoverview!D5)</f>
        <v>Alternative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1.2734004601007729</v>
      </c>
      <c r="F41" s="68">
        <f>IF(Raw_fanoverview!F5=0,"-",Raw_fanoverview!F5)</f>
        <v>0.55000000000000004</v>
      </c>
      <c r="G41" s="68">
        <f>IF(Raw_fanoverview!G5=0,"-",Raw_fanoverview!G5)</f>
        <v>0.9</v>
      </c>
      <c r="H41" s="68">
        <f>IF(Raw_fanoverview!H5=0,"-",Raw_fanoverview!H5)</f>
        <v>0.27</v>
      </c>
      <c r="I41" s="26"/>
    </row>
    <row r="42" spans="1:9" x14ac:dyDescent="0.25">
      <c r="A42" s="2" t="str">
        <f>Raw_fanoverview!A6</f>
        <v>New Construction</v>
      </c>
      <c r="B42" s="4" t="str">
        <f>Raw_fanoverview!B6</f>
        <v>cAVVG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MZ-VAV</v>
      </c>
      <c r="E42" s="68">
        <f>IF(Raw_fanoverview!E6=0,"-",Raw_fanoverview!E6)</f>
        <v>5.3619709373693114</v>
      </c>
      <c r="F42" s="68">
        <f>IF(Raw_fanoverview!F6=0,"-",Raw_fanoverview!F6)</f>
        <v>0.55000000000000004</v>
      </c>
      <c r="G42" s="68">
        <f>IF(Raw_fanoverview!G6=0,"-",Raw_fanoverview!G6)</f>
        <v>0.9</v>
      </c>
      <c r="H42" s="68">
        <f>IF(Raw_fanoverview!H6=0,"-",Raw_fanoverview!H6)</f>
        <v>1.1499999999999999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cAVVG</v>
      </c>
      <c r="C43" s="4" t="str">
        <f>IF(Raw_fanoverview!D7=0,"-",Raw_fanoverview!D7)</f>
        <v>Customized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3.8770014008251108</v>
      </c>
      <c r="F43" s="68">
        <f>IF(Raw_fanoverview!F7=0,"-",Raw_fanoverview!F7)</f>
        <v>0.65</v>
      </c>
      <c r="G43" s="68">
        <f>IF(Raw_fanoverview!G7=0,"-",Raw_fanoverview!G7)</f>
        <v>0.85</v>
      </c>
      <c r="H43" s="68">
        <f>IF(Raw_fanoverview!H7=0,"-",Raw_fanoverview!H7)</f>
        <v>0.7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cDXGF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Existing</v>
      </c>
      <c r="B45" s="4" t="str">
        <f>Raw_fanoverview!B9</f>
        <v>cDXGF</v>
      </c>
      <c r="C45" s="4" t="str">
        <f>IF(Raw_fanoverview!D9=0,"-",Raw_fanoverview!D9)</f>
        <v>Alternative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1.2734004601007729</v>
      </c>
      <c r="F45" s="68">
        <f>IF(Raw_fanoverview!F9=0,"-",Raw_fanoverview!F9)</f>
        <v>0.55000000000000004</v>
      </c>
      <c r="G45" s="68">
        <f>IF(Raw_fanoverview!G9=0,"-",Raw_fanoverview!G9)</f>
        <v>0.9</v>
      </c>
      <c r="H45" s="68">
        <f>IF(Raw_fanoverview!H9=0,"-",Raw_fanoverview!H9)</f>
        <v>0.27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cDXGF</v>
      </c>
      <c r="C46" s="4" t="str">
        <f>IF(Raw_fanoverview!D10=0,"-",Raw_fanoverview!D10)</f>
        <v>Customized</v>
      </c>
      <c r="D46" s="26" t="str">
        <f>_xlfn.LET(_xlpm.x,_xlfn.IFNA(_xlfn.TEXTBEFORE(Raw_fanoverview!C10," Fans"),Raw_fanoverview!C10),IF(_xlpm.x=0,"-",_xlpm.x))</f>
        <v>SZ-CAV</v>
      </c>
      <c r="E46" s="68">
        <f>IF(Raw_fanoverview!E10=0,"-",Raw_fanoverview!E10)</f>
        <v>3.8770014008251108</v>
      </c>
      <c r="F46" s="68">
        <f>IF(Raw_fanoverview!F10=0,"-",Raw_fanoverview!F10)</f>
        <v>0.65</v>
      </c>
      <c r="G46" s="68">
        <f>IF(Raw_fanoverview!G10=0,"-",Raw_fanoverview!G10)</f>
        <v>0.85</v>
      </c>
      <c r="H46" s="68">
        <f>IF(Raw_fanoverview!H10=0,"-",Raw_fanoverview!H10)</f>
        <v>0.7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cDXGF</v>
      </c>
      <c r="C47" s="4" t="str">
        <f>IF(Raw_fanoverview!D11=0,"-",Raw_fanoverview!D11)</f>
        <v>Main</v>
      </c>
      <c r="D47" s="26" t="str">
        <f>_xlfn.LET(_xlpm.x,_xlfn.IFNA(_xlfn.TEXTBEFORE(Raw_fanoverview!C11," Fans"),Raw_fanoverview!C11),IF(_xlpm.x=0,"-",_xlpm.x))</f>
        <v>SZ-CAV</v>
      </c>
      <c r="E47" s="68">
        <f>IF(Raw_fanoverview!E11=0,"-",Raw_fanoverview!E11)</f>
        <v>3.8770014008251108</v>
      </c>
      <c r="F47" s="68">
        <f>IF(Raw_fanoverview!F11=0,"-",Raw_fanoverview!F11)</f>
        <v>0.55000000000000004</v>
      </c>
      <c r="G47" s="68">
        <f>IF(Raw_fanoverview!G11=0,"-",Raw_fanoverview!G11)</f>
        <v>0.87</v>
      </c>
      <c r="H47" s="68">
        <f>IF(Raw_fanoverview!H11=0,"-",Raw_fanoverview!H11)</f>
        <v>0.83</v>
      </c>
      <c r="I47" s="26"/>
    </row>
    <row r="48" spans="1:9" x14ac:dyDescent="0.25">
      <c r="A48" s="2" t="str">
        <f>Raw_fanoverview!A12</f>
        <v>New Construction</v>
      </c>
      <c r="B48" s="4" t="str">
        <f>Raw_fanoverview!B12</f>
        <v>cDXGF</v>
      </c>
      <c r="C48" s="4" t="str">
        <f>IF(Raw_fanoverview!D12=0,"-",Raw_fanoverview!D12)</f>
        <v>Alternative</v>
      </c>
      <c r="D48" s="26" t="str">
        <f>_xlfn.LET(_xlpm.x,_xlfn.IFNA(_xlfn.TEXTBEFORE(Raw_fanoverview!C12," Fans"),Raw_fanoverview!C12),IF(_xlpm.x=0,"-",_xlpm.x))</f>
        <v>SZ-CAV</v>
      </c>
      <c r="E48" s="68">
        <f>IF(Raw_fanoverview!E12=0,"-",Raw_fanoverview!E12)</f>
        <v>1.2734004601007729</v>
      </c>
      <c r="F48" s="68">
        <f>IF(Raw_fanoverview!F12=0,"-",Raw_fanoverview!F12)</f>
        <v>0.55000000000000004</v>
      </c>
      <c r="G48" s="68">
        <f>IF(Raw_fanoverview!G12=0,"-",Raw_fanoverview!G12)</f>
        <v>0.9</v>
      </c>
      <c r="H48" s="68">
        <f>IF(Raw_fanoverview!H12=0,"-",Raw_fanoverview!H12)</f>
        <v>0.27</v>
      </c>
      <c r="I48" s="26"/>
    </row>
    <row r="49" spans="1:9" x14ac:dyDescent="0.25">
      <c r="A49" s="2" t="str">
        <f>Raw_fanoverview!A13</f>
        <v>New Construction</v>
      </c>
      <c r="B49" s="4" t="str">
        <f>Raw_fanoverview!B13</f>
        <v>cDXGF</v>
      </c>
      <c r="C49" s="4" t="str">
        <f>IF(Raw_fanoverview!D13=0,"-",Raw_fanoverview!D13)</f>
        <v>Customized</v>
      </c>
      <c r="D49" s="26" t="str">
        <f>_xlfn.LET(_xlpm.x,_xlfn.IFNA(_xlfn.TEXTBEFORE(Raw_fanoverview!C13," Fans"),Raw_fanoverview!C13),IF(_xlpm.x=0,"-",_xlpm.x))</f>
        <v>SZ-CAV</v>
      </c>
      <c r="E49" s="68">
        <f>IF(Raw_fanoverview!E13=0,"-",Raw_fanoverview!E13)</f>
        <v>3.8770014008251108</v>
      </c>
      <c r="F49" s="68">
        <f>IF(Raw_fanoverview!F13=0,"-",Raw_fanoverview!F13)</f>
        <v>0.65</v>
      </c>
      <c r="G49" s="68">
        <f>IF(Raw_fanoverview!G13=0,"-",Raw_fanoverview!G13)</f>
        <v>0.85</v>
      </c>
      <c r="H49" s="68">
        <f>IF(Raw_fanoverview!H13=0,"-",Raw_fanoverview!H13)</f>
        <v>0.7</v>
      </c>
      <c r="I49" s="26"/>
    </row>
    <row r="50" spans="1:9" x14ac:dyDescent="0.25">
      <c r="A50" s="2" t="str">
        <f>Raw_fanoverview!A14</f>
        <v>Existing</v>
      </c>
      <c r="B50" s="4" t="str">
        <f>Raw_fanoverview!B14</f>
        <v>cDXHP</v>
      </c>
      <c r="C50" s="4" t="str">
        <f>IF(Raw_fanoverview!D14=0,"-",Raw_fanoverview!D14)</f>
        <v>Main</v>
      </c>
      <c r="D50" s="26" t="str">
        <f>_xlfn.LET(_xlpm.x,_xlfn.IFNA(_xlfn.TEXTBEFORE(Raw_fanoverview!C14," Fans"),Raw_fanoverview!C14),IF(_xlpm.x=0,"-",_xlpm.x))</f>
        <v>SZ-CAV</v>
      </c>
      <c r="E50" s="68">
        <f>IF(Raw_fanoverview!E14=0,"-",Raw_fanoverview!E14)</f>
        <v>3.8770014008251108</v>
      </c>
      <c r="F50" s="68">
        <f>IF(Raw_fanoverview!F14=0,"-",Raw_fanoverview!F14)</f>
        <v>0.55000000000000004</v>
      </c>
      <c r="G50" s="68">
        <f>IF(Raw_fanoverview!G14=0,"-",Raw_fanoverview!G14)</f>
        <v>0.87</v>
      </c>
      <c r="H50" s="68">
        <f>IF(Raw_fanoverview!H14=0,"-",Raw_fanoverview!H14)</f>
        <v>0.83</v>
      </c>
      <c r="I50" s="26"/>
    </row>
    <row r="51" spans="1:9" x14ac:dyDescent="0.25">
      <c r="A51" s="2" t="str">
        <f>Raw_fanoverview!A15</f>
        <v>Existing</v>
      </c>
      <c r="B51" s="4" t="str">
        <f>Raw_fanoverview!B15</f>
        <v>cDXHP</v>
      </c>
      <c r="C51" s="4" t="str">
        <f>IF(Raw_fanoverview!D15=0,"-",Raw_fanoverview!D15)</f>
        <v>Alternative</v>
      </c>
      <c r="D51" s="26" t="str">
        <f>_xlfn.LET(_xlpm.x,_xlfn.IFNA(_xlfn.TEXTBEFORE(Raw_fanoverview!C15," Fans"),Raw_fanoverview!C15),IF(_xlpm.x=0,"-",_xlpm.x))</f>
        <v>SZ-CAV</v>
      </c>
      <c r="E51" s="68">
        <f>IF(Raw_fanoverview!E15=0,"-",Raw_fanoverview!E15)</f>
        <v>1.2734004601007729</v>
      </c>
      <c r="F51" s="68">
        <f>IF(Raw_fanoverview!F15=0,"-",Raw_fanoverview!F15)</f>
        <v>0.55000000000000004</v>
      </c>
      <c r="G51" s="68">
        <f>IF(Raw_fanoverview!G15=0,"-",Raw_fanoverview!G15)</f>
        <v>0.9</v>
      </c>
      <c r="H51" s="68">
        <f>IF(Raw_fanoverview!H15=0,"-",Raw_fanoverview!H15)</f>
        <v>0.27</v>
      </c>
      <c r="I51" s="26"/>
    </row>
    <row r="52" spans="1:9" x14ac:dyDescent="0.25">
      <c r="A52" s="2" t="str">
        <f>Raw_fanoverview!A16</f>
        <v>Existing</v>
      </c>
      <c r="B52" s="4" t="str">
        <f>Raw_fanoverview!B16</f>
        <v>cDXHP</v>
      </c>
      <c r="C52" s="4" t="str">
        <f>IF(Raw_fanoverview!D16=0,"-",Raw_fanoverview!D16)</f>
        <v>Customized</v>
      </c>
      <c r="D52" s="26" t="str">
        <f>_xlfn.LET(_xlpm.x,_xlfn.IFNA(_xlfn.TEXTBEFORE(Raw_fanoverview!C16," Fans"),Raw_fanoverview!C16),IF(_xlpm.x=0,"-",_xlpm.x))</f>
        <v>SZ-CAV</v>
      </c>
      <c r="E52" s="68">
        <f>IF(Raw_fanoverview!E16=0,"-",Raw_fanoverview!E16)</f>
        <v>3.8770014008251108</v>
      </c>
      <c r="F52" s="68">
        <f>IF(Raw_fanoverview!F16=0,"-",Raw_fanoverview!F16)</f>
        <v>0.65</v>
      </c>
      <c r="G52" s="68">
        <f>IF(Raw_fanoverview!G16=0,"-",Raw_fanoverview!G16)</f>
        <v>0.85</v>
      </c>
      <c r="H52" s="68">
        <f>IF(Raw_fanoverview!H16=0,"-",Raw_fanoverview!H16)</f>
        <v>0.7</v>
      </c>
      <c r="I52" s="26"/>
    </row>
    <row r="53" spans="1:9" x14ac:dyDescent="0.25">
      <c r="A53" s="2" t="str">
        <f>Raw_fanoverview!A17</f>
        <v>New Construction</v>
      </c>
      <c r="B53" s="4" t="str">
        <f>Raw_fanoverview!B17</f>
        <v>cDXHP</v>
      </c>
      <c r="C53" s="4" t="str">
        <f>IF(Raw_fanoverview!D17=0,"-",Raw_fanoverview!D17)</f>
        <v>Main</v>
      </c>
      <c r="D53" s="26" t="str">
        <f>_xlfn.LET(_xlpm.x,_xlfn.IFNA(_xlfn.TEXTBEFORE(Raw_fanoverview!C17," Fans"),Raw_fanoverview!C17),IF(_xlpm.x=0,"-",_xlpm.x))</f>
        <v>SZ-CAV</v>
      </c>
      <c r="E53" s="68">
        <f>IF(Raw_fanoverview!E17=0,"-",Raw_fanoverview!E17)</f>
        <v>3.8770014008251108</v>
      </c>
      <c r="F53" s="68">
        <f>IF(Raw_fanoverview!F17=0,"-",Raw_fanoverview!F17)</f>
        <v>0.55000000000000004</v>
      </c>
      <c r="G53" s="68">
        <f>IF(Raw_fanoverview!G17=0,"-",Raw_fanoverview!G17)</f>
        <v>0.87</v>
      </c>
      <c r="H53" s="68">
        <f>IF(Raw_fanoverview!H17=0,"-",Raw_fanoverview!H17)</f>
        <v>0.83</v>
      </c>
      <c r="I53" s="26"/>
    </row>
    <row r="54" spans="1:9" x14ac:dyDescent="0.25">
      <c r="A54" s="2" t="str">
        <f>Raw_fanoverview!A18</f>
        <v>New Construction</v>
      </c>
      <c r="B54" s="4" t="str">
        <f>Raw_fanoverview!B18</f>
        <v>cDXHP</v>
      </c>
      <c r="C54" s="4" t="str">
        <f>IF(Raw_fanoverview!D18=0,"-",Raw_fanoverview!D18)</f>
        <v>Alternative</v>
      </c>
      <c r="D54" s="26" t="str">
        <f>_xlfn.LET(_xlpm.x,_xlfn.IFNA(_xlfn.TEXTBEFORE(Raw_fanoverview!C18," Fans"),Raw_fanoverview!C18),IF(_xlpm.x=0,"-",_xlpm.x))</f>
        <v>SZ-CAV</v>
      </c>
      <c r="E54" s="68">
        <f>IF(Raw_fanoverview!E18=0,"-",Raw_fanoverview!E18)</f>
        <v>1.2734004601007729</v>
      </c>
      <c r="F54" s="68">
        <f>IF(Raw_fanoverview!F18=0,"-",Raw_fanoverview!F18)</f>
        <v>0.55000000000000004</v>
      </c>
      <c r="G54" s="68">
        <f>IF(Raw_fanoverview!G18=0,"-",Raw_fanoverview!G18)</f>
        <v>0.9</v>
      </c>
      <c r="H54" s="68">
        <f>IF(Raw_fanoverview!H18=0,"-",Raw_fanoverview!H18)</f>
        <v>0.27</v>
      </c>
      <c r="I54" s="26"/>
    </row>
    <row r="55" spans="1:9" x14ac:dyDescent="0.25">
      <c r="A55" s="2" t="str">
        <f>Raw_fanoverview!A19</f>
        <v>New Construction</v>
      </c>
      <c r="B55" s="4" t="str">
        <f>Raw_fanoverview!B19</f>
        <v>cDXHP</v>
      </c>
      <c r="C55" s="4" t="str">
        <f>IF(Raw_fanoverview!D19=0,"-",Raw_fanoverview!D19)</f>
        <v>Customized</v>
      </c>
      <c r="D55" s="26" t="str">
        <f>_xlfn.LET(_xlpm.x,_xlfn.IFNA(_xlfn.TEXTBEFORE(Raw_fanoverview!C19," Fans"),Raw_fanoverview!C19),IF(_xlpm.x=0,"-",_xlpm.x))</f>
        <v>SZ-CAV</v>
      </c>
      <c r="E55" s="68">
        <f>IF(Raw_fanoverview!E19=0,"-",Raw_fanoverview!E19)</f>
        <v>3.8770014008251108</v>
      </c>
      <c r="F55" s="68">
        <f>IF(Raw_fanoverview!F19=0,"-",Raw_fanoverview!F19)</f>
        <v>0.65</v>
      </c>
      <c r="G55" s="68">
        <f>IF(Raw_fanoverview!G19=0,"-",Raw_fanoverview!G19)</f>
        <v>0.85</v>
      </c>
      <c r="H55" s="68">
        <f>IF(Raw_fanoverview!H19=0,"-",Raw_fanoverview!H19)</f>
        <v>0.7</v>
      </c>
      <c r="I55" s="26"/>
    </row>
    <row r="56" spans="1:9" x14ac:dyDescent="0.25">
      <c r="A56" s="2" t="str">
        <f>Raw_fanoverview!A20</f>
        <v>Existing</v>
      </c>
      <c r="B56" s="4" t="str">
        <f>Raw_fanoverview!B20</f>
        <v>cDXOH</v>
      </c>
      <c r="C56" s="4" t="str">
        <f>IF(Raw_fanoverview!D20=0,"-",Raw_fanoverview!D20)</f>
        <v>Main</v>
      </c>
      <c r="D56" s="26" t="str">
        <f>_xlfn.LET(_xlpm.x,_xlfn.IFNA(_xlfn.TEXTBEFORE(Raw_fanoverview!C20," Fans"),Raw_fanoverview!C20),IF(_xlpm.x=0,"-",_xlpm.x))</f>
        <v>SZ-CAV</v>
      </c>
      <c r="E56" s="68">
        <f>IF(Raw_fanoverview!E20=0,"-",Raw_fanoverview!E20)</f>
        <v>3.8770014008251108</v>
      </c>
      <c r="F56" s="68">
        <f>IF(Raw_fanoverview!F20=0,"-",Raw_fanoverview!F20)</f>
        <v>0.55000000000000004</v>
      </c>
      <c r="G56" s="68">
        <f>IF(Raw_fanoverview!G20=0,"-",Raw_fanoverview!G20)</f>
        <v>0.87</v>
      </c>
      <c r="H56" s="68">
        <f>IF(Raw_fanoverview!H20=0,"-",Raw_fanoverview!H20)</f>
        <v>0.83</v>
      </c>
      <c r="I56" s="26"/>
    </row>
    <row r="57" spans="1:9" x14ac:dyDescent="0.25">
      <c r="A57" s="2" t="str">
        <f>Raw_fanoverview!A21</f>
        <v>Existing</v>
      </c>
      <c r="B57" s="4" t="str">
        <f>Raw_fanoverview!B21</f>
        <v>cDXOH</v>
      </c>
      <c r="C57" s="4" t="str">
        <f>IF(Raw_fanoverview!D21=0,"-",Raw_fanoverview!D21)</f>
        <v>Alternative</v>
      </c>
      <c r="D57" s="26" t="str">
        <f>_xlfn.LET(_xlpm.x,_xlfn.IFNA(_xlfn.TEXTBEFORE(Raw_fanoverview!C21," Fans"),Raw_fanoverview!C21),IF(_xlpm.x=0,"-",_xlpm.x))</f>
        <v>SZ-CAV</v>
      </c>
      <c r="E57" s="68">
        <f>IF(Raw_fanoverview!E21=0,"-",Raw_fanoverview!E21)</f>
        <v>1.2734004601007729</v>
      </c>
      <c r="F57" s="68">
        <f>IF(Raw_fanoverview!F21=0,"-",Raw_fanoverview!F21)</f>
        <v>0.55000000000000004</v>
      </c>
      <c r="G57" s="68">
        <f>IF(Raw_fanoverview!G21=0,"-",Raw_fanoverview!G21)</f>
        <v>0.9</v>
      </c>
      <c r="H57" s="68">
        <f>IF(Raw_fanoverview!H21=0,"-",Raw_fanoverview!H21)</f>
        <v>0.27</v>
      </c>
      <c r="I57" s="26"/>
    </row>
    <row r="58" spans="1:9" x14ac:dyDescent="0.25">
      <c r="A58" s="2" t="str">
        <f>Raw_fanoverview!A22</f>
        <v>Existing</v>
      </c>
      <c r="B58" s="4" t="str">
        <f>Raw_fanoverview!B22</f>
        <v>cDXOH</v>
      </c>
      <c r="C58" s="4" t="str">
        <f>IF(Raw_fanoverview!D22=0,"-",Raw_fanoverview!D22)</f>
        <v>Customized</v>
      </c>
      <c r="D58" s="26" t="str">
        <f>_xlfn.LET(_xlpm.x,_xlfn.IFNA(_xlfn.TEXTBEFORE(Raw_fanoverview!C22," Fans"),Raw_fanoverview!C22),IF(_xlpm.x=0,"-",_xlpm.x))</f>
        <v>SZ-CAV</v>
      </c>
      <c r="E58" s="68">
        <f>IF(Raw_fanoverview!E22=0,"-",Raw_fanoverview!E22)</f>
        <v>3.8770014008251108</v>
      </c>
      <c r="F58" s="68">
        <f>IF(Raw_fanoverview!F22=0,"-",Raw_fanoverview!F22)</f>
        <v>0.65</v>
      </c>
      <c r="G58" s="68">
        <f>IF(Raw_fanoverview!G22=0,"-",Raw_fanoverview!G22)</f>
        <v>0.85</v>
      </c>
      <c r="H58" s="68">
        <f>IF(Raw_fanoverview!H22=0,"-",Raw_fanoverview!H22)</f>
        <v>0.7</v>
      </c>
      <c r="I58" s="26"/>
    </row>
    <row r="59" spans="1:9" x14ac:dyDescent="0.25">
      <c r="A59" s="2" t="str">
        <f>Raw_fanoverview!A23</f>
        <v>New Construction</v>
      </c>
      <c r="B59" s="4" t="str">
        <f>Raw_fanoverview!B23</f>
        <v>cDXOH</v>
      </c>
      <c r="C59" s="4" t="str">
        <f>IF(Raw_fanoverview!D23=0,"-",Raw_fanoverview!D23)</f>
        <v>Main</v>
      </c>
      <c r="D59" s="26" t="str">
        <f>_xlfn.LET(_xlpm.x,_xlfn.IFNA(_xlfn.TEXTBEFORE(Raw_fanoverview!C23," Fans"),Raw_fanoverview!C23),IF(_xlpm.x=0,"-",_xlpm.x))</f>
        <v>SZ-CAV</v>
      </c>
      <c r="E59" s="68">
        <f>IF(Raw_fanoverview!E23=0,"-",Raw_fanoverview!E23)</f>
        <v>3.8770014008251108</v>
      </c>
      <c r="F59" s="68">
        <f>IF(Raw_fanoverview!F23=0,"-",Raw_fanoverview!F23)</f>
        <v>0.55000000000000004</v>
      </c>
      <c r="G59" s="68">
        <f>IF(Raw_fanoverview!G23=0,"-",Raw_fanoverview!G23)</f>
        <v>0.87</v>
      </c>
      <c r="H59" s="68">
        <f>IF(Raw_fanoverview!H23=0,"-",Raw_fanoverview!H23)</f>
        <v>0.83</v>
      </c>
      <c r="I59" s="26"/>
    </row>
    <row r="60" spans="1:9" x14ac:dyDescent="0.25">
      <c r="A60" s="2" t="str">
        <f>Raw_fanoverview!A24</f>
        <v>New Construction</v>
      </c>
      <c r="B60" s="4" t="str">
        <f>Raw_fanoverview!B24</f>
        <v>cDXOH</v>
      </c>
      <c r="C60" s="4" t="str">
        <f>IF(Raw_fanoverview!D24=0,"-",Raw_fanoverview!D24)</f>
        <v>Alternative</v>
      </c>
      <c r="D60" s="26" t="str">
        <f>_xlfn.LET(_xlpm.x,_xlfn.IFNA(_xlfn.TEXTBEFORE(Raw_fanoverview!C24," Fans"),Raw_fanoverview!C24),IF(_xlpm.x=0,"-",_xlpm.x))</f>
        <v>SZ-CAV</v>
      </c>
      <c r="E60" s="68">
        <f>IF(Raw_fanoverview!E24=0,"-",Raw_fanoverview!E24)</f>
        <v>1.2734004601007729</v>
      </c>
      <c r="F60" s="68">
        <f>IF(Raw_fanoverview!F24=0,"-",Raw_fanoverview!F24)</f>
        <v>0.55000000000000004</v>
      </c>
      <c r="G60" s="68">
        <f>IF(Raw_fanoverview!G24=0,"-",Raw_fanoverview!G24)</f>
        <v>0.9</v>
      </c>
      <c r="H60" s="68">
        <f>IF(Raw_fanoverview!H24=0,"-",Raw_fanoverview!H24)</f>
        <v>0.27</v>
      </c>
      <c r="I60" s="26"/>
    </row>
    <row r="61" spans="1:9" x14ac:dyDescent="0.25">
      <c r="A61" s="2" t="str">
        <f>Raw_fanoverview!A25</f>
        <v>New Construction</v>
      </c>
      <c r="B61" s="4" t="str">
        <f>Raw_fanoverview!B25</f>
        <v>cDXOH</v>
      </c>
      <c r="C61" s="4" t="str">
        <f>IF(Raw_fanoverview!D25=0,"-",Raw_fanoverview!D25)</f>
        <v>Customized</v>
      </c>
      <c r="D61" s="26" t="str">
        <f>_xlfn.LET(_xlpm.x,_xlfn.IFNA(_xlfn.TEXTBEFORE(Raw_fanoverview!C25," Fans"),Raw_fanoverview!C25),IF(_xlpm.x=0,"-",_xlpm.x))</f>
        <v>SZ-CAV</v>
      </c>
      <c r="E61" s="68">
        <f>IF(Raw_fanoverview!E25=0,"-",Raw_fanoverview!E25)</f>
        <v>3.8770014008251108</v>
      </c>
      <c r="F61" s="68">
        <f>IF(Raw_fanoverview!F25=0,"-",Raw_fanoverview!F25)</f>
        <v>0.65</v>
      </c>
      <c r="G61" s="68">
        <f>IF(Raw_fanoverview!G25=0,"-",Raw_fanoverview!G25)</f>
        <v>0.85</v>
      </c>
      <c r="H61" s="68">
        <f>IF(Raw_fanoverview!H25=0,"-",Raw_fanoverview!H25)</f>
        <v>0.7</v>
      </c>
      <c r="I61" s="26"/>
    </row>
    <row r="62" spans="1:9" x14ac:dyDescent="0.25">
      <c r="A62" s="2" t="str">
        <f>Raw_fanoverview!A26</f>
        <v>Existing</v>
      </c>
      <c r="B62" s="4" t="str">
        <f>Raw_fanoverview!B26</f>
        <v>cPVVG</v>
      </c>
      <c r="C62" s="4" t="str">
        <f>IF(Raw_fanoverview!D26=0,"-",Raw_fanoverview!D26)</f>
        <v>Main</v>
      </c>
      <c r="D62" s="26" t="str">
        <f>_xlfn.LET(_xlpm.x,_xlfn.IFNA(_xlfn.TEXTBEFORE(Raw_fanoverview!C26," Fans"),Raw_fanoverview!C26),IF(_xlpm.x=0,"-",_xlpm.x))</f>
        <v>SZ-VAV</v>
      </c>
      <c r="E62" s="68">
        <f>IF(Raw_fanoverview!E26=0,"-",Raw_fanoverview!E26)</f>
        <v>3.8770014008251108</v>
      </c>
      <c r="F62" s="68">
        <f>IF(Raw_fanoverview!F26=0,"-",Raw_fanoverview!F26)</f>
        <v>0.55000000000000004</v>
      </c>
      <c r="G62" s="68">
        <f>IF(Raw_fanoverview!G26=0,"-",Raw_fanoverview!G26)</f>
        <v>0.87</v>
      </c>
      <c r="H62" s="68">
        <f>IF(Raw_fanoverview!H26=0,"-",Raw_fanoverview!H26)</f>
        <v>0.83</v>
      </c>
      <c r="I62" s="26"/>
    </row>
    <row r="63" spans="1:9" x14ac:dyDescent="0.25">
      <c r="A63" s="2" t="str">
        <f>Raw_fanoverview!A27</f>
        <v>Existing</v>
      </c>
      <c r="B63" s="4" t="str">
        <f>Raw_fanoverview!B27</f>
        <v>cPVVG</v>
      </c>
      <c r="C63" s="4" t="str">
        <f>IF(Raw_fanoverview!D27=0,"-",Raw_fanoverview!D27)</f>
        <v>Alternative</v>
      </c>
      <c r="D63" s="26" t="str">
        <f>_xlfn.LET(_xlpm.x,_xlfn.IFNA(_xlfn.TEXTBEFORE(Raw_fanoverview!C27," Fans"),Raw_fanoverview!C27),IF(_xlpm.x=0,"-",_xlpm.x))</f>
        <v>SZ-CAV</v>
      </c>
      <c r="E63" s="68">
        <f>IF(Raw_fanoverview!E27=0,"-",Raw_fanoverview!E27)</f>
        <v>1.2734004601007729</v>
      </c>
      <c r="F63" s="68">
        <f>IF(Raw_fanoverview!F27=0,"-",Raw_fanoverview!F27)</f>
        <v>0.55000000000000004</v>
      </c>
      <c r="G63" s="68">
        <f>IF(Raw_fanoverview!G27=0,"-",Raw_fanoverview!G27)</f>
        <v>0.9</v>
      </c>
      <c r="H63" s="68">
        <f>IF(Raw_fanoverview!H27=0,"-",Raw_fanoverview!H27)</f>
        <v>0.27</v>
      </c>
      <c r="I63" s="26"/>
    </row>
    <row r="64" spans="1:9" x14ac:dyDescent="0.25">
      <c r="A64" s="2" t="str">
        <f>Raw_fanoverview!A28</f>
        <v>Existing</v>
      </c>
      <c r="B64" s="4" t="str">
        <f>Raw_fanoverview!B28</f>
        <v>cPVVG</v>
      </c>
      <c r="C64" s="4" t="str">
        <f>IF(Raw_fanoverview!D28=0,"-",Raw_fanoverview!D28)</f>
        <v>Customized</v>
      </c>
      <c r="D64" s="26" t="str">
        <f>_xlfn.LET(_xlpm.x,_xlfn.IFNA(_xlfn.TEXTBEFORE(Raw_fanoverview!C28," Fans"),Raw_fanoverview!C28),IF(_xlpm.x=0,"-",_xlpm.x))</f>
        <v>SZ-CAV</v>
      </c>
      <c r="E64" s="68">
        <f>IF(Raw_fanoverview!E28=0,"-",Raw_fanoverview!E28)</f>
        <v>3.8770014008251108</v>
      </c>
      <c r="F64" s="68">
        <f>IF(Raw_fanoverview!F28=0,"-",Raw_fanoverview!F28)</f>
        <v>0.65</v>
      </c>
      <c r="G64" s="68">
        <f>IF(Raw_fanoverview!G28=0,"-",Raw_fanoverview!G28)</f>
        <v>0.85</v>
      </c>
      <c r="H64" s="68">
        <f>IF(Raw_fanoverview!H28=0,"-",Raw_fanoverview!H28)</f>
        <v>0.7</v>
      </c>
      <c r="I64" s="26"/>
    </row>
    <row r="65" spans="1:9" x14ac:dyDescent="0.25">
      <c r="A65" s="2" t="str">
        <f>Raw_fanoverview!A29</f>
        <v>New Construction</v>
      </c>
      <c r="B65" s="4" t="str">
        <f>Raw_fanoverview!B29</f>
        <v>cPVVG</v>
      </c>
      <c r="C65" s="4" t="str">
        <f>IF(Raw_fanoverview!D29=0,"-",Raw_fanoverview!D29)</f>
        <v>Main</v>
      </c>
      <c r="D65" s="26" t="str">
        <f>_xlfn.LET(_xlpm.x,_xlfn.IFNA(_xlfn.TEXTBEFORE(Raw_fanoverview!C29," Fans"),Raw_fanoverview!C29),IF(_xlpm.x=0,"-",_xlpm.x))</f>
        <v>SZ-VAV</v>
      </c>
      <c r="E65" s="68">
        <f>IF(Raw_fanoverview!E29=0,"-",Raw_fanoverview!E29)</f>
        <v>3.8770014008251108</v>
      </c>
      <c r="F65" s="68">
        <f>IF(Raw_fanoverview!F29=0,"-",Raw_fanoverview!F29)</f>
        <v>0.55000000000000004</v>
      </c>
      <c r="G65" s="68">
        <f>IF(Raw_fanoverview!G29=0,"-",Raw_fanoverview!G29)</f>
        <v>0.87</v>
      </c>
      <c r="H65" s="68">
        <f>IF(Raw_fanoverview!H29=0,"-",Raw_fanoverview!H29)</f>
        <v>0.83</v>
      </c>
      <c r="I65" s="26"/>
    </row>
    <row r="66" spans="1:9" x14ac:dyDescent="0.25">
      <c r="A66" s="2" t="str">
        <f>Raw_fanoverview!A30</f>
        <v>New Construction</v>
      </c>
      <c r="B66" s="4" t="str">
        <f>Raw_fanoverview!B30</f>
        <v>cPVVG</v>
      </c>
      <c r="C66" s="4" t="str">
        <f>IF(Raw_fanoverview!D30=0,"-",Raw_fanoverview!D30)</f>
        <v>Alternative</v>
      </c>
      <c r="D66" s="26" t="str">
        <f>_xlfn.LET(_xlpm.x,_xlfn.IFNA(_xlfn.TEXTBEFORE(Raw_fanoverview!C30," Fans"),Raw_fanoverview!C30),IF(_xlpm.x=0,"-",_xlpm.x))</f>
        <v>SZ-CAV</v>
      </c>
      <c r="E66" s="68">
        <f>IF(Raw_fanoverview!E30=0,"-",Raw_fanoverview!E30)</f>
        <v>1.2734004601007729</v>
      </c>
      <c r="F66" s="68">
        <f>IF(Raw_fanoverview!F30=0,"-",Raw_fanoverview!F30)</f>
        <v>0.55000000000000004</v>
      </c>
      <c r="G66" s="68">
        <f>IF(Raw_fanoverview!G30=0,"-",Raw_fanoverview!G30)</f>
        <v>0.9</v>
      </c>
      <c r="H66" s="68">
        <f>IF(Raw_fanoverview!H30=0,"-",Raw_fanoverview!H30)</f>
        <v>0.27</v>
      </c>
      <c r="I66" s="26"/>
    </row>
    <row r="67" spans="1:9" x14ac:dyDescent="0.25">
      <c r="A67" s="2" t="str">
        <f>Raw_fanoverview!A31</f>
        <v>New Construction</v>
      </c>
      <c r="B67" s="4" t="str">
        <f>Raw_fanoverview!B31</f>
        <v>cPVVG</v>
      </c>
      <c r="C67" s="4" t="str">
        <f>IF(Raw_fanoverview!D31=0,"-",Raw_fanoverview!D31)</f>
        <v>Customized</v>
      </c>
      <c r="D67" s="26" t="str">
        <f>_xlfn.LET(_xlpm.x,_xlfn.IFNA(_xlfn.TEXTBEFORE(Raw_fanoverview!C31," Fans"),Raw_fanoverview!C31),IF(_xlpm.x=0,"-",_xlpm.x))</f>
        <v>SZ-CAV</v>
      </c>
      <c r="E67" s="68">
        <f>IF(Raw_fanoverview!E31=0,"-",Raw_fanoverview!E31)</f>
        <v>3.8770014008251108</v>
      </c>
      <c r="F67" s="68">
        <f>IF(Raw_fanoverview!F31=0,"-",Raw_fanoverview!F31)</f>
        <v>0.65</v>
      </c>
      <c r="G67" s="68">
        <f>IF(Raw_fanoverview!G31=0,"-",Raw_fanoverview!G31)</f>
        <v>0.85</v>
      </c>
      <c r="H67" s="68">
        <f>IF(Raw_fanoverview!H31=0,"-",Raw_fanoverview!H31)</f>
        <v>0.7</v>
      </c>
      <c r="I6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3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641</v>
      </c>
      <c r="D2" t="s">
        <v>62</v>
      </c>
      <c r="E2">
        <v>1.2734004601007729</v>
      </c>
      <c r="F2">
        <v>0.55000000000000004</v>
      </c>
      <c r="G2">
        <v>0.9</v>
      </c>
      <c r="H2">
        <v>0.27</v>
      </c>
    </row>
    <row r="3" spans="1:8" x14ac:dyDescent="0.25">
      <c r="A3" t="s">
        <v>39</v>
      </c>
      <c r="B3" t="s">
        <v>67</v>
      </c>
      <c r="C3" t="s">
        <v>642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39</v>
      </c>
      <c r="B4" t="s">
        <v>67</v>
      </c>
      <c r="C4" t="s">
        <v>641</v>
      </c>
      <c r="D4" t="s">
        <v>63</v>
      </c>
      <c r="E4">
        <v>3.8770014008251108</v>
      </c>
      <c r="F4">
        <v>0.65</v>
      </c>
      <c r="G4">
        <v>0.85</v>
      </c>
      <c r="H4">
        <v>0.7</v>
      </c>
    </row>
    <row r="5" spans="1:8" x14ac:dyDescent="0.25">
      <c r="A5" t="s">
        <v>40</v>
      </c>
      <c r="B5" t="s">
        <v>67</v>
      </c>
      <c r="C5" t="s">
        <v>641</v>
      </c>
      <c r="D5" t="s">
        <v>62</v>
      </c>
      <c r="E5">
        <v>1.2734004601007729</v>
      </c>
      <c r="F5">
        <v>0.55000000000000004</v>
      </c>
      <c r="G5">
        <v>0.9</v>
      </c>
      <c r="H5">
        <v>0.27</v>
      </c>
    </row>
    <row r="6" spans="1:8" x14ac:dyDescent="0.25">
      <c r="A6" t="s">
        <v>40</v>
      </c>
      <c r="B6" t="s">
        <v>67</v>
      </c>
      <c r="C6" t="s">
        <v>642</v>
      </c>
      <c r="D6" t="s">
        <v>61</v>
      </c>
      <c r="E6">
        <v>5.3619709373693114</v>
      </c>
      <c r="F6">
        <v>0.55000000000000004</v>
      </c>
      <c r="G6">
        <v>0.9</v>
      </c>
      <c r="H6">
        <v>1.1499999999999999</v>
      </c>
    </row>
    <row r="7" spans="1:8" x14ac:dyDescent="0.25">
      <c r="A7" t="s">
        <v>40</v>
      </c>
      <c r="B7" t="s">
        <v>67</v>
      </c>
      <c r="C7" t="s">
        <v>641</v>
      </c>
      <c r="D7" t="s">
        <v>63</v>
      </c>
      <c r="E7">
        <v>3.8770014008251108</v>
      </c>
      <c r="F7">
        <v>0.65</v>
      </c>
      <c r="G7">
        <v>0.85</v>
      </c>
      <c r="H7">
        <v>0.7</v>
      </c>
    </row>
    <row r="8" spans="1:8" x14ac:dyDescent="0.25">
      <c r="A8" t="s">
        <v>39</v>
      </c>
      <c r="B8" t="s">
        <v>48</v>
      </c>
      <c r="C8" t="s">
        <v>641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39</v>
      </c>
      <c r="B9" t="s">
        <v>48</v>
      </c>
      <c r="C9" t="s">
        <v>641</v>
      </c>
      <c r="D9" t="s">
        <v>62</v>
      </c>
      <c r="E9">
        <v>1.2734004601007729</v>
      </c>
      <c r="F9">
        <v>0.55000000000000004</v>
      </c>
      <c r="G9">
        <v>0.9</v>
      </c>
      <c r="H9">
        <v>0.27</v>
      </c>
    </row>
    <row r="10" spans="1:8" x14ac:dyDescent="0.25">
      <c r="A10" t="s">
        <v>39</v>
      </c>
      <c r="B10" t="s">
        <v>48</v>
      </c>
      <c r="C10" t="s">
        <v>641</v>
      </c>
      <c r="D10" t="s">
        <v>63</v>
      </c>
      <c r="E10">
        <v>3.8770014008251108</v>
      </c>
      <c r="F10">
        <v>0.65</v>
      </c>
      <c r="G10">
        <v>0.85</v>
      </c>
      <c r="H10">
        <v>0.7</v>
      </c>
    </row>
    <row r="11" spans="1:8" x14ac:dyDescent="0.25">
      <c r="A11" t="s">
        <v>40</v>
      </c>
      <c r="B11" t="s">
        <v>48</v>
      </c>
      <c r="C11" t="s">
        <v>641</v>
      </c>
      <c r="D11" t="s">
        <v>61</v>
      </c>
      <c r="E11">
        <v>3.8770014008251108</v>
      </c>
      <c r="F11">
        <v>0.55000000000000004</v>
      </c>
      <c r="G11">
        <v>0.87</v>
      </c>
      <c r="H11">
        <v>0.83</v>
      </c>
    </row>
    <row r="12" spans="1:8" x14ac:dyDescent="0.25">
      <c r="A12" t="s">
        <v>40</v>
      </c>
      <c r="B12" t="s">
        <v>48</v>
      </c>
      <c r="C12" t="s">
        <v>641</v>
      </c>
      <c r="D12" t="s">
        <v>62</v>
      </c>
      <c r="E12">
        <v>1.2734004601007729</v>
      </c>
      <c r="F12">
        <v>0.55000000000000004</v>
      </c>
      <c r="G12">
        <v>0.9</v>
      </c>
      <c r="H12">
        <v>0.27</v>
      </c>
    </row>
    <row r="13" spans="1:8" x14ac:dyDescent="0.25">
      <c r="A13" t="s">
        <v>40</v>
      </c>
      <c r="B13" t="s">
        <v>48</v>
      </c>
      <c r="C13" t="s">
        <v>641</v>
      </c>
      <c r="D13" t="s">
        <v>63</v>
      </c>
      <c r="E13">
        <v>3.8770014008251108</v>
      </c>
      <c r="F13">
        <v>0.65</v>
      </c>
      <c r="G13">
        <v>0.85</v>
      </c>
      <c r="H13">
        <v>0.7</v>
      </c>
    </row>
    <row r="14" spans="1:8" x14ac:dyDescent="0.25">
      <c r="A14" t="s">
        <v>39</v>
      </c>
      <c r="B14" t="s">
        <v>65</v>
      </c>
      <c r="C14" t="s">
        <v>641</v>
      </c>
      <c r="D14" t="s">
        <v>61</v>
      </c>
      <c r="E14">
        <v>3.8770014008251108</v>
      </c>
      <c r="F14">
        <v>0.55000000000000004</v>
      </c>
      <c r="G14">
        <v>0.87</v>
      </c>
      <c r="H14">
        <v>0.83</v>
      </c>
    </row>
    <row r="15" spans="1:8" x14ac:dyDescent="0.25">
      <c r="A15" t="s">
        <v>39</v>
      </c>
      <c r="B15" t="s">
        <v>65</v>
      </c>
      <c r="C15" t="s">
        <v>641</v>
      </c>
      <c r="D15" t="s">
        <v>62</v>
      </c>
      <c r="E15">
        <v>1.2734004601007729</v>
      </c>
      <c r="F15">
        <v>0.55000000000000004</v>
      </c>
      <c r="G15">
        <v>0.9</v>
      </c>
      <c r="H15">
        <v>0.27</v>
      </c>
    </row>
    <row r="16" spans="1:8" x14ac:dyDescent="0.25">
      <c r="A16" t="s">
        <v>39</v>
      </c>
      <c r="B16" t="s">
        <v>65</v>
      </c>
      <c r="C16" t="s">
        <v>641</v>
      </c>
      <c r="D16" t="s">
        <v>63</v>
      </c>
      <c r="E16">
        <v>3.8770014008251108</v>
      </c>
      <c r="F16">
        <v>0.65</v>
      </c>
      <c r="G16">
        <v>0.85</v>
      </c>
      <c r="H16">
        <v>0.7</v>
      </c>
    </row>
    <row r="17" spans="1:8" x14ac:dyDescent="0.25">
      <c r="A17" t="s">
        <v>40</v>
      </c>
      <c r="B17" t="s">
        <v>65</v>
      </c>
      <c r="C17" t="s">
        <v>641</v>
      </c>
      <c r="D17" t="s">
        <v>61</v>
      </c>
      <c r="E17">
        <v>3.8770014008251108</v>
      </c>
      <c r="F17">
        <v>0.55000000000000004</v>
      </c>
      <c r="G17">
        <v>0.87</v>
      </c>
      <c r="H17">
        <v>0.83</v>
      </c>
    </row>
    <row r="18" spans="1:8" x14ac:dyDescent="0.25">
      <c r="A18" t="s">
        <v>40</v>
      </c>
      <c r="B18" t="s">
        <v>65</v>
      </c>
      <c r="C18" t="s">
        <v>641</v>
      </c>
      <c r="D18" t="s">
        <v>62</v>
      </c>
      <c r="E18">
        <v>1.2734004601007729</v>
      </c>
      <c r="F18">
        <v>0.55000000000000004</v>
      </c>
      <c r="G18">
        <v>0.9</v>
      </c>
      <c r="H18">
        <v>0.27</v>
      </c>
    </row>
    <row r="19" spans="1:8" x14ac:dyDescent="0.25">
      <c r="A19" t="s">
        <v>40</v>
      </c>
      <c r="B19" t="s">
        <v>65</v>
      </c>
      <c r="C19" t="s">
        <v>641</v>
      </c>
      <c r="D19" t="s">
        <v>63</v>
      </c>
      <c r="E19">
        <v>3.8770014008251108</v>
      </c>
      <c r="F19">
        <v>0.65</v>
      </c>
      <c r="G19">
        <v>0.85</v>
      </c>
      <c r="H19">
        <v>0.7</v>
      </c>
    </row>
    <row r="20" spans="1:8" x14ac:dyDescent="0.25">
      <c r="A20" t="s">
        <v>39</v>
      </c>
      <c r="B20" t="s">
        <v>68</v>
      </c>
      <c r="C20" t="s">
        <v>641</v>
      </c>
      <c r="D20" t="s">
        <v>61</v>
      </c>
      <c r="E20">
        <v>3.8770014008251108</v>
      </c>
      <c r="F20">
        <v>0.55000000000000004</v>
      </c>
      <c r="G20">
        <v>0.87</v>
      </c>
      <c r="H20">
        <v>0.83</v>
      </c>
    </row>
    <row r="21" spans="1:8" x14ac:dyDescent="0.25">
      <c r="A21" t="s">
        <v>39</v>
      </c>
      <c r="B21" t="s">
        <v>68</v>
      </c>
      <c r="C21" t="s">
        <v>641</v>
      </c>
      <c r="D21" t="s">
        <v>62</v>
      </c>
      <c r="E21">
        <v>1.2734004601007729</v>
      </c>
      <c r="F21">
        <v>0.55000000000000004</v>
      </c>
      <c r="G21">
        <v>0.9</v>
      </c>
      <c r="H21">
        <v>0.27</v>
      </c>
    </row>
    <row r="22" spans="1:8" x14ac:dyDescent="0.25">
      <c r="A22" t="s">
        <v>39</v>
      </c>
      <c r="B22" t="s">
        <v>68</v>
      </c>
      <c r="C22" t="s">
        <v>641</v>
      </c>
      <c r="D22" t="s">
        <v>63</v>
      </c>
      <c r="E22">
        <v>3.8770014008251108</v>
      </c>
      <c r="F22">
        <v>0.65</v>
      </c>
      <c r="G22">
        <v>0.85</v>
      </c>
      <c r="H22">
        <v>0.7</v>
      </c>
    </row>
    <row r="23" spans="1:8" x14ac:dyDescent="0.25">
      <c r="A23" t="s">
        <v>40</v>
      </c>
      <c r="B23" t="s">
        <v>68</v>
      </c>
      <c r="C23" t="s">
        <v>641</v>
      </c>
      <c r="D23" t="s">
        <v>61</v>
      </c>
      <c r="E23">
        <v>3.8770014008251108</v>
      </c>
      <c r="F23">
        <v>0.55000000000000004</v>
      </c>
      <c r="G23">
        <v>0.87</v>
      </c>
      <c r="H23">
        <v>0.83</v>
      </c>
    </row>
    <row r="24" spans="1:8" x14ac:dyDescent="0.25">
      <c r="A24" t="s">
        <v>40</v>
      </c>
      <c r="B24" t="s">
        <v>68</v>
      </c>
      <c r="C24" t="s">
        <v>641</v>
      </c>
      <c r="D24" t="s">
        <v>62</v>
      </c>
      <c r="E24">
        <v>1.2734004601007729</v>
      </c>
      <c r="F24">
        <v>0.55000000000000004</v>
      </c>
      <c r="G24">
        <v>0.9</v>
      </c>
      <c r="H24">
        <v>0.27</v>
      </c>
    </row>
    <row r="25" spans="1:8" x14ac:dyDescent="0.25">
      <c r="A25" t="s">
        <v>40</v>
      </c>
      <c r="B25" t="s">
        <v>68</v>
      </c>
      <c r="C25" t="s">
        <v>641</v>
      </c>
      <c r="D25" t="s">
        <v>63</v>
      </c>
      <c r="E25">
        <v>3.8770014008251108</v>
      </c>
      <c r="F25">
        <v>0.65</v>
      </c>
      <c r="G25">
        <v>0.85</v>
      </c>
      <c r="H25">
        <v>0.7</v>
      </c>
    </row>
    <row r="26" spans="1:8" x14ac:dyDescent="0.25">
      <c r="A26" t="s">
        <v>39</v>
      </c>
      <c r="B26" t="s">
        <v>69</v>
      </c>
      <c r="C26" t="s">
        <v>643</v>
      </c>
      <c r="D26" t="s">
        <v>61</v>
      </c>
      <c r="E26">
        <v>3.8770014008251108</v>
      </c>
      <c r="F26">
        <v>0.55000000000000004</v>
      </c>
      <c r="G26">
        <v>0.87</v>
      </c>
      <c r="H26">
        <v>0.83</v>
      </c>
    </row>
    <row r="27" spans="1:8" x14ac:dyDescent="0.25">
      <c r="A27" t="s">
        <v>39</v>
      </c>
      <c r="B27" t="s">
        <v>69</v>
      </c>
      <c r="C27" t="s">
        <v>641</v>
      </c>
      <c r="D27" t="s">
        <v>62</v>
      </c>
      <c r="E27">
        <v>1.2734004601007729</v>
      </c>
      <c r="F27">
        <v>0.55000000000000004</v>
      </c>
      <c r="G27">
        <v>0.9</v>
      </c>
      <c r="H27">
        <v>0.27</v>
      </c>
    </row>
    <row r="28" spans="1:8" x14ac:dyDescent="0.25">
      <c r="A28" t="s">
        <v>39</v>
      </c>
      <c r="B28" t="s">
        <v>69</v>
      </c>
      <c r="C28" t="s">
        <v>641</v>
      </c>
      <c r="D28" t="s">
        <v>63</v>
      </c>
      <c r="E28">
        <v>3.8770014008251108</v>
      </c>
      <c r="F28">
        <v>0.65</v>
      </c>
      <c r="G28">
        <v>0.85</v>
      </c>
      <c r="H28">
        <v>0.7</v>
      </c>
    </row>
    <row r="29" spans="1:8" x14ac:dyDescent="0.25">
      <c r="A29" t="s">
        <v>40</v>
      </c>
      <c r="B29" t="s">
        <v>69</v>
      </c>
      <c r="C29" t="s">
        <v>643</v>
      </c>
      <c r="D29" t="s">
        <v>61</v>
      </c>
      <c r="E29">
        <v>3.8770014008251108</v>
      </c>
      <c r="F29">
        <v>0.55000000000000004</v>
      </c>
      <c r="G29">
        <v>0.87</v>
      </c>
      <c r="H29">
        <v>0.83</v>
      </c>
    </row>
    <row r="30" spans="1:8" x14ac:dyDescent="0.25">
      <c r="A30" t="s">
        <v>40</v>
      </c>
      <c r="B30" t="s">
        <v>69</v>
      </c>
      <c r="C30" t="s">
        <v>641</v>
      </c>
      <c r="D30" t="s">
        <v>62</v>
      </c>
      <c r="E30">
        <v>1.2734004601007729</v>
      </c>
      <c r="F30">
        <v>0.55000000000000004</v>
      </c>
      <c r="G30">
        <v>0.9</v>
      </c>
      <c r="H30">
        <v>0.27</v>
      </c>
    </row>
    <row r="31" spans="1:8" x14ac:dyDescent="0.25">
      <c r="A31" t="s">
        <v>40</v>
      </c>
      <c r="B31" t="s">
        <v>69</v>
      </c>
      <c r="C31" t="s">
        <v>641</v>
      </c>
      <c r="D31" t="s">
        <v>63</v>
      </c>
      <c r="E31">
        <v>3.8770014008251108</v>
      </c>
      <c r="F31">
        <v>0.65</v>
      </c>
      <c r="G31">
        <v>0.85</v>
      </c>
      <c r="H31">
        <v>0.7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H31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  <c r="G1" s="45" t="s">
        <v>632</v>
      </c>
      <c r="H1" s="45" t="s">
        <v>633</v>
      </c>
    </row>
    <row r="2" spans="1:8" x14ac:dyDescent="0.25">
      <c r="A2" t="s">
        <v>39</v>
      </c>
      <c r="B2" t="s">
        <v>67</v>
      </c>
      <c r="C2" t="s">
        <v>61</v>
      </c>
      <c r="D2" t="s">
        <v>634</v>
      </c>
      <c r="E2" t="s">
        <v>635</v>
      </c>
      <c r="F2">
        <v>3.05</v>
      </c>
    </row>
    <row r="3" spans="1:8" x14ac:dyDescent="0.25">
      <c r="A3" t="s">
        <v>39</v>
      </c>
      <c r="B3" t="s">
        <v>67</v>
      </c>
      <c r="C3" t="s">
        <v>62</v>
      </c>
      <c r="D3" t="s">
        <v>636</v>
      </c>
      <c r="E3" t="s">
        <v>637</v>
      </c>
      <c r="F3">
        <v>3.85</v>
      </c>
      <c r="G3" t="s">
        <v>70</v>
      </c>
      <c r="H3" t="s">
        <v>638</v>
      </c>
    </row>
    <row r="4" spans="1:8" x14ac:dyDescent="0.25">
      <c r="A4" t="s">
        <v>39</v>
      </c>
      <c r="B4" t="s">
        <v>67</v>
      </c>
      <c r="C4" t="s">
        <v>63</v>
      </c>
      <c r="D4" t="s">
        <v>636</v>
      </c>
      <c r="E4" t="s">
        <v>637</v>
      </c>
      <c r="F4">
        <v>3</v>
      </c>
      <c r="G4" t="s">
        <v>70</v>
      </c>
      <c r="H4" t="s">
        <v>638</v>
      </c>
    </row>
    <row r="5" spans="1:8" x14ac:dyDescent="0.25">
      <c r="A5" t="s">
        <v>40</v>
      </c>
      <c r="B5" t="s">
        <v>67</v>
      </c>
      <c r="C5" t="s">
        <v>61</v>
      </c>
      <c r="D5" t="s">
        <v>634</v>
      </c>
      <c r="E5" t="s">
        <v>635</v>
      </c>
      <c r="F5">
        <v>3.05</v>
      </c>
    </row>
    <row r="6" spans="1:8" x14ac:dyDescent="0.25">
      <c r="A6" t="s">
        <v>40</v>
      </c>
      <c r="B6" t="s">
        <v>67</v>
      </c>
      <c r="C6" t="s">
        <v>62</v>
      </c>
      <c r="D6" t="s">
        <v>636</v>
      </c>
      <c r="E6" t="s">
        <v>637</v>
      </c>
      <c r="F6">
        <v>3.85</v>
      </c>
      <c r="G6" t="s">
        <v>70</v>
      </c>
      <c r="H6" t="s">
        <v>638</v>
      </c>
    </row>
    <row r="7" spans="1:8" x14ac:dyDescent="0.25">
      <c r="A7" t="s">
        <v>40</v>
      </c>
      <c r="B7" t="s">
        <v>67</v>
      </c>
      <c r="C7" t="s">
        <v>63</v>
      </c>
      <c r="D7" t="s">
        <v>636</v>
      </c>
      <c r="E7" t="s">
        <v>637</v>
      </c>
      <c r="F7">
        <v>3</v>
      </c>
      <c r="G7" t="s">
        <v>70</v>
      </c>
      <c r="H7" t="s">
        <v>638</v>
      </c>
    </row>
    <row r="8" spans="1:8" x14ac:dyDescent="0.25">
      <c r="A8" t="s">
        <v>39</v>
      </c>
      <c r="B8" t="s">
        <v>48</v>
      </c>
      <c r="C8" t="s">
        <v>61</v>
      </c>
      <c r="D8" t="s">
        <v>636</v>
      </c>
      <c r="E8" t="s">
        <v>637</v>
      </c>
      <c r="F8">
        <v>3.65</v>
      </c>
    </row>
    <row r="9" spans="1:8" x14ac:dyDescent="0.25">
      <c r="A9" t="s">
        <v>39</v>
      </c>
      <c r="B9" t="s">
        <v>48</v>
      </c>
      <c r="C9" t="s">
        <v>62</v>
      </c>
      <c r="D9" t="s">
        <v>636</v>
      </c>
      <c r="E9" t="s">
        <v>637</v>
      </c>
      <c r="F9">
        <v>3.85</v>
      </c>
      <c r="G9" t="s">
        <v>70</v>
      </c>
      <c r="H9" t="s">
        <v>638</v>
      </c>
    </row>
    <row r="10" spans="1:8" x14ac:dyDescent="0.25">
      <c r="A10" t="s">
        <v>39</v>
      </c>
      <c r="B10" t="s">
        <v>48</v>
      </c>
      <c r="C10" t="s">
        <v>63</v>
      </c>
      <c r="D10" t="s">
        <v>636</v>
      </c>
      <c r="E10" t="s">
        <v>637</v>
      </c>
      <c r="F10">
        <v>3</v>
      </c>
      <c r="G10" t="s">
        <v>70</v>
      </c>
      <c r="H10" t="s">
        <v>638</v>
      </c>
    </row>
    <row r="11" spans="1:8" x14ac:dyDescent="0.25">
      <c r="A11" t="s">
        <v>40</v>
      </c>
      <c r="B11" t="s">
        <v>48</v>
      </c>
      <c r="C11" t="s">
        <v>61</v>
      </c>
      <c r="D11" t="s">
        <v>636</v>
      </c>
      <c r="E11" t="s">
        <v>637</v>
      </c>
      <c r="F11">
        <v>3.65</v>
      </c>
    </row>
    <row r="12" spans="1:8" x14ac:dyDescent="0.25">
      <c r="A12" t="s">
        <v>40</v>
      </c>
      <c r="B12" t="s">
        <v>48</v>
      </c>
      <c r="C12" t="s">
        <v>62</v>
      </c>
      <c r="D12" t="s">
        <v>636</v>
      </c>
      <c r="E12" t="s">
        <v>637</v>
      </c>
      <c r="F12">
        <v>3.85</v>
      </c>
      <c r="G12" t="s">
        <v>70</v>
      </c>
      <c r="H12" t="s">
        <v>638</v>
      </c>
    </row>
    <row r="13" spans="1:8" x14ac:dyDescent="0.25">
      <c r="A13" t="s">
        <v>40</v>
      </c>
      <c r="B13" t="s">
        <v>48</v>
      </c>
      <c r="C13" t="s">
        <v>63</v>
      </c>
      <c r="D13" t="s">
        <v>636</v>
      </c>
      <c r="E13" t="s">
        <v>637</v>
      </c>
      <c r="F13">
        <v>3</v>
      </c>
      <c r="G13" t="s">
        <v>70</v>
      </c>
      <c r="H13" t="s">
        <v>638</v>
      </c>
    </row>
    <row r="14" spans="1:8" x14ac:dyDescent="0.25">
      <c r="A14" t="s">
        <v>39</v>
      </c>
      <c r="B14" t="s">
        <v>65</v>
      </c>
      <c r="C14" t="s">
        <v>61</v>
      </c>
      <c r="D14" t="s">
        <v>636</v>
      </c>
      <c r="E14" t="s">
        <v>639</v>
      </c>
      <c r="F14">
        <v>3.65</v>
      </c>
    </row>
    <row r="15" spans="1:8" x14ac:dyDescent="0.25">
      <c r="A15" t="s">
        <v>39</v>
      </c>
      <c r="B15" t="s">
        <v>65</v>
      </c>
      <c r="C15" t="s">
        <v>62</v>
      </c>
      <c r="D15" t="s">
        <v>636</v>
      </c>
      <c r="E15" t="s">
        <v>637</v>
      </c>
      <c r="F15">
        <v>3.85</v>
      </c>
      <c r="G15" t="s">
        <v>70</v>
      </c>
      <c r="H15" t="s">
        <v>638</v>
      </c>
    </row>
    <row r="16" spans="1:8" x14ac:dyDescent="0.25">
      <c r="A16" t="s">
        <v>39</v>
      </c>
      <c r="B16" t="s">
        <v>65</v>
      </c>
      <c r="C16" t="s">
        <v>63</v>
      </c>
      <c r="D16" t="s">
        <v>636</v>
      </c>
      <c r="E16" t="s">
        <v>637</v>
      </c>
      <c r="F16">
        <v>3</v>
      </c>
      <c r="G16" t="s">
        <v>70</v>
      </c>
      <c r="H16" t="s">
        <v>638</v>
      </c>
    </row>
    <row r="17" spans="1:8" x14ac:dyDescent="0.25">
      <c r="A17" t="s">
        <v>40</v>
      </c>
      <c r="B17" t="s">
        <v>65</v>
      </c>
      <c r="C17" t="s">
        <v>61</v>
      </c>
      <c r="D17" t="s">
        <v>636</v>
      </c>
      <c r="E17" t="s">
        <v>639</v>
      </c>
      <c r="F17">
        <v>3.65</v>
      </c>
    </row>
    <row r="18" spans="1:8" x14ac:dyDescent="0.25">
      <c r="A18" t="s">
        <v>40</v>
      </c>
      <c r="B18" t="s">
        <v>65</v>
      </c>
      <c r="C18" t="s">
        <v>62</v>
      </c>
      <c r="D18" t="s">
        <v>636</v>
      </c>
      <c r="E18" t="s">
        <v>637</v>
      </c>
      <c r="F18">
        <v>3.85</v>
      </c>
      <c r="G18" t="s">
        <v>70</v>
      </c>
      <c r="H18" t="s">
        <v>638</v>
      </c>
    </row>
    <row r="19" spans="1:8" x14ac:dyDescent="0.25">
      <c r="A19" t="s">
        <v>40</v>
      </c>
      <c r="B19" t="s">
        <v>65</v>
      </c>
      <c r="C19" t="s">
        <v>63</v>
      </c>
      <c r="D19" t="s">
        <v>636</v>
      </c>
      <c r="E19" t="s">
        <v>637</v>
      </c>
      <c r="F19">
        <v>3</v>
      </c>
      <c r="G19" t="s">
        <v>70</v>
      </c>
      <c r="H19" t="s">
        <v>638</v>
      </c>
    </row>
    <row r="20" spans="1:8" x14ac:dyDescent="0.25">
      <c r="A20" t="s">
        <v>39</v>
      </c>
      <c r="B20" t="s">
        <v>68</v>
      </c>
      <c r="C20" t="s">
        <v>61</v>
      </c>
      <c r="D20" t="s">
        <v>636</v>
      </c>
      <c r="E20" t="s">
        <v>91</v>
      </c>
      <c r="F20">
        <v>3.65</v>
      </c>
    </row>
    <row r="21" spans="1:8" x14ac:dyDescent="0.25">
      <c r="A21" t="s">
        <v>39</v>
      </c>
      <c r="B21" t="s">
        <v>68</v>
      </c>
      <c r="C21" t="s">
        <v>62</v>
      </c>
      <c r="D21" t="s">
        <v>636</v>
      </c>
      <c r="E21" t="s">
        <v>637</v>
      </c>
      <c r="F21">
        <v>3.85</v>
      </c>
      <c r="G21" t="s">
        <v>70</v>
      </c>
      <c r="H21" t="s">
        <v>638</v>
      </c>
    </row>
    <row r="22" spans="1:8" x14ac:dyDescent="0.25">
      <c r="A22" t="s">
        <v>39</v>
      </c>
      <c r="B22" t="s">
        <v>68</v>
      </c>
      <c r="C22" t="s">
        <v>63</v>
      </c>
      <c r="D22" t="s">
        <v>636</v>
      </c>
      <c r="E22" t="s">
        <v>637</v>
      </c>
      <c r="F22">
        <v>3</v>
      </c>
      <c r="G22" t="s">
        <v>70</v>
      </c>
      <c r="H22" t="s">
        <v>638</v>
      </c>
    </row>
    <row r="23" spans="1:8" x14ac:dyDescent="0.25">
      <c r="A23" t="s">
        <v>40</v>
      </c>
      <c r="B23" t="s">
        <v>68</v>
      </c>
      <c r="C23" t="s">
        <v>61</v>
      </c>
      <c r="D23" t="s">
        <v>636</v>
      </c>
      <c r="E23" t="s">
        <v>91</v>
      </c>
      <c r="F23">
        <v>3.65</v>
      </c>
    </row>
    <row r="24" spans="1:8" x14ac:dyDescent="0.25">
      <c r="A24" t="s">
        <v>40</v>
      </c>
      <c r="B24" t="s">
        <v>68</v>
      </c>
      <c r="C24" t="s">
        <v>62</v>
      </c>
      <c r="D24" t="s">
        <v>636</v>
      </c>
      <c r="E24" t="s">
        <v>637</v>
      </c>
      <c r="F24">
        <v>3.85</v>
      </c>
      <c r="G24" t="s">
        <v>70</v>
      </c>
      <c r="H24" t="s">
        <v>638</v>
      </c>
    </row>
    <row r="25" spans="1:8" x14ac:dyDescent="0.25">
      <c r="A25" t="s">
        <v>40</v>
      </c>
      <c r="B25" t="s">
        <v>68</v>
      </c>
      <c r="C25" t="s">
        <v>63</v>
      </c>
      <c r="D25" t="s">
        <v>636</v>
      </c>
      <c r="E25" t="s">
        <v>637</v>
      </c>
      <c r="F25">
        <v>3</v>
      </c>
      <c r="G25" t="s">
        <v>70</v>
      </c>
      <c r="H25" t="s">
        <v>638</v>
      </c>
    </row>
    <row r="26" spans="1:8" x14ac:dyDescent="0.25">
      <c r="A26" t="s">
        <v>39</v>
      </c>
      <c r="B26" t="s">
        <v>69</v>
      </c>
      <c r="C26" t="s">
        <v>61</v>
      </c>
      <c r="D26" t="s">
        <v>640</v>
      </c>
      <c r="E26" t="s">
        <v>637</v>
      </c>
      <c r="F26">
        <v>3.65</v>
      </c>
    </row>
    <row r="27" spans="1:8" x14ac:dyDescent="0.25">
      <c r="A27" t="s">
        <v>39</v>
      </c>
      <c r="B27" t="s">
        <v>69</v>
      </c>
      <c r="C27" t="s">
        <v>62</v>
      </c>
      <c r="D27" t="s">
        <v>636</v>
      </c>
      <c r="E27" t="s">
        <v>637</v>
      </c>
      <c r="F27">
        <v>3.85</v>
      </c>
      <c r="G27" t="s">
        <v>70</v>
      </c>
      <c r="H27" t="s">
        <v>638</v>
      </c>
    </row>
    <row r="28" spans="1:8" x14ac:dyDescent="0.25">
      <c r="A28" t="s">
        <v>39</v>
      </c>
      <c r="B28" t="s">
        <v>69</v>
      </c>
      <c r="C28" t="s">
        <v>63</v>
      </c>
      <c r="D28" t="s">
        <v>636</v>
      </c>
      <c r="E28" t="s">
        <v>637</v>
      </c>
      <c r="F28">
        <v>3</v>
      </c>
      <c r="G28" t="s">
        <v>70</v>
      </c>
      <c r="H28" t="s">
        <v>638</v>
      </c>
    </row>
    <row r="29" spans="1:8" x14ac:dyDescent="0.25">
      <c r="A29" t="s">
        <v>40</v>
      </c>
      <c r="B29" t="s">
        <v>69</v>
      </c>
      <c r="C29" t="s">
        <v>61</v>
      </c>
      <c r="D29" t="s">
        <v>640</v>
      </c>
      <c r="E29" t="s">
        <v>637</v>
      </c>
      <c r="F29">
        <v>3.65</v>
      </c>
    </row>
    <row r="30" spans="1:8" x14ac:dyDescent="0.25">
      <c r="A30" t="s">
        <v>40</v>
      </c>
      <c r="B30" t="s">
        <v>69</v>
      </c>
      <c r="C30" t="s">
        <v>62</v>
      </c>
      <c r="D30" t="s">
        <v>636</v>
      </c>
      <c r="E30" t="s">
        <v>637</v>
      </c>
      <c r="F30">
        <v>3.85</v>
      </c>
      <c r="G30" t="s">
        <v>70</v>
      </c>
      <c r="H30" t="s">
        <v>638</v>
      </c>
    </row>
    <row r="31" spans="1:8" x14ac:dyDescent="0.25">
      <c r="A31" t="s">
        <v>40</v>
      </c>
      <c r="B31" t="s">
        <v>69</v>
      </c>
      <c r="C31" t="s">
        <v>63</v>
      </c>
      <c r="D31" t="s">
        <v>636</v>
      </c>
      <c r="E31" t="s">
        <v>637</v>
      </c>
      <c r="F31">
        <v>3</v>
      </c>
      <c r="G31" t="s">
        <v>70</v>
      </c>
      <c r="H31" t="s">
        <v>638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20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Lodging - Hotel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8">_xlfn._xlws.SORT(_xlfn.UNIQUE(_xlfn._xlws.FILTER(Raw_outdoorairflowrate!A2:A5000, Raw_outdoorairflowrate!A2:A5000&lt;&gt;0)))</f>
        <v>Corridor</v>
      </c>
    </row>
    <row r="3" spans="1:26" ht="18" customHeight="1" x14ac:dyDescent="0.25">
      <c r="A3" s="2" t="str">
        <f>Z2</f>
        <v>Corridor</v>
      </c>
      <c r="B3" s="53">
        <f>SUMIF(Raw_outdoorairflowrate!$A:$A, $A3, Raw_outdoorairflowrate!B:B)</f>
        <v>5517.18</v>
      </c>
      <c r="C3" s="35">
        <f>SUMIF(Raw_outdoorairflowrate!$A:$A, $A3, Raw_outdoorairflowrate!C:C)</f>
        <v>0</v>
      </c>
      <c r="D3" s="35">
        <f>SUMIF(Raw_outdoorairflowrate!$A:$A, $A3, Raw_outdoorairflowrate!D:D)</f>
        <v>0.15</v>
      </c>
      <c r="E3" s="61">
        <f>B3*D3</f>
        <v>827.577</v>
      </c>
      <c r="F3" s="26"/>
      <c r="Z3" t="str">
        <v>Dining_fine</v>
      </c>
    </row>
    <row r="4" spans="1:26" ht="18" customHeight="1" x14ac:dyDescent="0.25">
      <c r="A4" s="2" t="str">
        <f t="shared" ref="A4:A9" si="0">Z3</f>
        <v>Dining_fine</v>
      </c>
      <c r="B4" s="53">
        <f>SUMIF(Raw_outdoorairflowrate!$A:$A, $A4, Raw_outdoorairflowrate!B:B)</f>
        <v>1798.67</v>
      </c>
      <c r="C4" s="35">
        <f>SUMIF(Raw_outdoorairflowrate!$A:$A, $A4, Raw_outdoorairflowrate!C:C)</f>
        <v>0</v>
      </c>
      <c r="D4" s="35">
        <f>SUMIF(Raw_outdoorairflowrate!$A:$A, $A4, Raw_outdoorairflowrate!D:D)</f>
        <v>0.5</v>
      </c>
      <c r="E4" s="61">
        <f t="shared" ref="E4:E9" si="1">B4*D4</f>
        <v>899.33500000000004</v>
      </c>
      <c r="F4" s="26"/>
      <c r="Z4" t="str">
        <v>Guestroom</v>
      </c>
    </row>
    <row r="5" spans="1:26" ht="18" customHeight="1" x14ac:dyDescent="0.25">
      <c r="A5" s="2" t="str">
        <f t="shared" si="0"/>
        <v>Guestroom</v>
      </c>
      <c r="B5" s="53">
        <f>SUMIF(Raw_outdoorairflowrate!$A:$A, $A5, Raw_outdoorairflowrate!B:B)</f>
        <v>43808.55</v>
      </c>
      <c r="C5" s="35">
        <f>SUMIF(Raw_outdoorairflowrate!$A:$A, $A5, Raw_outdoorairflowrate!C:C)</f>
        <v>0</v>
      </c>
      <c r="D5" s="35">
        <f>SUMIF(Raw_outdoorairflowrate!$A:$A, $A5, Raw_outdoorairflowrate!D:D)</f>
        <v>0.15</v>
      </c>
      <c r="E5" s="61">
        <f t="shared" si="1"/>
        <v>6571.2825000000003</v>
      </c>
      <c r="F5" s="26"/>
      <c r="Z5" t="str">
        <v>Kitchen</v>
      </c>
    </row>
    <row r="6" spans="1:26" ht="18" customHeight="1" x14ac:dyDescent="0.25">
      <c r="A6" s="2" t="str">
        <f t="shared" si="0"/>
        <v>Kitchen</v>
      </c>
      <c r="B6" s="53">
        <f>SUMIF(Raw_outdoorairflowrate!$A:$A, $A6, Raw_outdoorairflowrate!B:B)</f>
        <v>998.8</v>
      </c>
      <c r="C6" s="35">
        <f>SUMIF(Raw_outdoorairflowrate!$A:$A, $A6, Raw_outdoorairflowrate!C:C)</f>
        <v>0</v>
      </c>
      <c r="D6" s="35">
        <f>SUMIF(Raw_outdoorairflowrate!$A:$A, $A6, Raw_outdoorairflowrate!D:D)</f>
        <v>0.15</v>
      </c>
      <c r="E6" s="61">
        <f t="shared" si="1"/>
        <v>149.82</v>
      </c>
      <c r="F6" s="26"/>
      <c r="Z6" t="str">
        <v>Laundry</v>
      </c>
    </row>
    <row r="7" spans="1:26" ht="18" customHeight="1" x14ac:dyDescent="0.25">
      <c r="A7" s="2" t="str">
        <f t="shared" si="0"/>
        <v>Laundry</v>
      </c>
      <c r="B7" s="53">
        <f>SUMIF(Raw_outdoorairflowrate!$A:$A, $A7, Raw_outdoorairflowrate!B:B)</f>
        <v>4110.34</v>
      </c>
      <c r="C7" s="35">
        <f>SUMIF(Raw_outdoorairflowrate!$A:$A, $A7, Raw_outdoorairflowrate!C:C)</f>
        <v>0</v>
      </c>
      <c r="D7" s="35">
        <f>SUMIF(Raw_outdoorairflowrate!$A:$A, $A7, Raw_outdoorairflowrate!D:D)</f>
        <v>0.15</v>
      </c>
      <c r="E7" s="61">
        <f t="shared" si="1"/>
        <v>616.55100000000004</v>
      </c>
      <c r="F7" s="26"/>
      <c r="Z7" t="str">
        <v>Lobby</v>
      </c>
    </row>
    <row r="8" spans="1:26" ht="18" customHeight="1" x14ac:dyDescent="0.25">
      <c r="A8" s="2" t="str">
        <f t="shared" si="0"/>
        <v>Lobby</v>
      </c>
      <c r="B8" s="53">
        <f>SUMIF(Raw_outdoorairflowrate!$A:$A, $A8, Raw_outdoorairflowrate!B:B)</f>
        <v>8221.2199999999993</v>
      </c>
      <c r="C8" s="35">
        <f>SUMIF(Raw_outdoorairflowrate!$A:$A, $A8, Raw_outdoorairflowrate!C:C)</f>
        <v>0</v>
      </c>
      <c r="D8" s="35">
        <f>SUMIF(Raw_outdoorairflowrate!$A:$A, $A8, Raw_outdoorairflowrate!D:D)</f>
        <v>0.5</v>
      </c>
      <c r="E8" s="61">
        <f t="shared" si="1"/>
        <v>4110.6099999999997</v>
      </c>
      <c r="F8" s="26"/>
      <c r="Z8" t="str">
        <v>Office</v>
      </c>
    </row>
    <row r="9" spans="1:26" ht="18" customHeight="1" x14ac:dyDescent="0.25">
      <c r="A9" s="2" t="str">
        <f t="shared" si="0"/>
        <v>Office</v>
      </c>
      <c r="B9" s="53">
        <f>SUMIF(Raw_outdoorairflowrate!$A:$A, $A9, Raw_outdoorairflowrate!B:B)</f>
        <v>4110.34</v>
      </c>
      <c r="C9" s="35">
        <f>SUMIF(Raw_outdoorairflowrate!$A:$A, $A9, Raw_outdoorairflowrate!C:C)</f>
        <v>0</v>
      </c>
      <c r="D9" s="35">
        <f>SUMIF(Raw_outdoorairflowrate!$A:$A, $A9, Raw_outdoorairflowrate!D:D)</f>
        <v>0.15</v>
      </c>
      <c r="E9" s="61">
        <f t="shared" si="1"/>
        <v>616.55100000000004</v>
      </c>
      <c r="F9" s="26"/>
    </row>
    <row r="12" spans="1:26" ht="15.75" customHeight="1" x14ac:dyDescent="0.25">
      <c r="A12" s="93" t="str">
        <f>"OA Controller - "&amp;Prototype!A2</f>
        <v>OA Controller - Lodging - Hotel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</row>
    <row r="13" spans="1:26" x14ac:dyDescent="0.25">
      <c r="A13" s="19" t="s">
        <v>13</v>
      </c>
      <c r="B13" s="19" t="s">
        <v>18</v>
      </c>
      <c r="C13" s="19" t="s">
        <v>17</v>
      </c>
      <c r="D13" s="8" t="s">
        <v>73</v>
      </c>
      <c r="E13" s="8" t="s">
        <v>74</v>
      </c>
      <c r="F13" s="8" t="s">
        <v>75</v>
      </c>
      <c r="G13" s="8" t="s">
        <v>76</v>
      </c>
      <c r="H13" s="8" t="s">
        <v>77</v>
      </c>
      <c r="I13" s="8" t="s">
        <v>78</v>
      </c>
      <c r="J13" s="8" t="s">
        <v>79</v>
      </c>
      <c r="K13" s="8" t="s">
        <v>80</v>
      </c>
      <c r="L13" s="8" t="s">
        <v>81</v>
      </c>
      <c r="M13" s="8" t="s">
        <v>20</v>
      </c>
      <c r="N13" s="8" t="s">
        <v>21</v>
      </c>
      <c r="O13" s="8" t="s">
        <v>22</v>
      </c>
      <c r="P13" s="8" t="s">
        <v>23</v>
      </c>
      <c r="Q13" s="8" t="s">
        <v>24</v>
      </c>
      <c r="R13" s="8" t="s">
        <v>25</v>
      </c>
      <c r="S13" s="8" t="s">
        <v>26</v>
      </c>
      <c r="T13" s="8" t="s">
        <v>101</v>
      </c>
    </row>
    <row r="14" spans="1:26" x14ac:dyDescent="0.25">
      <c r="A14" s="100" t="s">
        <v>46</v>
      </c>
      <c r="B14" s="3" t="s">
        <v>39</v>
      </c>
      <c r="C14" s="3" t="s">
        <v>82</v>
      </c>
      <c r="D14" s="2" cm="1">
        <f t="array" ref="D14">_xlfn.XLOOKUP(
1,
(Raw_oacontroller!$B$2:$B$100=$B14)*(Raw_oacontroller!$A$2:$A$100=D$13),
Raw_oacontroller!$C$2:$C$100
)</f>
        <v>75</v>
      </c>
      <c r="E14" s="2" cm="1">
        <f t="array" ref="E14">_xlfn.XLOOKUP(
1,
(Raw_oacontroller!$B$2:$B$100=$B14)*(Raw_oacontroller!$A$2:$A$100=E$13),
Raw_oacontroller!$C$2:$C$100
)</f>
        <v>73</v>
      </c>
      <c r="F14" s="2" cm="1">
        <f t="array" ref="F14">_xlfn.XLOOKUP(
1,
(Raw_oacontroller!$B$2:$B$100=$B14)*(Raw_oacontroller!$A$2:$A$100=F$13),
Raw_oacontroller!$C$2:$C$100
)</f>
        <v>75</v>
      </c>
      <c r="G14" s="2" cm="1">
        <f t="array" ref="G14">_xlfn.XLOOKUP(
1,
(Raw_oacontroller!$B$2:$B$100=$B14)*(Raw_oacontroller!$A$2:$A$100=G$13),
Raw_oacontroller!$C$2:$C$100
)</f>
        <v>73</v>
      </c>
      <c r="H14" s="2" cm="1">
        <f t="array" ref="H14">_xlfn.XLOOKUP(
1,
(Raw_oacontroller!$B$2:$B$100=$B14)*(Raw_oacontroller!$A$2:$A$100=H$13),
Raw_oacontroller!$C$2:$C$100
)</f>
        <v>75</v>
      </c>
      <c r="I14" s="2" cm="1">
        <f t="array" ref="I14">_xlfn.XLOOKUP(
1,
(Raw_oacontroller!$B$2:$B$100=$B14)*(Raw_oacontroller!$A$2:$A$100=I$13),
Raw_oacontroller!$C$2:$C$100
)</f>
        <v>71</v>
      </c>
      <c r="J14" s="2" cm="1">
        <f t="array" ref="J14">_xlfn.XLOOKUP(
1,
(Raw_oacontroller!$B$2:$B$100=$B14)*(Raw_oacontroller!$A$2:$A$100=J$13),
Raw_oacontroller!$C$2:$C$100
)</f>
        <v>69</v>
      </c>
      <c r="K14" s="2" cm="1">
        <f t="array" ref="K14">_xlfn.XLOOKUP(
1,
(Raw_oacontroller!$B$2:$B$100=$B14)*(Raw_oacontroller!$A$2:$A$100=K$13),
Raw_oacontroller!$C$2:$C$100
)</f>
        <v>71</v>
      </c>
      <c r="L14" s="2" cm="1">
        <f t="array" ref="L14">_xlfn.XLOOKUP(
1,
(Raw_oacontroller!$B$2:$B$100=$B14)*(Raw_oacontroller!$A$2:$A$100=L$13),
Raw_oacontroller!$C$2:$C$100
)</f>
        <v>71</v>
      </c>
      <c r="M14" s="2" cm="1">
        <f t="array" ref="M14">_xlfn.XLOOKUP(
1,
(Raw_oacontroller!$B$2:$B$100=$B14)*(Raw_oacontroller!$A$2:$A$100=M$13),
Raw_oacontroller!$C$2:$C$100
)</f>
        <v>73</v>
      </c>
      <c r="N14" s="2" cm="1">
        <f t="array" ref="N14">_xlfn.XLOOKUP(
1,
(Raw_oacontroller!$B$2:$B$100=$B14)*(Raw_oacontroller!$A$2:$A$100=N$13),
Raw_oacontroller!$C$2:$C$100
)</f>
        <v>75</v>
      </c>
      <c r="O14" s="2" cm="1">
        <f t="array" ref="O14">_xlfn.XLOOKUP(
1,
(Raw_oacontroller!$B$2:$B$100=$B14)*(Raw_oacontroller!$A$2:$A$100=O$13),
Raw_oacontroller!$C$2:$C$100
)</f>
        <v>75</v>
      </c>
      <c r="P14" s="2" cm="1">
        <f t="array" ref="P14">_xlfn.XLOOKUP(
1,
(Raw_oacontroller!$B$2:$B$100=$B14)*(Raw_oacontroller!$A$2:$A$100=P$13),
Raw_oacontroller!$C$2:$C$100
)</f>
        <v>75</v>
      </c>
      <c r="Q14" s="2" cm="1">
        <f t="array" ref="Q14">_xlfn.XLOOKUP(
1,
(Raw_oacontroller!$B$2:$B$100=$B14)*(Raw_oacontroller!$A$2:$A$100=Q$13),
Raw_oacontroller!$C$2:$C$100
)</f>
        <v>75</v>
      </c>
      <c r="R14" s="2" cm="1">
        <f t="array" ref="R14">_xlfn.XLOOKUP(
1,
(Raw_oacontroller!$B$2:$B$100=$B14)*(Raw_oacontroller!$A$2:$A$100=R$13),
Raw_oacontroller!$C$2:$C$100
)</f>
        <v>75</v>
      </c>
      <c r="S14" s="2" cm="1">
        <f t="array" ref="S14">_xlfn.XLOOKUP(
1,
(Raw_oacontroller!$B$2:$B$100=$B14)*(Raw_oacontroller!$A$2:$A$100=S$13),
Raw_oacontroller!$C$2:$C$100
)</f>
        <v>75</v>
      </c>
      <c r="T14" s="26"/>
    </row>
    <row r="15" spans="1:26" x14ac:dyDescent="0.25">
      <c r="A15" s="100"/>
      <c r="B15" s="2" t="s">
        <v>40</v>
      </c>
      <c r="C15" s="3" t="s">
        <v>82</v>
      </c>
      <c r="D15" s="2" cm="1">
        <f t="array" ref="D15">_xlfn.XLOOKUP(
1,
(Raw_oacontroller!$B$2:$B$100=$B15)*(Raw_oacontroller!$A$2:$A$100=D$13),
Raw_oacontroller!$C$2:$C$100
)</f>
        <v>75</v>
      </c>
      <c r="E15" s="2" cm="1">
        <f t="array" ref="E15">_xlfn.XLOOKUP(
1,
(Raw_oacontroller!$B$2:$B$100=$B15)*(Raw_oacontroller!$A$2:$A$100=E$13),
Raw_oacontroller!$C$2:$C$100
)</f>
        <v>73</v>
      </c>
      <c r="F15" s="2" cm="1">
        <f t="array" ref="F15">_xlfn.XLOOKUP(
1,
(Raw_oacontroller!$B$2:$B$100=$B15)*(Raw_oacontroller!$A$2:$A$100=F$13),
Raw_oacontroller!$C$2:$C$100
)</f>
        <v>75</v>
      </c>
      <c r="G15" s="2" cm="1">
        <f t="array" ref="G15">_xlfn.XLOOKUP(
1,
(Raw_oacontroller!$B$2:$B$100=$B15)*(Raw_oacontroller!$A$2:$A$100=G$13),
Raw_oacontroller!$C$2:$C$100
)</f>
        <v>73</v>
      </c>
      <c r="H15" s="2" cm="1">
        <f t="array" ref="H15">_xlfn.XLOOKUP(
1,
(Raw_oacontroller!$B$2:$B$100=$B15)*(Raw_oacontroller!$A$2:$A$100=H$13),
Raw_oacontroller!$C$2:$C$100
)</f>
        <v>75</v>
      </c>
      <c r="I15" s="2" cm="1">
        <f t="array" ref="I15">_xlfn.XLOOKUP(
1,
(Raw_oacontroller!$B$2:$B$100=$B15)*(Raw_oacontroller!$A$2:$A$100=I$13),
Raw_oacontroller!$C$2:$C$100
)</f>
        <v>71</v>
      </c>
      <c r="J15" s="2" cm="1">
        <f t="array" ref="J15">_xlfn.XLOOKUP(
1,
(Raw_oacontroller!$B$2:$B$100=$B15)*(Raw_oacontroller!$A$2:$A$100=J$13),
Raw_oacontroller!$C$2:$C$100
)</f>
        <v>69</v>
      </c>
      <c r="K15" s="2" cm="1">
        <f t="array" ref="K15">_xlfn.XLOOKUP(
1,
(Raw_oacontroller!$B$2:$B$100=$B15)*(Raw_oacontroller!$A$2:$A$100=K$13),
Raw_oacontroller!$C$2:$C$100
)</f>
        <v>71</v>
      </c>
      <c r="L15" s="2" cm="1">
        <f t="array" ref="L15">_xlfn.XLOOKUP(
1,
(Raw_oacontroller!$B$2:$B$100=$B15)*(Raw_oacontroller!$A$2:$A$100=L$13),
Raw_oacontroller!$C$2:$C$100
)</f>
        <v>71</v>
      </c>
      <c r="M15" s="2" cm="1">
        <f t="array" ref="M15">_xlfn.XLOOKUP(
1,
(Raw_oacontroller!$B$2:$B$100=$B15)*(Raw_oacontroller!$A$2:$A$100=M$13),
Raw_oacontroller!$C$2:$C$100
)</f>
        <v>73</v>
      </c>
      <c r="N15" s="2" cm="1">
        <f t="array" ref="N15">_xlfn.XLOOKUP(
1,
(Raw_oacontroller!$B$2:$B$100=$B15)*(Raw_oacontroller!$A$2:$A$100=N$13),
Raw_oacontroller!$C$2:$C$100
)</f>
        <v>75</v>
      </c>
      <c r="O15" s="2" cm="1">
        <f t="array" ref="O15">_xlfn.XLOOKUP(
1,
(Raw_oacontroller!$B$2:$B$100=$B15)*(Raw_oacontroller!$A$2:$A$100=O$13),
Raw_oacontroller!$C$2:$C$100
)</f>
        <v>75</v>
      </c>
      <c r="P15" s="2" cm="1">
        <f t="array" ref="P15">_xlfn.XLOOKUP(
1,
(Raw_oacontroller!$B$2:$B$100=$B15)*(Raw_oacontroller!$A$2:$A$100=P$13),
Raw_oacontroller!$C$2:$C$100
)</f>
        <v>75</v>
      </c>
      <c r="Q15" s="2" cm="1">
        <f t="array" ref="Q15">_xlfn.XLOOKUP(
1,
(Raw_oacontroller!$B$2:$B$100=$B15)*(Raw_oacontroller!$A$2:$A$100=Q$13),
Raw_oacontroller!$C$2:$C$100
)</f>
        <v>75</v>
      </c>
      <c r="R15" s="2" cm="1">
        <f t="array" ref="R15">_xlfn.XLOOKUP(
1,
(Raw_oacontroller!$B$2:$B$100=$B15)*(Raw_oacontroller!$A$2:$A$100=R$13),
Raw_oacontroller!$C$2:$C$100
)</f>
        <v>75</v>
      </c>
      <c r="S15" s="2" cm="1">
        <f t="array" ref="S15">_xlfn.XLOOKUP(
1,
(Raw_oacontroller!$B$2:$B$100=$B15)*(Raw_oacontroller!$A$2:$A$100=S$13),
Raw_oacontroller!$C$2:$C$100
)</f>
        <v>75</v>
      </c>
      <c r="T15" s="26"/>
    </row>
    <row r="18" spans="1:5" ht="15.75" x14ac:dyDescent="0.25">
      <c r="A18" s="96" t="str">
        <f>"Exhaust hood - "&amp;Prototype!A2</f>
        <v>Exhaust hood - Lodging - Hotel</v>
      </c>
      <c r="B18" s="96"/>
      <c r="C18" s="96"/>
      <c r="D18" s="96"/>
      <c r="E18" s="96"/>
    </row>
    <row r="19" spans="1:5" ht="27" x14ac:dyDescent="0.25">
      <c r="A19" s="16" t="s">
        <v>109</v>
      </c>
      <c r="B19" s="16" t="s">
        <v>110</v>
      </c>
      <c r="C19" s="16" t="s">
        <v>111</v>
      </c>
      <c r="D19" s="16" t="s">
        <v>112</v>
      </c>
      <c r="E19" s="16" t="s">
        <v>100</v>
      </c>
    </row>
    <row r="20" spans="1:5" x14ac:dyDescent="0.25">
      <c r="A20" s="4" t="s">
        <v>91</v>
      </c>
      <c r="B20" s="4" t="s">
        <v>91</v>
      </c>
      <c r="C20" s="4" t="s">
        <v>91</v>
      </c>
      <c r="D20" s="4" t="s">
        <v>91</v>
      </c>
      <c r="E20" s="4"/>
    </row>
  </sheetData>
  <mergeCells count="4">
    <mergeCell ref="A18:E18"/>
    <mergeCell ref="A14:A15"/>
    <mergeCell ref="A1:F1"/>
    <mergeCell ref="A12:T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8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539</v>
      </c>
      <c r="B2">
        <v>5517.18</v>
      </c>
      <c r="C2">
        <v>0</v>
      </c>
      <c r="D2">
        <v>0.15</v>
      </c>
    </row>
    <row r="3" spans="1:4" x14ac:dyDescent="0.25">
      <c r="A3" t="s">
        <v>535</v>
      </c>
      <c r="B3">
        <v>1798.67</v>
      </c>
      <c r="C3">
        <v>0</v>
      </c>
      <c r="D3">
        <v>0.5</v>
      </c>
    </row>
    <row r="4" spans="1:4" x14ac:dyDescent="0.25">
      <c r="A4" t="s">
        <v>572</v>
      </c>
      <c r="B4">
        <v>43808.55</v>
      </c>
      <c r="C4">
        <v>0</v>
      </c>
      <c r="D4">
        <v>0.15</v>
      </c>
    </row>
    <row r="5" spans="1:4" x14ac:dyDescent="0.25">
      <c r="A5" t="s">
        <v>586</v>
      </c>
      <c r="B5">
        <v>998.8</v>
      </c>
      <c r="C5">
        <v>0</v>
      </c>
      <c r="D5">
        <v>0.15</v>
      </c>
    </row>
    <row r="6" spans="1:4" x14ac:dyDescent="0.25">
      <c r="A6" t="s">
        <v>589</v>
      </c>
      <c r="B6">
        <v>4110.34</v>
      </c>
      <c r="C6">
        <v>0</v>
      </c>
      <c r="D6">
        <v>0.15</v>
      </c>
    </row>
    <row r="7" spans="1:4" x14ac:dyDescent="0.25">
      <c r="A7" t="s">
        <v>591</v>
      </c>
      <c r="B7">
        <v>8221.2199999999993</v>
      </c>
      <c r="C7">
        <v>0</v>
      </c>
      <c r="D7">
        <v>0.5</v>
      </c>
    </row>
    <row r="8" spans="1:4" x14ac:dyDescent="0.25">
      <c r="A8" t="s">
        <v>540</v>
      </c>
      <c r="B8">
        <v>4110.34</v>
      </c>
      <c r="C8">
        <v>0</v>
      </c>
      <c r="D8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58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Lodging - Hotel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1445879.25</v>
      </c>
      <c r="E4" s="70">
        <f>Raw_waterheater!D2</f>
        <v>303.23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1445879.25</v>
      </c>
      <c r="E5" s="70">
        <f>Raw_waterheater!D3</f>
        <v>303.23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Lodging - Hotel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BARCASINO EL2 NORTH PERIM SPC (G.N2)</v>
      </c>
      <c r="B10" s="62">
        <f>IFERROR(Zones!H3,0)</f>
        <v>625.29</v>
      </c>
      <c r="C10" s="59">
        <f>IFERROR(Zones!K3,0)</f>
        <v>33.33</v>
      </c>
      <c r="D10" s="57">
        <f>IFERROR(E10/C10,0)</f>
        <v>0.72290753075307501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24.09450799999999</v>
      </c>
      <c r="F10" s="73">
        <f>E10/60</f>
        <v>0.40157513333333317</v>
      </c>
      <c r="G10" s="74"/>
    </row>
    <row r="11" spans="1:8" x14ac:dyDescent="0.25">
      <c r="A11" s="58" t="str">
        <f>IFERROR(Zones!B4,0)</f>
        <v>BARCASINO EL3 NORTH PERIM SPC (G.N1)</v>
      </c>
      <c r="B11" s="62">
        <f>IFERROR(Zones!H4,0)</f>
        <v>373.51</v>
      </c>
      <c r="C11" s="59">
        <f>IFERROR(Zones!K4,0)</f>
        <v>33.33</v>
      </c>
      <c r="D11" s="57">
        <f t="shared" ref="D11:D57" si="0">IFERROR(E11/C11,0)</f>
        <v>0.43182074207420734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14.392585333333329</v>
      </c>
      <c r="F11" s="73">
        <f t="shared" ref="F11:F57" si="1">E11/60</f>
        <v>0.23987642222222216</v>
      </c>
      <c r="G11" s="74"/>
    </row>
    <row r="12" spans="1:8" x14ac:dyDescent="0.25">
      <c r="A12" s="58" t="str">
        <f>IFERROR(Zones!B5,0)</f>
        <v>CORRIDOR EL4 CORE SPC (G.C5)</v>
      </c>
      <c r="B12" s="62">
        <f>IFERROR(Zones!H5,0)</f>
        <v>1839.06</v>
      </c>
      <c r="C12" s="59">
        <f>IFERROR(Zones!K5,0)</f>
        <v>5</v>
      </c>
      <c r="D12" s="57">
        <f t="shared" si="0"/>
        <v>0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2" s="73">
        <f t="shared" si="1"/>
        <v>0</v>
      </c>
      <c r="G12" s="74"/>
    </row>
    <row r="13" spans="1:8" x14ac:dyDescent="0.25">
      <c r="A13" s="58" t="str">
        <f>IFERROR(Zones!B6,0)</f>
        <v>CORRIDOR EL4 CORE SPC (M.C15)</v>
      </c>
      <c r="B13" s="62">
        <f>IFERROR(Zones!H6,0)</f>
        <v>1839.06</v>
      </c>
      <c r="C13" s="59">
        <f>IFERROR(Zones!K6,0)</f>
        <v>5</v>
      </c>
      <c r="D13" s="57">
        <f t="shared" si="0"/>
        <v>0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3" s="73">
        <f t="shared" si="1"/>
        <v>0</v>
      </c>
      <c r="G13" s="74"/>
    </row>
    <row r="14" spans="1:8" x14ac:dyDescent="0.25">
      <c r="A14" s="58" t="str">
        <f>IFERROR(Zones!B7,0)</f>
        <v>CORRIDOR EL4 CORE SPC (T.C25)</v>
      </c>
      <c r="B14" s="62">
        <f>IFERROR(Zones!H7,0)</f>
        <v>1839.06</v>
      </c>
      <c r="C14" s="59">
        <f>IFERROR(Zones!K7,0)</f>
        <v>5</v>
      </c>
      <c r="D14" s="57">
        <f t="shared" si="0"/>
        <v>0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4" s="73">
        <f t="shared" si="1"/>
        <v>0</v>
      </c>
      <c r="G14" s="74"/>
    </row>
    <row r="15" spans="1:8" x14ac:dyDescent="0.25">
      <c r="A15" s="58" t="str">
        <f>IFERROR(Zones!B8,0)</f>
        <v>DINING EL2 WEST PERIM SPC (G.W3)</v>
      </c>
      <c r="B15" s="62">
        <f>IFERROR(Zones!H8,0)</f>
        <v>399.93</v>
      </c>
      <c r="C15" s="59">
        <f>IFERROR(Zones!K8,0)</f>
        <v>33.33</v>
      </c>
      <c r="D15" s="57">
        <f t="shared" si="0"/>
        <v>0.46236531653165286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15.41063599999999</v>
      </c>
      <c r="F15" s="73">
        <f t="shared" si="1"/>
        <v>0.25684393333333316</v>
      </c>
      <c r="G15" s="74"/>
    </row>
    <row r="16" spans="1:8" x14ac:dyDescent="0.25">
      <c r="A16" s="58" t="str">
        <f>IFERROR(Zones!B9,0)</f>
        <v>DINING EL3 WEST PERIM SPC (G.W3)</v>
      </c>
      <c r="B16" s="62">
        <f>IFERROR(Zones!H9,0)</f>
        <v>399.94</v>
      </c>
      <c r="C16" s="59">
        <f>IFERROR(Zones!K9,0)</f>
        <v>33.33</v>
      </c>
      <c r="D16" s="57">
        <f t="shared" si="0"/>
        <v>0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6" s="73">
        <f t="shared" si="1"/>
        <v>0</v>
      </c>
      <c r="G16" s="74"/>
    </row>
    <row r="17" spans="1:7" x14ac:dyDescent="0.25">
      <c r="A17" s="58" t="str">
        <f>IFERROR(Zones!B10,0)</f>
        <v>EL1 EAST PERIM PLNM (G.E6)</v>
      </c>
      <c r="B17" s="62">
        <f>IFERROR(Zones!H10,0)</f>
        <v>0</v>
      </c>
      <c r="C17" s="59">
        <f>IFERROR(Zones!K10,0)</f>
        <v>0</v>
      </c>
      <c r="D17" s="57">
        <f t="shared" si="0"/>
        <v>0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7" s="73">
        <f t="shared" si="1"/>
        <v>0</v>
      </c>
      <c r="G17" s="74"/>
    </row>
    <row r="18" spans="1:7" x14ac:dyDescent="0.25">
      <c r="A18" s="58" t="str">
        <f>IFERROR(Zones!B11,0)</f>
        <v>EL1 WEST PERIM PLNM (G.W4)</v>
      </c>
      <c r="B18" s="62">
        <f>IFERROR(Zones!H11,0)</f>
        <v>0</v>
      </c>
      <c r="C18" s="59">
        <f>IFERROR(Zones!K11,0)</f>
        <v>0</v>
      </c>
      <c r="D18" s="57">
        <f t="shared" si="0"/>
        <v>0</v>
      </c>
      <c r="E18" s="72" cm="1">
        <f t="array" ref="E18">_xlfn.LET(
  _xlpm.tgt,
    TRIM(
      SUBSTITUTE(
        SUBSTITUTE(
          SUBSTITUTE(
            SUBSTITUTE(
              SUBSTITUTE(UPPER(A18),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8" s="73">
        <f t="shared" si="1"/>
        <v>0</v>
      </c>
      <c r="G18" s="74"/>
    </row>
    <row r="19" spans="1:7" x14ac:dyDescent="0.25">
      <c r="A19" s="58" t="str">
        <f>IFERROR(Zones!B12,0)</f>
        <v>EL1 WEST PERIM PLNM (G.W5)</v>
      </c>
      <c r="B19" s="62">
        <f>IFERROR(Zones!H12,0)</f>
        <v>0</v>
      </c>
      <c r="C19" s="59">
        <f>IFERROR(Zones!K12,0)</f>
        <v>0</v>
      </c>
      <c r="D19" s="57">
        <f t="shared" si="0"/>
        <v>0</v>
      </c>
      <c r="E19" s="72" cm="1">
        <f t="array" ref="E19">_xlfn.LET(
  _xlpm.tgt,
    TRIM(
      SUBSTITUTE(
        SUBSTITUTE(
          SUBSTITUTE(
            SUBSTITUTE(
              SUBSTITUTE(UPPER(A19),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9" s="73">
        <f t="shared" si="1"/>
        <v>0</v>
      </c>
      <c r="G19" s="74"/>
    </row>
    <row r="20" spans="1:7" x14ac:dyDescent="0.25">
      <c r="A20" s="58" t="str">
        <f>IFERROR(Zones!B13,0)</f>
        <v>EL2 NORTH PERIM PLNM (G.N5)</v>
      </c>
      <c r="B20" s="62">
        <f>IFERROR(Zones!H13,0)</f>
        <v>0</v>
      </c>
      <c r="C20" s="59">
        <f>IFERROR(Zones!K13,0)</f>
        <v>0</v>
      </c>
      <c r="D20" s="57">
        <f t="shared" si="0"/>
        <v>0</v>
      </c>
      <c r="E20" s="72" cm="1">
        <f t="array" ref="E20">_xlfn.LET(
  _xlpm.tgt,
    TRIM(
      SUBSTITUTE(
        SUBSTITUTE(
          SUBSTITUTE(
            SUBSTITUTE(
              SUBSTITUTE(UPPER(A20),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0" s="73">
        <f t="shared" si="1"/>
        <v>0</v>
      </c>
      <c r="G20" s="74"/>
    </row>
    <row r="21" spans="1:7" x14ac:dyDescent="0.25">
      <c r="A21" s="58" t="str">
        <f>IFERROR(Zones!B14,0)</f>
        <v>EL2 SOUTH PERIM PLNM (G.S4)</v>
      </c>
      <c r="B21" s="62">
        <f>IFERROR(Zones!H14,0)</f>
        <v>0</v>
      </c>
      <c r="C21" s="59">
        <f>IFERROR(Zones!K14,0)</f>
        <v>0</v>
      </c>
      <c r="D21" s="57">
        <f t="shared" si="0"/>
        <v>0</v>
      </c>
      <c r="E21" s="72" cm="1">
        <f t="array" ref="E21">_xlfn.LET(
  _xlpm.tgt,
    TRIM(
      SUBSTITUTE(
        SUBSTITUTE(
          SUBSTITUTE(
            SUBSTITUTE(
              SUBSTITUTE(UPPER(A21),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122.6653119999999</v>
      </c>
      <c r="F21" s="73">
        <f t="shared" si="1"/>
        <v>2.0444218666666649</v>
      </c>
      <c r="G21" s="74"/>
    </row>
    <row r="22" spans="1:7" x14ac:dyDescent="0.25">
      <c r="A22" s="58" t="str">
        <f>IFERROR(Zones!B15,0)</f>
        <v>EL2 WEST PERIM PLNM (G.W6)</v>
      </c>
      <c r="B22" s="62">
        <f>IFERROR(Zones!H15,0)</f>
        <v>0</v>
      </c>
      <c r="C22" s="59">
        <f>IFERROR(Zones!K15,0)</f>
        <v>0</v>
      </c>
      <c r="D22" s="57">
        <f t="shared" si="0"/>
        <v>0</v>
      </c>
      <c r="E22" s="72" cm="1">
        <f t="array" ref="E22">_xlfn.LET(
  _xlpm.tgt,
    TRIM(
      SUBSTITUTE(
        SUBSTITUTE(
          SUBSTITUTE(
            SUBSTITUTE(
              SUBSTITUTE(UPPER(A22),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2" s="73">
        <f t="shared" si="1"/>
        <v>0</v>
      </c>
      <c r="G22" s="74"/>
    </row>
    <row r="23" spans="1:7" x14ac:dyDescent="0.25">
      <c r="A23" s="58" t="str">
        <f>IFERROR(Zones!B16,0)</f>
        <v>EL3 NORTH PERIM PLNM (G.N4)</v>
      </c>
      <c r="B23" s="62">
        <f>IFERROR(Zones!H16,0)</f>
        <v>0</v>
      </c>
      <c r="C23" s="59">
        <f>IFERROR(Zones!K16,0)</f>
        <v>0</v>
      </c>
      <c r="D23" s="57">
        <f t="shared" si="0"/>
        <v>0</v>
      </c>
      <c r="E23" s="72" cm="1">
        <f t="array" ref="E23">_xlfn.LET(
  _xlpm.tgt,
    TRIM(
      SUBSTITUTE(
        SUBSTITUTE(
          SUBSTITUTE(
            SUBSTITUTE(
              SUBSTITUTE(UPPER(A23),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3" s="73">
        <f t="shared" si="1"/>
        <v>0</v>
      </c>
      <c r="G23" s="74"/>
    </row>
    <row r="24" spans="1:7" x14ac:dyDescent="0.25">
      <c r="A24" s="58" t="str">
        <f>IFERROR(Zones!B17,0)</f>
        <v>EL3 SOUTH PERIM PLNM (G.S5)</v>
      </c>
      <c r="B24" s="62">
        <f>IFERROR(Zones!H17,0)</f>
        <v>0</v>
      </c>
      <c r="C24" s="59">
        <f>IFERROR(Zones!K17,0)</f>
        <v>0</v>
      </c>
      <c r="D24" s="57">
        <f t="shared" si="0"/>
        <v>0</v>
      </c>
      <c r="E24" s="72" cm="1">
        <f t="array" ref="E24">_xlfn.LET(
  _xlpm.tgt,
    TRIM(
      SUBSTITUTE(
        SUBSTITUTE(
          SUBSTITUTE(
            SUBSTITUTE(
              SUBSTITUTE(UPPER(A24),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4" s="73">
        <f t="shared" si="1"/>
        <v>0</v>
      </c>
      <c r="G24" s="74"/>
    </row>
    <row r="25" spans="1:7" x14ac:dyDescent="0.25">
      <c r="A25" s="58" t="str">
        <f>IFERROR(Zones!B18,0)</f>
        <v>EL3 WEST PERIM PLNM (G.W6)</v>
      </c>
      <c r="B25" s="62">
        <f>IFERROR(Zones!H18,0)</f>
        <v>0</v>
      </c>
      <c r="C25" s="59">
        <f>IFERROR(Zones!K18,0)</f>
        <v>0</v>
      </c>
      <c r="D25" s="57">
        <f t="shared" si="0"/>
        <v>0</v>
      </c>
      <c r="E25" s="72" cm="1">
        <f t="array" ref="E25">_xlfn.LET(
  _xlpm.tgt,
    TRIM(
      SUBSTITUTE(
        SUBSTITUTE(
          SUBSTITUTE(
            SUBSTITUTE(
              SUBSTITUTE(UPPER(A25),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5" s="73">
        <f t="shared" si="1"/>
        <v>0</v>
      </c>
      <c r="G25" s="74"/>
    </row>
    <row r="26" spans="1:7" x14ac:dyDescent="0.25">
      <c r="A26" s="58" t="str">
        <f>IFERROR(Zones!B19,0)</f>
        <v>EL4 CORE PLNM (G.C10)</v>
      </c>
      <c r="B26" s="62">
        <f>IFERROR(Zones!H19,0)</f>
        <v>0</v>
      </c>
      <c r="C26" s="59">
        <f>IFERROR(Zones!K19,0)</f>
        <v>0</v>
      </c>
      <c r="D26" s="57">
        <f t="shared" si="0"/>
        <v>0</v>
      </c>
      <c r="E26" s="72" cm="1">
        <f t="array" ref="E26">_xlfn.LET(
  _xlpm.tgt,
    TRIM(
      SUBSTITUTE(
        SUBSTITUTE(
          SUBSTITUTE(
            SUBSTITUTE(
              SUBSTITUTE(UPPER(A26),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6" s="73">
        <f t="shared" si="1"/>
        <v>0</v>
      </c>
      <c r="G26" s="74"/>
    </row>
    <row r="27" spans="1:7" x14ac:dyDescent="0.25">
      <c r="A27" s="58" t="str">
        <f>IFERROR(Zones!B20,0)</f>
        <v>EL4 CORE PLNM (M.C20)</v>
      </c>
      <c r="B27" s="62">
        <f>IFERROR(Zones!H20,0)</f>
        <v>0</v>
      </c>
      <c r="C27" s="59">
        <f>IFERROR(Zones!K20,0)</f>
        <v>0</v>
      </c>
      <c r="D27" s="57">
        <f t="shared" si="0"/>
        <v>0</v>
      </c>
      <c r="E27" s="72" cm="1">
        <f t="array" ref="E27">_xlfn.LET(
  _xlpm.tgt,
    TRIM(
      SUBSTITUTE(
        SUBSTITUTE(
          SUBSTITUTE(
            SUBSTITUTE(
              SUBSTITUTE(UPPER(A27),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7" s="73">
        <f t="shared" si="1"/>
        <v>0</v>
      </c>
      <c r="G27" s="74"/>
    </row>
    <row r="28" spans="1:7" x14ac:dyDescent="0.25">
      <c r="A28" s="58" t="str">
        <f>IFERROR(Zones!B21,0)</f>
        <v>EL4 CORE PLNM (T.C30)</v>
      </c>
      <c r="B28" s="62">
        <f>IFERROR(Zones!H21,0)</f>
        <v>0</v>
      </c>
      <c r="C28" s="59">
        <f>IFERROR(Zones!K21,0)</f>
        <v>0</v>
      </c>
      <c r="D28" s="57">
        <f t="shared" si="0"/>
        <v>0</v>
      </c>
      <c r="E28" s="72" cm="1">
        <f t="array" ref="E28">_xlfn.LET(
  _xlpm.tgt,
    TRIM(
      SUBSTITUTE(
        SUBSTITUTE(
          SUBSTITUTE(
            SUBSTITUTE(
              SUBSTITUTE(UPPER(A28),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8" s="73">
        <f t="shared" si="1"/>
        <v>0</v>
      </c>
      <c r="G28" s="74"/>
    </row>
    <row r="29" spans="1:7" x14ac:dyDescent="0.25">
      <c r="A29" s="58" t="str">
        <f>IFERROR(Zones!B22,0)</f>
        <v>EL4 NNE PERIM PLNM (G.NNE8)</v>
      </c>
      <c r="B29" s="62">
        <f>IFERROR(Zones!H22,0)</f>
        <v>0</v>
      </c>
      <c r="C29" s="59">
        <f>IFERROR(Zones!K22,0)</f>
        <v>0</v>
      </c>
      <c r="D29" s="57">
        <f t="shared" si="0"/>
        <v>0</v>
      </c>
      <c r="E29" s="72" cm="1">
        <f t="array" ref="E29">_xlfn.LET(
  _xlpm.tgt,
    TRIM(
      SUBSTITUTE(
        SUBSTITUTE(
          SUBSTITUTE(
            SUBSTITUTE(
              SUBSTITUTE(UPPER(A29),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9" s="73">
        <f t="shared" si="1"/>
        <v>0</v>
      </c>
      <c r="G29" s="74"/>
    </row>
    <row r="30" spans="1:7" x14ac:dyDescent="0.25">
      <c r="A30" s="58" t="str">
        <f>IFERROR(Zones!B23,0)</f>
        <v>EL4 NNE PERIM PLNM (M.NNE18)</v>
      </c>
      <c r="B30" s="62">
        <f>IFERROR(Zones!H23,0)</f>
        <v>0</v>
      </c>
      <c r="C30" s="59">
        <f>IFERROR(Zones!K23,0)</f>
        <v>0</v>
      </c>
      <c r="D30" s="57">
        <f t="shared" si="0"/>
        <v>0</v>
      </c>
      <c r="E30" s="72" cm="1">
        <f t="array" ref="E30">_xlfn.LET(
  _xlpm.tgt,
    TRIM(
      SUBSTITUTE(
        SUBSTITUTE(
          SUBSTITUTE(
            SUBSTITUTE(
              SUBSTITUTE(UPPER(A30),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0" s="73">
        <f t="shared" si="1"/>
        <v>0</v>
      </c>
      <c r="G30" s="74"/>
    </row>
    <row r="31" spans="1:7" x14ac:dyDescent="0.25">
      <c r="A31" s="58" t="str">
        <f>IFERROR(Zones!B24,0)</f>
        <v>EL4 NNE PERIM PLNM (T.NNE28)</v>
      </c>
      <c r="B31" s="62">
        <f>IFERROR(Zones!H24,0)</f>
        <v>0</v>
      </c>
      <c r="C31" s="59">
        <f>IFERROR(Zones!K24,0)</f>
        <v>0</v>
      </c>
      <c r="D31" s="57">
        <f t="shared" si="0"/>
        <v>0</v>
      </c>
      <c r="E31" s="72" cm="1">
        <f t="array" ref="E31">_xlfn.LET(
  _xlpm.tgt,
    TRIM(
      SUBSTITUTE(
        SUBSTITUTE(
          SUBSTITUTE(
            SUBSTITUTE(
              SUBSTITUTE(UPPER(A31),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1" s="73">
        <f t="shared" si="1"/>
        <v>0</v>
      </c>
      <c r="G31" s="74"/>
    </row>
    <row r="32" spans="1:7" x14ac:dyDescent="0.25">
      <c r="A32" s="58" t="str">
        <f>IFERROR(Zones!B25,0)</f>
        <v>EL4 NORTH PERIM PLNM (G.N6)</v>
      </c>
      <c r="B32" s="62">
        <f>IFERROR(Zones!H25,0)</f>
        <v>0</v>
      </c>
      <c r="C32" s="59">
        <f>IFERROR(Zones!K25,0)</f>
        <v>0</v>
      </c>
      <c r="D32" s="57">
        <f t="shared" si="0"/>
        <v>0</v>
      </c>
      <c r="E32" s="72" cm="1">
        <f t="array" ref="E32">_xlfn.LET(
  _xlpm.tgt,
    TRIM(
      SUBSTITUTE(
        SUBSTITUTE(
          SUBSTITUTE(
            SUBSTITUTE(
              SUBSTITUTE(UPPER(A32),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2" s="73">
        <f t="shared" si="1"/>
        <v>0</v>
      </c>
      <c r="G32" s="74"/>
    </row>
    <row r="33" spans="1:7" x14ac:dyDescent="0.25">
      <c r="A33" s="58" t="str">
        <f>IFERROR(Zones!B26,0)</f>
        <v>EL4 NORTH PERIM PLNM (M.N16)</v>
      </c>
      <c r="B33" s="62">
        <f>IFERROR(Zones!H26,0)</f>
        <v>0</v>
      </c>
      <c r="C33" s="59">
        <f>IFERROR(Zones!K26,0)</f>
        <v>0</v>
      </c>
      <c r="D33" s="57">
        <f t="shared" si="0"/>
        <v>0</v>
      </c>
      <c r="E33" s="72" cm="1">
        <f t="array" ref="E33">_xlfn.LET(
  _xlpm.tgt,
    TRIM(
      SUBSTITUTE(
        SUBSTITUTE(
          SUBSTITUTE(
            SUBSTITUTE(
              SUBSTITUTE(UPPER(A33),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3" s="73">
        <f t="shared" si="1"/>
        <v>0</v>
      </c>
      <c r="G33" s="74"/>
    </row>
    <row r="34" spans="1:7" x14ac:dyDescent="0.25">
      <c r="A34" s="58" t="str">
        <f>IFERROR(Zones!B27,0)</f>
        <v>EL4 NORTH PERIM PLNM (T.N26)</v>
      </c>
      <c r="B34" s="62">
        <f>IFERROR(Zones!H27,0)</f>
        <v>0</v>
      </c>
      <c r="C34" s="59">
        <f>IFERROR(Zones!K27,0)</f>
        <v>0</v>
      </c>
      <c r="D34" s="57">
        <f t="shared" si="0"/>
        <v>0</v>
      </c>
      <c r="E34" s="72" cm="1">
        <f t="array" ref="E34">_xlfn.LET(
  _xlpm.tgt,
    TRIM(
      SUBSTITUTE(
        SUBSTITUTE(
          SUBSTITUTE(
            SUBSTITUTE(
              SUBSTITUTE(UPPER(A34),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4" s="73">
        <f t="shared" si="1"/>
        <v>0</v>
      </c>
      <c r="G34" s="74"/>
    </row>
    <row r="35" spans="1:7" x14ac:dyDescent="0.25">
      <c r="A35" s="58" t="str">
        <f>IFERROR(Zones!B28,0)</f>
        <v>EL4 SSW PERIM PLNM (G.SSW7)</v>
      </c>
      <c r="B35" s="62">
        <f>IFERROR(Zones!H28,0)</f>
        <v>0</v>
      </c>
      <c r="C35" s="59">
        <f>IFERROR(Zones!K28,0)</f>
        <v>0</v>
      </c>
      <c r="D35" s="57">
        <f t="shared" si="0"/>
        <v>0</v>
      </c>
      <c r="E35" s="72" cm="1">
        <f t="array" ref="E35">_xlfn.LET(
  _xlpm.tgt,
    TRIM(
      SUBSTITUTE(
        SUBSTITUTE(
          SUBSTITUTE(
            SUBSTITUTE(
              SUBSTITUTE(UPPER(A35),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5" s="73">
        <f t="shared" si="1"/>
        <v>0</v>
      </c>
      <c r="G35" s="74"/>
    </row>
    <row r="36" spans="1:7" x14ac:dyDescent="0.25">
      <c r="A36" s="58" t="str">
        <f>IFERROR(Zones!B29,0)</f>
        <v>EL4 SSW PERIM PLNM (M.SSW17)</v>
      </c>
      <c r="B36" s="62">
        <f>IFERROR(Zones!H29,0)</f>
        <v>0</v>
      </c>
      <c r="C36" s="59">
        <f>IFERROR(Zones!K29,0)</f>
        <v>0</v>
      </c>
      <c r="D36" s="57">
        <f t="shared" si="0"/>
        <v>0</v>
      </c>
      <c r="E36" s="72" cm="1">
        <f t="array" ref="E36">_xlfn.LET(
  _xlpm.tgt,
    TRIM(
      SUBSTITUTE(
        SUBSTITUTE(
          SUBSTITUTE(
            SUBSTITUTE(
              SUBSTITUTE(UPPER(A36),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6" s="73">
        <f t="shared" si="1"/>
        <v>0</v>
      </c>
      <c r="G36" s="74"/>
    </row>
    <row r="37" spans="1:7" x14ac:dyDescent="0.25">
      <c r="A37" s="58" t="str">
        <f>IFERROR(Zones!B30,0)</f>
        <v>EL4 SSW PERIM PLNM (T.SSW27)</v>
      </c>
      <c r="B37" s="62">
        <f>IFERROR(Zones!H30,0)</f>
        <v>0</v>
      </c>
      <c r="C37" s="59">
        <f>IFERROR(Zones!K30,0)</f>
        <v>0</v>
      </c>
      <c r="D37" s="57">
        <f t="shared" si="0"/>
        <v>0</v>
      </c>
      <c r="E37" s="72" cm="1">
        <f t="array" ref="E37">_xlfn.LET(
  _xlpm.tgt,
    TRIM(
      SUBSTITUTE(
        SUBSTITUTE(
          SUBSTITUTE(
            SUBSTITUTE(
              SUBSTITUTE(UPPER(A37),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7" s="73">
        <f t="shared" si="1"/>
        <v>0</v>
      </c>
      <c r="G37" s="74"/>
    </row>
    <row r="38" spans="1:7" x14ac:dyDescent="0.25">
      <c r="A38" s="58" t="str">
        <f>IFERROR(Zones!B31,0)</f>
        <v>EL4 SOUTH PERIM PLNM (G.S9)</v>
      </c>
      <c r="B38" s="62">
        <f>IFERROR(Zones!H31,0)</f>
        <v>0</v>
      </c>
      <c r="C38" s="59">
        <f>IFERROR(Zones!K31,0)</f>
        <v>0</v>
      </c>
      <c r="D38" s="57">
        <f t="shared" si="0"/>
        <v>0</v>
      </c>
      <c r="E38" s="72" cm="1">
        <f t="array" ref="E38">_xlfn.LET(
  _xlpm.tgt,
    TRIM(
      SUBSTITUTE(
        SUBSTITUTE(
          SUBSTITUTE(
            SUBSTITUTE(
              SUBSTITUTE(UPPER(A38),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8" s="73">
        <f t="shared" si="1"/>
        <v>0</v>
      </c>
      <c r="G38" s="74"/>
    </row>
    <row r="39" spans="1:7" x14ac:dyDescent="0.25">
      <c r="A39" s="58" t="str">
        <f>IFERROR(Zones!B32,0)</f>
        <v>EL4 SOUTH PERIM PLNM (M.S19)</v>
      </c>
      <c r="B39" s="62">
        <f>IFERROR(Zones!H32,0)</f>
        <v>0</v>
      </c>
      <c r="C39" s="59">
        <f>IFERROR(Zones!K32,0)</f>
        <v>0</v>
      </c>
      <c r="D39" s="57">
        <f t="shared" si="0"/>
        <v>0</v>
      </c>
      <c r="E39" s="72" cm="1">
        <f t="array" ref="E39">_xlfn.LET(
  _xlpm.tgt,
    TRIM(
      SUBSTITUTE(
        SUBSTITUTE(
          SUBSTITUTE(
            SUBSTITUTE(
              SUBSTITUTE(UPPER(A39),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9" s="73">
        <f t="shared" si="1"/>
        <v>0</v>
      </c>
      <c r="G39" s="74"/>
    </row>
    <row r="40" spans="1:7" x14ac:dyDescent="0.25">
      <c r="A40" s="58" t="str">
        <f>IFERROR(Zones!B33,0)</f>
        <v>EL4 SOUTH PERIM PLNM (T.S29)</v>
      </c>
      <c r="B40" s="62">
        <f>IFERROR(Zones!H33,0)</f>
        <v>0</v>
      </c>
      <c r="C40" s="59">
        <f>IFERROR(Zones!K33,0)</f>
        <v>0</v>
      </c>
      <c r="D40" s="57">
        <f t="shared" si="0"/>
        <v>0</v>
      </c>
      <c r="E40" s="72" cm="1">
        <f t="array" ref="E40">_xlfn.LET(
  _xlpm.tgt,
    TRIM(
      SUBSTITUTE(
        SUBSTITUTE(
          SUBSTITUTE(
            SUBSTITUTE(
              SUBSTITUTE(UPPER(A40),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0" s="73">
        <f t="shared" si="1"/>
        <v>0</v>
      </c>
      <c r="G40" s="74"/>
    </row>
    <row r="41" spans="1:7" x14ac:dyDescent="0.25">
      <c r="A41" s="58" t="str">
        <f>IFERROR(Zones!B34,0)</f>
        <v>GUESTRM EL4 NNE PERIM SPC (G.NNE3)</v>
      </c>
      <c r="B41" s="62">
        <f>IFERROR(Zones!H34,0)</f>
        <v>1825.3</v>
      </c>
      <c r="C41" s="59">
        <f>IFERROR(Zones!K34,0)</f>
        <v>2.5</v>
      </c>
      <c r="D41" s="57">
        <f t="shared" si="0"/>
        <v>16.354687999999989</v>
      </c>
      <c r="E41" s="72" cm="1">
        <f t="array" ref="E41">_xlfn.LET(
  _xlpm.tgt,
    TRIM(
      SUBSTITUTE(
        SUBSTITUTE(
          SUBSTITUTE(
            SUBSTITUTE(
              SUBSTITUTE(UPPER(A41),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40.886719999999968</v>
      </c>
      <c r="F41" s="73">
        <f t="shared" si="1"/>
        <v>0.68144533333333279</v>
      </c>
      <c r="G41" s="74"/>
    </row>
    <row r="42" spans="1:7" x14ac:dyDescent="0.25">
      <c r="A42" s="58" t="str">
        <f>IFERROR(Zones!B35,0)</f>
        <v>GUESTRM EL4 NNE PERIM SPC (M.NNE13)</v>
      </c>
      <c r="B42" s="62">
        <f>IFERROR(Zones!H35,0)</f>
        <v>1825.3</v>
      </c>
      <c r="C42" s="59">
        <f>IFERROR(Zones!K35,0)</f>
        <v>2.5</v>
      </c>
      <c r="D42" s="57">
        <f t="shared" si="0"/>
        <v>16.354687999999989</v>
      </c>
      <c r="E42" s="72" cm="1">
        <f t="array" ref="E42">_xlfn.LET(
  _xlpm.tgt,
    TRIM(
      SUBSTITUTE(
        SUBSTITUTE(
          SUBSTITUTE(
            SUBSTITUTE(
              SUBSTITUTE(UPPER(A42),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40.886719999999968</v>
      </c>
      <c r="F42" s="73">
        <f t="shared" si="1"/>
        <v>0.68144533333333279</v>
      </c>
      <c r="G42" s="74"/>
    </row>
    <row r="43" spans="1:7" x14ac:dyDescent="0.25">
      <c r="A43" s="58" t="str">
        <f>IFERROR(Zones!B36,0)</f>
        <v>GUESTRM EL4 NNE PERIM SPC (T.NNE23)</v>
      </c>
      <c r="B43" s="62">
        <f>IFERROR(Zones!H36,0)</f>
        <v>1825.3</v>
      </c>
      <c r="C43" s="59">
        <f>IFERROR(Zones!K36,0)</f>
        <v>2.5</v>
      </c>
      <c r="D43" s="57">
        <f t="shared" si="0"/>
        <v>16.354687999999989</v>
      </c>
      <c r="E43" s="72" cm="1">
        <f t="array" ref="E43">_xlfn.LET(
  _xlpm.tgt,
    TRIM(
      SUBSTITUTE(
        SUBSTITUTE(
          SUBSTITUTE(
            SUBSTITUTE(
              SUBSTITUTE(UPPER(A43),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40.886719999999968</v>
      </c>
      <c r="F43" s="73">
        <f t="shared" si="1"/>
        <v>0.68144533333333279</v>
      </c>
      <c r="G43" s="74"/>
    </row>
    <row r="44" spans="1:7" x14ac:dyDescent="0.25">
      <c r="A44" s="58" t="str">
        <f>IFERROR(Zones!B37,0)</f>
        <v>GUESTRM EL4 NORTH PERIM SPC (G.N1)</v>
      </c>
      <c r="B44" s="62">
        <f>IFERROR(Zones!H37,0)</f>
        <v>5476.13</v>
      </c>
      <c r="C44" s="59">
        <f>IFERROR(Zones!K37,0)</f>
        <v>2.5</v>
      </c>
      <c r="D44" s="57">
        <f t="shared" si="0"/>
        <v>0</v>
      </c>
      <c r="E44" s="72" cm="1">
        <f t="array" ref="E44">_xlfn.LET(
  _xlpm.tgt,
    TRIM(
      SUBSTITUTE(
        SUBSTITUTE(
          SUBSTITUTE(
            SUBSTITUTE(
              SUBSTITUTE(UPPER(A44),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4" s="73">
        <f t="shared" si="1"/>
        <v>0</v>
      </c>
      <c r="G44" s="74"/>
    </row>
    <row r="45" spans="1:7" x14ac:dyDescent="0.25">
      <c r="A45" s="58" t="str">
        <f>IFERROR(Zones!B38,0)</f>
        <v>GUESTRM EL4 NORTH PERIM SPC (M.N11)</v>
      </c>
      <c r="B45" s="62">
        <f>IFERROR(Zones!H38,0)</f>
        <v>5476.13</v>
      </c>
      <c r="C45" s="59">
        <f>IFERROR(Zones!K38,0)</f>
        <v>2.5</v>
      </c>
      <c r="D45" s="57">
        <f t="shared" si="0"/>
        <v>49.066124799999962</v>
      </c>
      <c r="E45" s="72" cm="1">
        <f t="array" ref="E45">_xlfn.LET(
  _xlpm.tgt,
    TRIM(
      SUBSTITUTE(
        SUBSTITUTE(
          SUBSTITUTE(
            SUBSTITUTE(
              SUBSTITUTE(UPPER(A45),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122.6653119999999</v>
      </c>
      <c r="F45" s="73">
        <f t="shared" si="1"/>
        <v>2.0444218666666649</v>
      </c>
      <c r="G45" s="74"/>
    </row>
    <row r="46" spans="1:7" x14ac:dyDescent="0.25">
      <c r="A46" s="58" t="str">
        <f>IFERROR(Zones!B39,0)</f>
        <v>GUESTRM EL4 NORTH PERIM SPC (T.N21)</v>
      </c>
      <c r="B46" s="62">
        <f>IFERROR(Zones!H39,0)</f>
        <v>5476.13</v>
      </c>
      <c r="C46" s="59">
        <f>IFERROR(Zones!K39,0)</f>
        <v>2.5</v>
      </c>
      <c r="D46" s="57">
        <f t="shared" si="0"/>
        <v>49.066124799999962</v>
      </c>
      <c r="E46" s="72" cm="1">
        <f t="array" ref="E46">_xlfn.LET(
  _xlpm.tgt,
    TRIM(
      SUBSTITUTE(
        SUBSTITUTE(
          SUBSTITUTE(
            SUBSTITUTE(
              SUBSTITUTE(UPPER(A46),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122.6653119999999</v>
      </c>
      <c r="F46" s="73">
        <f t="shared" si="1"/>
        <v>2.0444218666666649</v>
      </c>
      <c r="G46" s="74"/>
    </row>
    <row r="47" spans="1:7" x14ac:dyDescent="0.25">
      <c r="A47" s="58" t="str">
        <f>IFERROR(Zones!B40,0)</f>
        <v>GUESTRM EL4 SSW PERIM SPC (G.SSW2)</v>
      </c>
      <c r="B47" s="62">
        <f>IFERROR(Zones!H40,0)</f>
        <v>1825.29</v>
      </c>
      <c r="C47" s="59">
        <f>IFERROR(Zones!K40,0)</f>
        <v>2.5</v>
      </c>
      <c r="D47" s="57">
        <f t="shared" si="0"/>
        <v>16.35459839999999</v>
      </c>
      <c r="E47" s="72" cm="1">
        <f t="array" ref="E47">_xlfn.LET(
  _xlpm.tgt,
    TRIM(
      SUBSTITUTE(
        SUBSTITUTE(
          SUBSTITUTE(
            SUBSTITUTE(
              SUBSTITUTE(UPPER(A47),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40.886495999999973</v>
      </c>
      <c r="F47" s="73">
        <f t="shared" si="1"/>
        <v>0.68144159999999954</v>
      </c>
      <c r="G47" s="74"/>
    </row>
    <row r="48" spans="1:7" x14ac:dyDescent="0.25">
      <c r="A48" s="58" t="str">
        <f>IFERROR(Zones!B41,0)</f>
        <v>GUESTRM EL4 SSW PERIM SPC (M.SSW12)</v>
      </c>
      <c r="B48" s="62">
        <f>IFERROR(Zones!H41,0)</f>
        <v>1825.29</v>
      </c>
      <c r="C48" s="59">
        <f>IFERROR(Zones!K41,0)</f>
        <v>2.5</v>
      </c>
      <c r="D48" s="57">
        <f t="shared" si="0"/>
        <v>16.35459839999999</v>
      </c>
      <c r="E48" s="72" cm="1">
        <f t="array" ref="E48">_xlfn.LET(
  _xlpm.tgt,
    TRIM(
      SUBSTITUTE(
        SUBSTITUTE(
          SUBSTITUTE(
            SUBSTITUTE(
              SUBSTITUTE(UPPER(A48),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40.886495999999973</v>
      </c>
      <c r="F48" s="73">
        <f t="shared" si="1"/>
        <v>0.68144159999999954</v>
      </c>
      <c r="G48" s="74"/>
    </row>
    <row r="49" spans="1:7" x14ac:dyDescent="0.25">
      <c r="A49" s="58" t="str">
        <f>IFERROR(Zones!B42,0)</f>
        <v>GUESTRM EL4 SSW PERIM SPC (T.SSW22)</v>
      </c>
      <c r="B49" s="62">
        <f>IFERROR(Zones!H42,0)</f>
        <v>1825.29</v>
      </c>
      <c r="C49" s="59">
        <f>IFERROR(Zones!K42,0)</f>
        <v>2.5</v>
      </c>
      <c r="D49" s="57">
        <f t="shared" si="0"/>
        <v>16.35459839999999</v>
      </c>
      <c r="E49" s="72" cm="1">
        <f t="array" ref="E49">_xlfn.LET(
  _xlpm.tgt,
    TRIM(
      SUBSTITUTE(
        SUBSTITUTE(
          SUBSTITUTE(
            SUBSTITUTE(
              SUBSTITUTE(UPPER(A49),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40.886495999999973</v>
      </c>
      <c r="F49" s="73">
        <f t="shared" si="1"/>
        <v>0.68144159999999954</v>
      </c>
      <c r="G49" s="74"/>
    </row>
    <row r="50" spans="1:7" x14ac:dyDescent="0.25">
      <c r="A50" s="58" t="str">
        <f>IFERROR(Zones!B43,0)</f>
        <v>GUESTRM EL4 SOUTH PERIM SPC (G.S4)</v>
      </c>
      <c r="B50" s="62">
        <f>IFERROR(Zones!H43,0)</f>
        <v>5476.13</v>
      </c>
      <c r="C50" s="59">
        <f>IFERROR(Zones!K43,0)</f>
        <v>2.5</v>
      </c>
      <c r="D50" s="57">
        <f t="shared" si="0"/>
        <v>0</v>
      </c>
      <c r="E50" s="72" cm="1">
        <f t="array" ref="E50">_xlfn.LET(
  _xlpm.tgt,
    TRIM(
      SUBSTITUTE(
        SUBSTITUTE(
          SUBSTITUTE(
            SUBSTITUTE(
              SUBSTITUTE(UPPER(A50),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0" s="73">
        <f t="shared" si="1"/>
        <v>0</v>
      </c>
      <c r="G50" s="74"/>
    </row>
    <row r="51" spans="1:7" x14ac:dyDescent="0.25">
      <c r="A51" s="58" t="str">
        <f>IFERROR(Zones!B44,0)</f>
        <v>GUESTRM EL4 SOUTH PERIM SPC (M.S14)</v>
      </c>
      <c r="B51" s="62">
        <f>IFERROR(Zones!H44,0)</f>
        <v>5476.13</v>
      </c>
      <c r="C51" s="59">
        <f>IFERROR(Zones!K44,0)</f>
        <v>2.5</v>
      </c>
      <c r="D51" s="57">
        <f t="shared" si="0"/>
        <v>49.066124799999962</v>
      </c>
      <c r="E51" s="72" cm="1">
        <f t="array" ref="E51">_xlfn.LET(
  _xlpm.tgt,
    TRIM(
      SUBSTITUTE(
        SUBSTITUTE(
          SUBSTITUTE(
            SUBSTITUTE(
              SUBSTITUTE(UPPER(A51),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122.6653119999999</v>
      </c>
      <c r="F51" s="73">
        <f t="shared" si="1"/>
        <v>2.0444218666666649</v>
      </c>
      <c r="G51" s="74"/>
    </row>
    <row r="52" spans="1:7" x14ac:dyDescent="0.25">
      <c r="A52" s="58" t="str">
        <f>IFERROR(Zones!B45,0)</f>
        <v>GUESTRM EL4 SOUTH PERIM SPC (T.S24)</v>
      </c>
      <c r="B52" s="62">
        <f>IFERROR(Zones!H45,0)</f>
        <v>5476.13</v>
      </c>
      <c r="C52" s="59">
        <f>IFERROR(Zones!K45,0)</f>
        <v>2.5</v>
      </c>
      <c r="D52" s="57">
        <f t="shared" si="0"/>
        <v>49.066124799999962</v>
      </c>
      <c r="E52" s="72" cm="1">
        <f t="array" ref="E52">_xlfn.LET(
  _xlpm.tgt,
    TRIM(
      SUBSTITUTE(
        SUBSTITUTE(
          SUBSTITUTE(
            SUBSTITUTE(
              SUBSTITUTE(UPPER(A52),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122.6653119999999</v>
      </c>
      <c r="F52" s="73">
        <f t="shared" si="1"/>
        <v>2.0444218666666649</v>
      </c>
      <c r="G52" s="74"/>
    </row>
    <row r="53" spans="1:7" x14ac:dyDescent="0.25">
      <c r="A53" s="58" t="str">
        <f>IFERROR(Zones!B46,0)</f>
        <v>KITCHEN EL2 SOUTH PERIM SPC (G.S1)</v>
      </c>
      <c r="B53" s="62">
        <f>IFERROR(Zones!H46,0)</f>
        <v>373.51</v>
      </c>
      <c r="C53" s="59">
        <f>IFERROR(Zones!K46,0)</f>
        <v>2.5</v>
      </c>
      <c r="D53" s="57">
        <f t="shared" si="0"/>
        <v>0.43177785880800001</v>
      </c>
      <c r="E53" s="72" cm="1">
        <f t="array" ref="E53">_xlfn.LET(
  _xlpm.tgt,
    TRIM(
      SUBSTITUTE(
        SUBSTITUTE(
          SUBSTITUTE(
            SUBSTITUTE(
              SUBSTITUTE(UPPER(A53),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1.0794446470200001</v>
      </c>
      <c r="F53" s="73">
        <f t="shared" si="1"/>
        <v>1.7990744117000003E-2</v>
      </c>
      <c r="G53" s="74"/>
    </row>
    <row r="54" spans="1:7" x14ac:dyDescent="0.25">
      <c r="A54" s="58" t="str">
        <f>IFERROR(Zones!B47,0)</f>
        <v>KITCHEN EL3 SOUTH PERIM SPC (G.S2)</v>
      </c>
      <c r="B54" s="62">
        <f>IFERROR(Zones!H47,0)</f>
        <v>625.29</v>
      </c>
      <c r="C54" s="59">
        <f>IFERROR(Zones!K47,0)</f>
        <v>2.5</v>
      </c>
      <c r="D54" s="57">
        <f t="shared" si="0"/>
        <v>0.72283574023200003</v>
      </c>
      <c r="E54" s="72" cm="1">
        <f t="array" ref="E54">_xlfn.LET(
  _xlpm.tgt,
    TRIM(
      SUBSTITUTE(
        SUBSTITUTE(
          SUBSTITUTE(
            SUBSTITUTE(
              SUBSTITUTE(UPPER(A54),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1.8070893505800001</v>
      </c>
      <c r="F54" s="73">
        <f t="shared" si="1"/>
        <v>3.0118155843E-2</v>
      </c>
      <c r="G54" s="74"/>
    </row>
    <row r="55" spans="1:7" x14ac:dyDescent="0.25">
      <c r="A55" s="58" t="str">
        <f>IFERROR(Zones!B48,0)</f>
        <v>LAUNDRY EL1 WEST PERIM SPC (G.W1)</v>
      </c>
      <c r="B55" s="62">
        <f>IFERROR(Zones!H48,0)</f>
        <v>4110.34</v>
      </c>
      <c r="C55" s="59">
        <f>IFERROR(Zones!K48,0)</f>
        <v>5</v>
      </c>
      <c r="D55" s="57">
        <f t="shared" si="0"/>
        <v>4.7515530399999983</v>
      </c>
      <c r="E55" s="72" cm="1">
        <f t="array" ref="E55">_xlfn.LET(
  _xlpm.tgt,
    TRIM(
      SUBSTITUTE(
        SUBSTITUTE(
          SUBSTITUTE(
            SUBSTITUTE(
              SUBSTITUTE(UPPER(A55),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23.757765199999991</v>
      </c>
      <c r="F55" s="73">
        <f t="shared" si="1"/>
        <v>0.3959627533333332</v>
      </c>
      <c r="G55" s="74"/>
    </row>
    <row r="56" spans="1:7" x14ac:dyDescent="0.25">
      <c r="A56" s="58" t="str">
        <f>IFERROR(Zones!B49,0)</f>
        <v>LOBBY EL1 WEST PERIM SPC (G.W2)</v>
      </c>
      <c r="B56" s="62">
        <f>IFERROR(Zones!H49,0)</f>
        <v>8221.2199999999993</v>
      </c>
      <c r="C56" s="59">
        <f>IFERROR(Zones!K49,0)</f>
        <v>33.33</v>
      </c>
      <c r="D56" s="57">
        <f t="shared" si="0"/>
        <v>1.4799675967596764</v>
      </c>
      <c r="E56" s="72" cm="1">
        <f t="array" ref="E56">_xlfn.LET(
  _xlpm.tgt,
    TRIM(
      SUBSTITUTE(
        SUBSTITUTE(
          SUBSTITUTE(
            SUBSTITUTE(
              SUBSTITUTE(UPPER(A56),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49.327320000000007</v>
      </c>
      <c r="F56" s="73">
        <f t="shared" si="1"/>
        <v>0.82212200000000013</v>
      </c>
      <c r="G56" s="74"/>
    </row>
    <row r="57" spans="1:7" x14ac:dyDescent="0.25">
      <c r="A57" s="58" t="str">
        <f>IFERROR(Zones!B50,0)</f>
        <v>OFFICE EL1 EAST PERIM SPC (G.E3)</v>
      </c>
      <c r="B57" s="62">
        <f>IFERROR(Zones!H50,0)</f>
        <v>4110.34</v>
      </c>
      <c r="C57" s="59">
        <f>IFERROR(Zones!K50,0)</f>
        <v>5</v>
      </c>
      <c r="D57" s="57">
        <f t="shared" si="0"/>
        <v>1.4797224</v>
      </c>
      <c r="E57" s="72" cm="1">
        <f t="array" ref="E57">_xlfn.LET(
  _xlpm.tgt,
    TRIM(
      SUBSTITUTE(
        SUBSTITUTE(
          SUBSTITUTE(
            SUBSTITUTE(
              SUBSTITUTE(UPPER(A57),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7.398612</v>
      </c>
      <c r="F57" s="73">
        <f t="shared" si="1"/>
        <v>0.12331019999999999</v>
      </c>
      <c r="G57" s="74"/>
    </row>
    <row r="58" spans="1:7" x14ac:dyDescent="0.25">
      <c r="A58" s="58" t="str">
        <f>Zones!B51</f>
        <v>Total (48 Space)</v>
      </c>
      <c r="B58" s="30"/>
      <c r="C58" s="59"/>
      <c r="D58" s="57"/>
      <c r="E58" s="75"/>
      <c r="F58" s="73"/>
      <c r="G58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1445879.25</v>
      </c>
      <c r="D2">
        <v>303.23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1445879.25</v>
      </c>
      <c r="D3">
        <v>303.23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22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596</v>
      </c>
      <c r="B2">
        <v>24.09450799999999</v>
      </c>
      <c r="C2" t="s">
        <v>531</v>
      </c>
    </row>
    <row r="3" spans="1:3" x14ac:dyDescent="0.25">
      <c r="A3" t="s">
        <v>597</v>
      </c>
      <c r="B3">
        <v>14.392585333333329</v>
      </c>
      <c r="C3" t="s">
        <v>536</v>
      </c>
    </row>
    <row r="4" spans="1:3" x14ac:dyDescent="0.25">
      <c r="A4" t="s">
        <v>598</v>
      </c>
      <c r="B4">
        <v>15.41063599999999</v>
      </c>
      <c r="C4" t="s">
        <v>543</v>
      </c>
    </row>
    <row r="5" spans="1:3" x14ac:dyDescent="0.25">
      <c r="A5" t="s">
        <v>599</v>
      </c>
      <c r="B5">
        <v>15.411021333333331</v>
      </c>
      <c r="C5" t="s">
        <v>543</v>
      </c>
    </row>
    <row r="6" spans="1:3" x14ac:dyDescent="0.25">
      <c r="A6" t="s">
        <v>600</v>
      </c>
      <c r="B6">
        <v>40.886719999999968</v>
      </c>
      <c r="C6" t="s">
        <v>571</v>
      </c>
    </row>
    <row r="7" spans="1:3" x14ac:dyDescent="0.25">
      <c r="A7" t="s">
        <v>601</v>
      </c>
      <c r="B7">
        <v>40.886719999999968</v>
      </c>
      <c r="C7" t="s">
        <v>574</v>
      </c>
    </row>
    <row r="8" spans="1:3" x14ac:dyDescent="0.25">
      <c r="A8" t="s">
        <v>602</v>
      </c>
      <c r="B8">
        <v>40.886719999999968</v>
      </c>
      <c r="C8" t="s">
        <v>575</v>
      </c>
    </row>
    <row r="9" spans="1:3" x14ac:dyDescent="0.25">
      <c r="A9" t="s">
        <v>603</v>
      </c>
      <c r="B9">
        <v>122.6653119999999</v>
      </c>
      <c r="C9" t="s">
        <v>536</v>
      </c>
    </row>
    <row r="10" spans="1:3" x14ac:dyDescent="0.25">
      <c r="A10" t="s">
        <v>604</v>
      </c>
      <c r="B10">
        <v>122.6653119999999</v>
      </c>
      <c r="C10" t="s">
        <v>577</v>
      </c>
    </row>
    <row r="11" spans="1:3" x14ac:dyDescent="0.25">
      <c r="A11" t="s">
        <v>605</v>
      </c>
      <c r="B11">
        <v>122.6653119999999</v>
      </c>
      <c r="C11" t="s">
        <v>578</v>
      </c>
    </row>
    <row r="12" spans="1:3" x14ac:dyDescent="0.25">
      <c r="A12" t="s">
        <v>606</v>
      </c>
      <c r="B12">
        <v>40.886495999999973</v>
      </c>
      <c r="C12" t="s">
        <v>579</v>
      </c>
    </row>
    <row r="13" spans="1:3" x14ac:dyDescent="0.25">
      <c r="A13" t="s">
        <v>607</v>
      </c>
      <c r="B13">
        <v>40.886495999999973</v>
      </c>
      <c r="C13" t="s">
        <v>580</v>
      </c>
    </row>
    <row r="14" spans="1:3" x14ac:dyDescent="0.25">
      <c r="A14" t="s">
        <v>608</v>
      </c>
      <c r="B14">
        <v>40.886495999999973</v>
      </c>
      <c r="C14" t="s">
        <v>581</v>
      </c>
    </row>
    <row r="15" spans="1:3" x14ac:dyDescent="0.25">
      <c r="A15" t="s">
        <v>609</v>
      </c>
      <c r="B15">
        <v>122.6653119999999</v>
      </c>
      <c r="C15" t="s">
        <v>551</v>
      </c>
    </row>
    <row r="16" spans="1:3" x14ac:dyDescent="0.25">
      <c r="A16" t="s">
        <v>610</v>
      </c>
      <c r="B16">
        <v>122.6653119999999</v>
      </c>
      <c r="C16" t="s">
        <v>583</v>
      </c>
    </row>
    <row r="17" spans="1:3" x14ac:dyDescent="0.25">
      <c r="A17" t="s">
        <v>611</v>
      </c>
      <c r="B17">
        <v>122.6653119999999</v>
      </c>
      <c r="C17" t="s">
        <v>584</v>
      </c>
    </row>
    <row r="18" spans="1:3" x14ac:dyDescent="0.25">
      <c r="A18" t="s">
        <v>612</v>
      </c>
      <c r="B18">
        <v>1.0794446470200001</v>
      </c>
      <c r="C18" t="s">
        <v>585</v>
      </c>
    </row>
    <row r="19" spans="1:3" x14ac:dyDescent="0.25">
      <c r="A19" t="s">
        <v>613</v>
      </c>
      <c r="B19">
        <v>1.8070893505800001</v>
      </c>
      <c r="C19" t="s">
        <v>587</v>
      </c>
    </row>
    <row r="20" spans="1:3" x14ac:dyDescent="0.25">
      <c r="A20" t="s">
        <v>614</v>
      </c>
      <c r="B20">
        <v>23.757765199999991</v>
      </c>
      <c r="C20" t="s">
        <v>588</v>
      </c>
    </row>
    <row r="21" spans="1:3" x14ac:dyDescent="0.25">
      <c r="A21" t="s">
        <v>615</v>
      </c>
      <c r="B21">
        <v>49.327320000000007</v>
      </c>
      <c r="C21" t="s">
        <v>590</v>
      </c>
    </row>
    <row r="22" spans="1:3" x14ac:dyDescent="0.25">
      <c r="A22" t="s">
        <v>616</v>
      </c>
      <c r="B22">
        <v>7.398612</v>
      </c>
      <c r="C22" t="s">
        <v>592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16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Lodging - Hotel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Corridor</v>
      </c>
      <c r="D3" s="63">
        <f>Raw_interiorlights!C2</f>
        <v>5517.18</v>
      </c>
      <c r="E3" s="43">
        <f>Raw_interiorlights!D2</f>
        <v>0.59991648029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Dining_fine</v>
      </c>
      <c r="D4" s="63">
        <f>Raw_interiorlights!C3</f>
        <v>1798.67</v>
      </c>
      <c r="E4" s="43">
        <f>Raw_interiorlights!D3</f>
        <v>0.54991855574799997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Guestroom</v>
      </c>
      <c r="D5" s="63">
        <f>Raw_interiorlights!C4</f>
        <v>43808.55</v>
      </c>
      <c r="E5" s="43">
        <f>Raw_interiorlights!D4</f>
        <v>0.49992063120600011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Existing</v>
      </c>
      <c r="B6" s="2" t="s">
        <v>66</v>
      </c>
      <c r="C6" s="2" t="str">
        <f>Raw_interiorlights!B5</f>
        <v>Kitchen</v>
      </c>
      <c r="D6" s="63">
        <f>Raw_interiorlights!C5</f>
        <v>998.8</v>
      </c>
      <c r="E6" s="43">
        <f>Raw_interiorlights!D5</f>
        <v>0.94987264497699997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Existing</v>
      </c>
      <c r="B7" s="2" t="s">
        <v>66</v>
      </c>
      <c r="C7" s="2" t="str">
        <f>Raw_interiorlights!B6</f>
        <v>Laundry</v>
      </c>
      <c r="D7" s="63">
        <f>Raw_interiorlights!C6</f>
        <v>4110.34</v>
      </c>
      <c r="E7" s="43">
        <f>Raw_interiorlights!D6</f>
        <v>0.44995201377100003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Existing</v>
      </c>
      <c r="B8" s="2" t="s">
        <v>66</v>
      </c>
      <c r="C8" s="2" t="str">
        <f>Raw_interiorlights!B7</f>
        <v>Lobby</v>
      </c>
      <c r="D8" s="63">
        <f>Raw_interiorlights!C7</f>
        <v>8221.2199999999993</v>
      </c>
      <c r="E8" s="43">
        <f>Raw_interiorlights!D7</f>
        <v>0.84987679589300003</v>
      </c>
      <c r="F8" s="44" t="s">
        <v>55</v>
      </c>
      <c r="G8" s="44" t="s">
        <v>55</v>
      </c>
      <c r="H8" s="26"/>
    </row>
    <row r="9" spans="1:8" x14ac:dyDescent="0.25">
      <c r="A9" s="2" t="str">
        <f>Raw_interiorlights!A8</f>
        <v>Existing</v>
      </c>
      <c r="B9" s="2" t="s">
        <v>66</v>
      </c>
      <c r="C9" s="2" t="str">
        <f>Raw_interiorlights!B8</f>
        <v>Office</v>
      </c>
      <c r="D9" s="63">
        <f>Raw_interiorlights!C8</f>
        <v>4110.34</v>
      </c>
      <c r="E9" s="43">
        <f>Raw_interiorlights!D8</f>
        <v>0.64991440483200003</v>
      </c>
      <c r="F9" s="44" t="s">
        <v>55</v>
      </c>
      <c r="G9" s="44" t="s">
        <v>55</v>
      </c>
      <c r="H9" s="26"/>
    </row>
    <row r="10" spans="1:8" x14ac:dyDescent="0.25">
      <c r="A10" s="2" t="str">
        <f>Raw_interiorlights!A9</f>
        <v>New Construction</v>
      </c>
      <c r="B10" s="2" t="s">
        <v>66</v>
      </c>
      <c r="C10" s="2" t="str">
        <f>Raw_interiorlights!B9</f>
        <v>Corridor</v>
      </c>
      <c r="D10" s="63">
        <f>Raw_interiorlights!C9</f>
        <v>5517.18</v>
      </c>
      <c r="E10" s="43">
        <f>Raw_interiorlights!D9</f>
        <v>0.59991648029</v>
      </c>
      <c r="F10" s="44" t="s">
        <v>55</v>
      </c>
      <c r="G10" s="44" t="s">
        <v>55</v>
      </c>
      <c r="H10" s="26"/>
    </row>
    <row r="11" spans="1:8" x14ac:dyDescent="0.25">
      <c r="A11" s="2" t="str">
        <f>Raw_interiorlights!A10</f>
        <v>New Construction</v>
      </c>
      <c r="B11" s="2" t="s">
        <v>66</v>
      </c>
      <c r="C11" s="2" t="str">
        <f>Raw_interiorlights!B10</f>
        <v>Dining_fine</v>
      </c>
      <c r="D11" s="63">
        <f>Raw_interiorlights!C10</f>
        <v>1798.67</v>
      </c>
      <c r="E11" s="43">
        <f>Raw_interiorlights!D10</f>
        <v>0.54991855574799997</v>
      </c>
      <c r="F11" s="44" t="s">
        <v>55</v>
      </c>
      <c r="G11" s="44" t="s">
        <v>55</v>
      </c>
      <c r="H11" s="26"/>
    </row>
    <row r="12" spans="1:8" x14ac:dyDescent="0.25">
      <c r="A12" s="2" t="str">
        <f>Raw_interiorlights!A11</f>
        <v>New Construction</v>
      </c>
      <c r="B12" s="2" t="s">
        <v>66</v>
      </c>
      <c r="C12" s="2" t="str">
        <f>Raw_interiorlights!B11</f>
        <v>Guestroom</v>
      </c>
      <c r="D12" s="63">
        <f>Raw_interiorlights!C11</f>
        <v>43808.55</v>
      </c>
      <c r="E12" s="43">
        <f>Raw_interiorlights!D11</f>
        <v>0.49992063120600011</v>
      </c>
      <c r="F12" s="44" t="s">
        <v>55</v>
      </c>
      <c r="G12" s="44" t="s">
        <v>55</v>
      </c>
      <c r="H12" s="26"/>
    </row>
    <row r="13" spans="1:8" x14ac:dyDescent="0.25">
      <c r="A13" s="2" t="str">
        <f>Raw_interiorlights!A12</f>
        <v>New Construction</v>
      </c>
      <c r="B13" s="2" t="s">
        <v>66</v>
      </c>
      <c r="C13" s="2" t="str">
        <f>Raw_interiorlights!B12</f>
        <v>Kitchen</v>
      </c>
      <c r="D13" s="63">
        <f>Raw_interiorlights!C12</f>
        <v>998.8</v>
      </c>
      <c r="E13" s="43">
        <f>Raw_interiorlights!D12</f>
        <v>0.94987264497699997</v>
      </c>
      <c r="F13" s="44" t="s">
        <v>55</v>
      </c>
      <c r="G13" s="44" t="s">
        <v>55</v>
      </c>
      <c r="H13" s="26"/>
    </row>
    <row r="14" spans="1:8" x14ac:dyDescent="0.25">
      <c r="A14" s="2" t="str">
        <f>Raw_interiorlights!A13</f>
        <v>New Construction</v>
      </c>
      <c r="B14" s="2" t="s">
        <v>66</v>
      </c>
      <c r="C14" s="2" t="str">
        <f>Raw_interiorlights!B13</f>
        <v>Laundry</v>
      </c>
      <c r="D14" s="63">
        <f>Raw_interiorlights!C13</f>
        <v>4110.34</v>
      </c>
      <c r="E14" s="43">
        <f>Raw_interiorlights!D13</f>
        <v>0.44995201377100003</v>
      </c>
      <c r="F14" s="44" t="s">
        <v>55</v>
      </c>
      <c r="G14" s="44" t="s">
        <v>55</v>
      </c>
      <c r="H14" s="26"/>
    </row>
    <row r="15" spans="1:8" x14ac:dyDescent="0.25">
      <c r="A15" s="2" t="str">
        <f>Raw_interiorlights!A14</f>
        <v>New Construction</v>
      </c>
      <c r="B15" s="2" t="s">
        <v>66</v>
      </c>
      <c r="C15" s="2" t="str">
        <f>Raw_interiorlights!B14</f>
        <v>Lobby</v>
      </c>
      <c r="D15" s="63">
        <f>Raw_interiorlights!C14</f>
        <v>8221.2199999999993</v>
      </c>
      <c r="E15" s="43">
        <f>Raw_interiorlights!D14</f>
        <v>0.84987679589300003</v>
      </c>
      <c r="F15" s="44" t="s">
        <v>55</v>
      </c>
      <c r="G15" s="44" t="s">
        <v>55</v>
      </c>
      <c r="H15" s="26"/>
    </row>
    <row r="16" spans="1:8" x14ac:dyDescent="0.25">
      <c r="A16" s="2" t="str">
        <f>Raw_interiorlights!A15</f>
        <v>New Construction</v>
      </c>
      <c r="B16" s="2" t="s">
        <v>66</v>
      </c>
      <c r="C16" s="2" t="str">
        <f>Raw_interiorlights!B15</f>
        <v>Office</v>
      </c>
      <c r="D16" s="63">
        <f>Raw_interiorlights!C15</f>
        <v>4110.34</v>
      </c>
      <c r="E16" s="43">
        <f>Raw_interiorlights!D15</f>
        <v>0.64991440483200003</v>
      </c>
      <c r="F16" s="44" t="s">
        <v>55</v>
      </c>
      <c r="G16" s="44" t="s">
        <v>55</v>
      </c>
      <c r="H16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Lodging - Hotel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15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539</v>
      </c>
      <c r="C2">
        <v>5517.18</v>
      </c>
      <c r="D2">
        <v>0.59991648029</v>
      </c>
    </row>
    <row r="3" spans="1:4" x14ac:dyDescent="0.25">
      <c r="A3" t="s">
        <v>39</v>
      </c>
      <c r="B3" t="s">
        <v>535</v>
      </c>
      <c r="C3">
        <v>1798.67</v>
      </c>
      <c r="D3">
        <v>0.54991855574799997</v>
      </c>
    </row>
    <row r="4" spans="1:4" x14ac:dyDescent="0.25">
      <c r="A4" t="s">
        <v>39</v>
      </c>
      <c r="B4" t="s">
        <v>572</v>
      </c>
      <c r="C4">
        <v>43808.55</v>
      </c>
      <c r="D4">
        <v>0.49992063120600011</v>
      </c>
    </row>
    <row r="5" spans="1:4" x14ac:dyDescent="0.25">
      <c r="A5" t="s">
        <v>39</v>
      </c>
      <c r="B5" t="s">
        <v>586</v>
      </c>
      <c r="C5">
        <v>998.8</v>
      </c>
      <c r="D5">
        <v>0.94987264497699997</v>
      </c>
    </row>
    <row r="6" spans="1:4" x14ac:dyDescent="0.25">
      <c r="A6" t="s">
        <v>39</v>
      </c>
      <c r="B6" t="s">
        <v>589</v>
      </c>
      <c r="C6">
        <v>4110.34</v>
      </c>
      <c r="D6">
        <v>0.44995201377100003</v>
      </c>
    </row>
    <row r="7" spans="1:4" x14ac:dyDescent="0.25">
      <c r="A7" t="s">
        <v>39</v>
      </c>
      <c r="B7" t="s">
        <v>591</v>
      </c>
      <c r="C7">
        <v>8221.2199999999993</v>
      </c>
      <c r="D7">
        <v>0.84987679589300003</v>
      </c>
    </row>
    <row r="8" spans="1:4" x14ac:dyDescent="0.25">
      <c r="A8" t="s">
        <v>39</v>
      </c>
      <c r="B8" t="s">
        <v>540</v>
      </c>
      <c r="C8">
        <v>4110.34</v>
      </c>
      <c r="D8">
        <v>0.64991440483200003</v>
      </c>
    </row>
    <row r="9" spans="1:4" x14ac:dyDescent="0.25">
      <c r="A9" t="s">
        <v>40</v>
      </c>
      <c r="B9" t="s">
        <v>539</v>
      </c>
      <c r="C9">
        <v>5517.18</v>
      </c>
      <c r="D9">
        <v>0.59991648029</v>
      </c>
    </row>
    <row r="10" spans="1:4" x14ac:dyDescent="0.25">
      <c r="A10" t="s">
        <v>40</v>
      </c>
      <c r="B10" t="s">
        <v>535</v>
      </c>
      <c r="C10">
        <v>1798.67</v>
      </c>
      <c r="D10">
        <v>0.54991855574799997</v>
      </c>
    </row>
    <row r="11" spans="1:4" x14ac:dyDescent="0.25">
      <c r="A11" t="s">
        <v>40</v>
      </c>
      <c r="B11" t="s">
        <v>572</v>
      </c>
      <c r="C11">
        <v>43808.55</v>
      </c>
      <c r="D11">
        <v>0.49992063120600011</v>
      </c>
    </row>
    <row r="12" spans="1:4" x14ac:dyDescent="0.25">
      <c r="A12" t="s">
        <v>40</v>
      </c>
      <c r="B12" t="s">
        <v>586</v>
      </c>
      <c r="C12">
        <v>998.8</v>
      </c>
      <c r="D12">
        <v>0.94987264497699997</v>
      </c>
    </row>
    <row r="13" spans="1:4" x14ac:dyDescent="0.25">
      <c r="A13" t="s">
        <v>40</v>
      </c>
      <c r="B13" t="s">
        <v>589</v>
      </c>
      <c r="C13">
        <v>4110.34</v>
      </c>
      <c r="D13">
        <v>0.44995201377100003</v>
      </c>
    </row>
    <row r="14" spans="1:4" x14ac:dyDescent="0.25">
      <c r="A14" t="s">
        <v>40</v>
      </c>
      <c r="B14" t="s">
        <v>591</v>
      </c>
      <c r="C14">
        <v>8221.2199999999993</v>
      </c>
      <c r="D14">
        <v>0.84987679589300003</v>
      </c>
    </row>
    <row r="15" spans="1:4" x14ac:dyDescent="0.25">
      <c r="A15" t="s">
        <v>40</v>
      </c>
      <c r="B15" t="s">
        <v>540</v>
      </c>
      <c r="C15">
        <v>4110.34</v>
      </c>
      <c r="D15">
        <v>0.64991440483200003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3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Lodging - Hotel</v>
      </c>
      <c r="B1" s="89"/>
      <c r="C1" s="89"/>
      <c r="D1" s="89"/>
    </row>
    <row r="2" spans="1:4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4" x14ac:dyDescent="0.25">
      <c r="A3" s="3" t="str">
        <f>IF(TRIM(Raw_equipment!$A2)="Existing",Raw_equipment!B2,"")</f>
        <v>Corridor</v>
      </c>
      <c r="B3" s="64">
        <f>IF(TRIM(Raw_equipment!$A2)="Existing",Raw_equipment!C2,"")</f>
        <v>5517.18</v>
      </c>
      <c r="C3" s="54">
        <f>IF(TRIM(Raw_equipment!$A2)="Existing",Raw_equipment!D2,"")</f>
        <v>0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4" x14ac:dyDescent="0.25">
      <c r="A4" s="3" t="str">
        <f>IF(TRIM(Raw_equipment!$A3)="Existing",Raw_equipment!B3,"")</f>
        <v>Dining_fine</v>
      </c>
      <c r="B4" s="64">
        <f>IF(TRIM(Raw_equipment!$A3)="Existing",Raw_equipment!C3,"")</f>
        <v>1798.67</v>
      </c>
      <c r="C4" s="54">
        <f>IF(TRIM(Raw_equipment!$A3)="Existing",Raw_equipment!D3,"")</f>
        <v>0.49992063120599989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5" spans="1:4" x14ac:dyDescent="0.25">
      <c r="A5" s="3" t="str">
        <f>IF(TRIM(Raw_equipment!$A4)="Existing",Raw_equipment!B4,"")</f>
        <v>Guestroom</v>
      </c>
      <c r="B5" s="64">
        <f>IF(TRIM(Raw_equipment!$A4)="Existing",Raw_equipment!C4,"")</f>
        <v>43808.55</v>
      </c>
      <c r="C5" s="54">
        <f>IF(TRIM(Raw_equipment!$A4)="Existing",Raw_equipment!D4,"")</f>
        <v>0.49992063120600011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6" spans="1:4" x14ac:dyDescent="0.25">
      <c r="A6" s="3" t="str">
        <f>IF(TRIM(Raw_equipment!$A5)="Existing",Raw_equipment!B5,"")</f>
        <v>Kitchen</v>
      </c>
      <c r="B6" s="64">
        <f>IF(TRIM(Raw_equipment!$A5)="Existing",Raw_equipment!C5,"")</f>
        <v>998.8</v>
      </c>
      <c r="C6" s="54">
        <f>IF(TRIM(Raw_equipment!$A5)="Existing",Raw_equipment!D5,"")</f>
        <v>7.7580601366120003</v>
      </c>
      <c r="D6" s="35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>17.535399999999999</v>
      </c>
    </row>
    <row r="7" spans="1:4" x14ac:dyDescent="0.25">
      <c r="A7" s="3" t="str">
        <f>IF(TRIM(Raw_equipment!$A6)="Existing",Raw_equipment!B6,"")</f>
        <v>Laundry</v>
      </c>
      <c r="B7" s="64">
        <f>IF(TRIM(Raw_equipment!$A6)="Existing",Raw_equipment!C6,"")</f>
        <v>4110.34</v>
      </c>
      <c r="C7" s="54">
        <f>IF(TRIM(Raw_equipment!$A6)="Existing",Raw_equipment!D6,"")</f>
        <v>3.2195615465919998</v>
      </c>
      <c r="D7" s="35" cm="1">
        <f t="array" ref="D7">IF(
  TRIM($A7)="",
  "",
  IF(
    ISNUMBER(SEARCH("No GasEquipment found",Raw_gasequipment!$B$2)),
    0,
    _xlfn.IFNA(
      _xlfn.XLOOKUP(
        1,
        (Raw_gasequipment!$A$2:$A$100="Existing")*(Raw_gasequipment!$D$2:$D$100=$A7),
        Raw_gasequipment!$C$2:$C$100
      ),
      0
    )
  )
)</f>
        <v>0.75070000000000003</v>
      </c>
    </row>
    <row r="8" spans="1:4" x14ac:dyDescent="0.25">
      <c r="A8" s="3" t="str">
        <f>IF(TRIM(Raw_equipment!$A7)="Existing",Raw_equipment!B7,"")</f>
        <v>Lobby</v>
      </c>
      <c r="B8" s="64">
        <f>IF(TRIM(Raw_equipment!$A7)="Existing",Raw_equipment!C7,"")</f>
        <v>8221.2199999999993</v>
      </c>
      <c r="C8" s="54">
        <f>IF(TRIM(Raw_equipment!$A7)="Existing",Raw_equipment!D7,"")</f>
        <v>0.499920631206</v>
      </c>
      <c r="D8" s="35" cm="1">
        <f t="array" ref="D8">IF(
  TRIM($A8)="",
  "",
  IF(
    ISNUMBER(SEARCH("No GasEquipment found",Raw_gasequipment!$B$2)),
    0,
    _xlfn.IFNA(
      _xlfn.XLOOKUP(
        1,
        (Raw_gasequipment!$A$2:$A$100="Existing")*(Raw_gasequipment!$D$2:$D$100=$A8),
        Raw_gasequipment!$C$2:$C$100
      ),
      0
    )
  )
)</f>
        <v>0</v>
      </c>
    </row>
    <row r="9" spans="1:4" x14ac:dyDescent="0.25">
      <c r="A9" s="3" t="str">
        <f>IF(TRIM(Raw_equipment!$A8)="Existing",Raw_equipment!B8,"")</f>
        <v>Office</v>
      </c>
      <c r="B9" s="64">
        <f>IF(TRIM(Raw_equipment!$A8)="Existing",Raw_equipment!C8,"")</f>
        <v>4110.34</v>
      </c>
      <c r="C9" s="54">
        <f>IF(TRIM(Raw_equipment!$A8)="Existing",Raw_equipment!D8,"")</f>
        <v>1.4997912007250001</v>
      </c>
      <c r="D9" s="35" cm="1">
        <f t="array" ref="D9">IF(
  TRIM($A9)="",
  "",
  IF(
    ISNUMBER(SEARCH("No GasEquipment found",Raw_gasequipment!$B$2)),
    0,
    _xlfn.IFNA(
      _xlfn.XLOOKUP(
        1,
        (Raw_gasequipment!$A$2:$A$100="Existing")*(Raw_gasequipment!$D$2:$D$100=$A9),
        Raw_gasequipment!$C$2:$C$100
      ),
      0
    )
  )
)</f>
        <v>0</v>
      </c>
    </row>
    <row r="12" spans="1:4" ht="15.75" x14ac:dyDescent="0.25">
      <c r="A12" s="107" t="str">
        <f>"Refrigeration - "&amp;Prototype!A2</f>
        <v>Refrigeration - Lodging - Hotel</v>
      </c>
      <c r="B12" s="89"/>
      <c r="C12" s="89"/>
      <c r="D12" s="89"/>
    </row>
    <row r="13" spans="1:4" ht="30" x14ac:dyDescent="0.25">
      <c r="A13" s="51" t="s">
        <v>258</v>
      </c>
      <c r="B13" s="51" t="s">
        <v>259</v>
      </c>
      <c r="C13" s="52" t="s">
        <v>311</v>
      </c>
      <c r="D13" s="51" t="s">
        <v>261</v>
      </c>
    </row>
    <row r="14" spans="1:4" x14ac:dyDescent="0.25">
      <c r="A14" s="3" t="str">
        <f>IF(TRIM(Raw_refrigerationsystem!$A2)="Existing",Raw_refrigerationsystem!B2,"")</f>
        <v/>
      </c>
      <c r="B14" s="3" t="str">
        <f>IF(TRIM(Raw_refrigerationsystem!$A2)="Existing",Raw_refrigerationsystem!C2,"")</f>
        <v/>
      </c>
      <c r="C14" s="3" t="str">
        <f>IF(TRIM(Raw_refrigerationsystem!$A2)="Existing",Raw_refrigerationsystem!D2,"")</f>
        <v/>
      </c>
      <c r="D14" s="3" t="str">
        <f>IF(TRIM(Raw_refrigerationsystem!$A2)="Existing",Raw_refrigerationsystem!E2,"")</f>
        <v/>
      </c>
    </row>
    <row r="15" spans="1:4" x14ac:dyDescent="0.25">
      <c r="A15" s="3" t="str">
        <f>IF(TRIM(Raw_refrigerationsystem!$A3)="Existing",Raw_refrigerationsystem!B3,"")</f>
        <v/>
      </c>
      <c r="B15" s="3" t="str">
        <f>IF(TRIM(Raw_refrigerationsystem!$A3)="Existing",Raw_refrigerationsystem!C3,"")</f>
        <v/>
      </c>
      <c r="C15" s="3" t="str">
        <f>IF(TRIM(Raw_refrigerationsystem!$A3)="Existing",Raw_refrigerationsystem!D3,"")</f>
        <v/>
      </c>
      <c r="D15" s="3" t="str">
        <f>IF(TRIM(Raw_refrigerationsystem!$A3)="Existing",Raw_refrigerationsystem!E3,"")</f>
        <v/>
      </c>
    </row>
    <row r="16" spans="1:4" x14ac:dyDescent="0.25">
      <c r="A16" s="3" t="str">
        <f>IF(TRIM(Raw_refrigerationsystem!$A4)="Existing",Raw_refrigerationsystem!B4,"")</f>
        <v/>
      </c>
      <c r="B16" s="3" t="str">
        <f>IF(TRIM(Raw_refrigerationsystem!$A4)="Existing",Raw_refrigerationsystem!C4,"")</f>
        <v/>
      </c>
      <c r="C16" s="3" t="str">
        <f>IF(TRIM(Raw_refrigerationsystem!$A4)="Existing",Raw_refrigerationsystem!D4,"")</f>
        <v/>
      </c>
      <c r="D16" s="3" t="str">
        <f>IF(TRIM(Raw_refrigerationsystem!$A4)="Existing",Raw_refrigerationsystem!E4,"")</f>
        <v/>
      </c>
    </row>
    <row r="17" spans="1:9" x14ac:dyDescent="0.25">
      <c r="A17" s="3" t="str">
        <f>IF(TRIM(Raw_refrigerationsystem!$A5)="Existing",Raw_refrigerationsystem!B5,"")</f>
        <v/>
      </c>
      <c r="B17" s="3" t="str">
        <f>IF(TRIM(Raw_refrigerationsystem!$A5)="Existing",Raw_refrigerationsystem!C5,"")</f>
        <v/>
      </c>
      <c r="C17" s="3" t="str">
        <f>IF(TRIM(Raw_refrigerationsystem!$A5)="Existing",Raw_refrigerationsystem!D5,"")</f>
        <v/>
      </c>
      <c r="D17" s="3" t="str">
        <f>IF(TRIM(Raw_refrigerationsystem!$A5)="Existing",Raw_refrigerationsystem!E5,"")</f>
        <v/>
      </c>
    </row>
    <row r="20" spans="1:9" ht="15.75" x14ac:dyDescent="0.25">
      <c r="A20" s="107" t="str">
        <f>"Elevator - "&amp;Prototype!A2</f>
        <v>Elevator - Lodging - Hotel</v>
      </c>
      <c r="B20" s="89"/>
      <c r="C20" s="89"/>
      <c r="D20" s="89"/>
      <c r="E20" s="89"/>
      <c r="F20" s="89"/>
      <c r="G20" s="89"/>
      <c r="H20" s="89"/>
      <c r="I20" s="89"/>
    </row>
    <row r="21" spans="1:9" ht="27" x14ac:dyDescent="0.25">
      <c r="A21" s="16" t="s">
        <v>18</v>
      </c>
      <c r="B21" s="16" t="s">
        <v>118</v>
      </c>
      <c r="C21" s="16" t="s">
        <v>119</v>
      </c>
      <c r="D21" s="16" t="s">
        <v>120</v>
      </c>
      <c r="E21" s="16" t="s">
        <v>121</v>
      </c>
      <c r="F21" s="16" t="s">
        <v>122</v>
      </c>
      <c r="G21" s="16" t="s">
        <v>123</v>
      </c>
      <c r="H21" s="16" t="s">
        <v>124</v>
      </c>
      <c r="I21" s="16" t="s">
        <v>100</v>
      </c>
    </row>
    <row r="22" spans="1:9" x14ac:dyDescent="0.25">
      <c r="A22" s="33" t="s">
        <v>39</v>
      </c>
      <c r="B22" s="4" t="s">
        <v>91</v>
      </c>
      <c r="C22" s="4" t="s">
        <v>91</v>
      </c>
      <c r="D22" s="4" t="s">
        <v>91</v>
      </c>
      <c r="E22" s="4" t="s">
        <v>91</v>
      </c>
      <c r="F22" s="4" t="s">
        <v>91</v>
      </c>
      <c r="G22" s="4" t="s">
        <v>91</v>
      </c>
      <c r="H22" s="4" t="s">
        <v>91</v>
      </c>
      <c r="I22" s="31"/>
    </row>
    <row r="23" spans="1:9" x14ac:dyDescent="0.25">
      <c r="A23" s="33" t="s">
        <v>40</v>
      </c>
      <c r="B23" s="4" t="s">
        <v>91</v>
      </c>
      <c r="C23" s="4" t="s">
        <v>91</v>
      </c>
      <c r="D23" s="4" t="s">
        <v>91</v>
      </c>
      <c r="E23" s="4" t="s">
        <v>91</v>
      </c>
      <c r="F23" s="4" t="s">
        <v>91</v>
      </c>
      <c r="G23" s="4" t="s">
        <v>91</v>
      </c>
      <c r="H23" s="4" t="s">
        <v>91</v>
      </c>
      <c r="I23" s="32"/>
    </row>
  </sheetData>
  <mergeCells count="3">
    <mergeCell ref="A20:I20"/>
    <mergeCell ref="A1:D1"/>
    <mergeCell ref="A12:D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15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539</v>
      </c>
      <c r="C2">
        <v>5517.18</v>
      </c>
      <c r="D2">
        <v>0</v>
      </c>
    </row>
    <row r="3" spans="1:4" x14ac:dyDescent="0.25">
      <c r="A3" t="s">
        <v>39</v>
      </c>
      <c r="B3" t="s">
        <v>535</v>
      </c>
      <c r="C3">
        <v>1798.67</v>
      </c>
      <c r="D3">
        <v>0.49992063120599989</v>
      </c>
    </row>
    <row r="4" spans="1:4" x14ac:dyDescent="0.25">
      <c r="A4" t="s">
        <v>39</v>
      </c>
      <c r="B4" t="s">
        <v>572</v>
      </c>
      <c r="C4">
        <v>43808.55</v>
      </c>
      <c r="D4">
        <v>0.49992063120600011</v>
      </c>
    </row>
    <row r="5" spans="1:4" x14ac:dyDescent="0.25">
      <c r="A5" t="s">
        <v>39</v>
      </c>
      <c r="B5" t="s">
        <v>586</v>
      </c>
      <c r="C5">
        <v>998.8</v>
      </c>
      <c r="D5">
        <v>7.7580601366120003</v>
      </c>
    </row>
    <row r="6" spans="1:4" x14ac:dyDescent="0.25">
      <c r="A6" t="s">
        <v>39</v>
      </c>
      <c r="B6" t="s">
        <v>589</v>
      </c>
      <c r="C6">
        <v>4110.34</v>
      </c>
      <c r="D6">
        <v>3.2195615465919998</v>
      </c>
    </row>
    <row r="7" spans="1:4" x14ac:dyDescent="0.25">
      <c r="A7" t="s">
        <v>39</v>
      </c>
      <c r="B7" t="s">
        <v>591</v>
      </c>
      <c r="C7">
        <v>8221.2199999999993</v>
      </c>
      <c r="D7">
        <v>0.499920631206</v>
      </c>
    </row>
    <row r="8" spans="1:4" x14ac:dyDescent="0.25">
      <c r="A8" t="s">
        <v>39</v>
      </c>
      <c r="B8" t="s">
        <v>540</v>
      </c>
      <c r="C8">
        <v>4110.34</v>
      </c>
      <c r="D8">
        <v>1.4997912007250001</v>
      </c>
    </row>
    <row r="9" spans="1:4" x14ac:dyDescent="0.25">
      <c r="A9" t="s">
        <v>40</v>
      </c>
      <c r="B9" t="s">
        <v>539</v>
      </c>
      <c r="C9">
        <v>5517.18</v>
      </c>
      <c r="D9">
        <v>0</v>
      </c>
    </row>
    <row r="10" spans="1:4" x14ac:dyDescent="0.25">
      <c r="A10" t="s">
        <v>40</v>
      </c>
      <c r="B10" t="s">
        <v>535</v>
      </c>
      <c r="C10">
        <v>1798.67</v>
      </c>
      <c r="D10">
        <v>0.49992063120599989</v>
      </c>
    </row>
    <row r="11" spans="1:4" x14ac:dyDescent="0.25">
      <c r="A11" t="s">
        <v>40</v>
      </c>
      <c r="B11" t="s">
        <v>572</v>
      </c>
      <c r="C11">
        <v>43808.55</v>
      </c>
      <c r="D11">
        <v>0.49992063120600011</v>
      </c>
    </row>
    <row r="12" spans="1:4" x14ac:dyDescent="0.25">
      <c r="A12" t="s">
        <v>40</v>
      </c>
      <c r="B12" t="s">
        <v>586</v>
      </c>
      <c r="C12">
        <v>998.8</v>
      </c>
      <c r="D12">
        <v>7.7580601366120003</v>
      </c>
    </row>
    <row r="13" spans="1:4" x14ac:dyDescent="0.25">
      <c r="A13" t="s">
        <v>40</v>
      </c>
      <c r="B13" t="s">
        <v>589</v>
      </c>
      <c r="C13">
        <v>4110.34</v>
      </c>
      <c r="D13">
        <v>3.2195615465919998</v>
      </c>
    </row>
    <row r="14" spans="1:4" x14ac:dyDescent="0.25">
      <c r="A14" t="s">
        <v>40</v>
      </c>
      <c r="B14" t="s">
        <v>591</v>
      </c>
      <c r="C14">
        <v>8221.2199999999993</v>
      </c>
      <c r="D14">
        <v>0.499920631206</v>
      </c>
    </row>
    <row r="15" spans="1:4" x14ac:dyDescent="0.25">
      <c r="A15" t="s">
        <v>40</v>
      </c>
      <c r="B15" t="s">
        <v>540</v>
      </c>
      <c r="C15">
        <v>4110.34</v>
      </c>
      <c r="D15">
        <v>1.4997912007250001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7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612</v>
      </c>
      <c r="C2">
        <v>17.535399999999999</v>
      </c>
      <c r="D2" t="s">
        <v>586</v>
      </c>
    </row>
    <row r="3" spans="1:4" x14ac:dyDescent="0.25">
      <c r="A3" t="s">
        <v>39</v>
      </c>
      <c r="B3" t="s">
        <v>613</v>
      </c>
      <c r="C3">
        <v>17.535399999999999</v>
      </c>
      <c r="D3" t="s">
        <v>586</v>
      </c>
    </row>
    <row r="4" spans="1:4" x14ac:dyDescent="0.25">
      <c r="A4" t="s">
        <v>39</v>
      </c>
      <c r="B4" t="s">
        <v>614</v>
      </c>
      <c r="C4">
        <v>0.75070000000000003</v>
      </c>
      <c r="D4" t="s">
        <v>589</v>
      </c>
    </row>
    <row r="5" spans="1:4" x14ac:dyDescent="0.25">
      <c r="A5" t="s">
        <v>40</v>
      </c>
      <c r="B5" t="s">
        <v>612</v>
      </c>
      <c r="C5">
        <v>17.535399999999999</v>
      </c>
      <c r="D5" t="s">
        <v>586</v>
      </c>
    </row>
    <row r="6" spans="1:4" x14ac:dyDescent="0.25">
      <c r="A6" t="s">
        <v>40</v>
      </c>
      <c r="B6" t="s">
        <v>613</v>
      </c>
      <c r="C6">
        <v>17.535399999999999</v>
      </c>
      <c r="D6" t="s">
        <v>586</v>
      </c>
    </row>
    <row r="7" spans="1:4" x14ac:dyDescent="0.25">
      <c r="A7" t="s">
        <v>40</v>
      </c>
      <c r="B7" t="s">
        <v>614</v>
      </c>
      <c r="C7">
        <v>0.75070000000000003</v>
      </c>
      <c r="D7" t="s">
        <v>589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644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67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Lodging - Hotel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Assembly</v>
      </c>
      <c r="C4" s="2" t="str">
        <f>Raw_schedule!C2</f>
        <v>AllOtherDays</v>
      </c>
      <c r="D4" s="108" t="s">
        <v>345</v>
      </c>
      <c r="E4" s="2">
        <f>Raw_schedule!D2</f>
        <v>84.92</v>
      </c>
      <c r="F4" s="2">
        <f>Raw_schedule!E2</f>
        <v>84.92</v>
      </c>
      <c r="G4" s="2">
        <f>Raw_schedule!F2</f>
        <v>84.92</v>
      </c>
      <c r="H4" s="2">
        <f>Raw_schedule!G2</f>
        <v>84.92</v>
      </c>
      <c r="I4" s="2">
        <f>Raw_schedule!H2</f>
        <v>84.92</v>
      </c>
      <c r="J4" s="2">
        <f>Raw_schedule!I2</f>
        <v>84.92</v>
      </c>
      <c r="K4" s="2">
        <f>Raw_schedule!J2</f>
        <v>84.92</v>
      </c>
      <c r="L4" s="2">
        <f>Raw_schedule!K2</f>
        <v>75.02</v>
      </c>
      <c r="M4" s="2">
        <f>Raw_schedule!L2</f>
        <v>75.02</v>
      </c>
      <c r="N4" s="2">
        <f>Raw_schedule!M2</f>
        <v>75.02</v>
      </c>
      <c r="O4" s="2">
        <f>Raw_schedule!N2</f>
        <v>75.02</v>
      </c>
      <c r="P4" s="2">
        <f>Raw_schedule!O2</f>
        <v>75.02</v>
      </c>
      <c r="Q4" s="2">
        <f>Raw_schedule!P2</f>
        <v>75.02</v>
      </c>
      <c r="R4" s="2">
        <f>Raw_schedule!Q2</f>
        <v>75.02</v>
      </c>
      <c r="S4" s="2">
        <f>Raw_schedule!R2</f>
        <v>75.02</v>
      </c>
      <c r="T4" s="2">
        <f>Raw_schedule!S2</f>
        <v>75.02</v>
      </c>
      <c r="U4" s="2">
        <f>Raw_schedule!T2</f>
        <v>75.02</v>
      </c>
      <c r="V4" s="2">
        <f>Raw_schedule!U2</f>
        <v>75.02</v>
      </c>
      <c r="W4" s="2">
        <f>Raw_schedule!V2</f>
        <v>75.02</v>
      </c>
      <c r="X4" s="2">
        <f>Raw_schedule!W2</f>
        <v>75.02</v>
      </c>
      <c r="Y4" s="2">
        <f>Raw_schedule!X2</f>
        <v>75.02</v>
      </c>
      <c r="Z4" s="2">
        <f>Raw_schedule!Y2</f>
        <v>75.02</v>
      </c>
      <c r="AA4" s="2">
        <f>Raw_schedule!Z2</f>
        <v>75.02</v>
      </c>
      <c r="AB4" s="2">
        <f>Raw_schedule!AA2</f>
        <v>84.92</v>
      </c>
    </row>
    <row r="5" spans="1:28" x14ac:dyDescent="0.25">
      <c r="A5" s="39" t="str">
        <f>Raw_schedule!B3</f>
        <v>DHW Sch</v>
      </c>
      <c r="B5" s="39" t="str">
        <f>Raw_schedule!A3</f>
        <v>Assembly</v>
      </c>
      <c r="C5" s="2" t="str">
        <f>Raw_schedule!C3</f>
        <v>AllOtherDays</v>
      </c>
      <c r="D5" s="109"/>
      <c r="E5" s="2">
        <f>Raw_schedule!D3</f>
        <v>0</v>
      </c>
      <c r="F5" s="2">
        <f>Raw_schedule!E3</f>
        <v>0</v>
      </c>
      <c r="G5" s="2">
        <f>Raw_schedule!F3</f>
        <v>0</v>
      </c>
      <c r="H5" s="2">
        <f>Raw_schedule!G3</f>
        <v>0</v>
      </c>
      <c r="I5" s="2">
        <f>Raw_schedule!H3</f>
        <v>0</v>
      </c>
      <c r="J5" s="2">
        <f>Raw_schedule!I3</f>
        <v>0</v>
      </c>
      <c r="K5" s="2">
        <f>Raw_schedule!J3</f>
        <v>0</v>
      </c>
      <c r="L5" s="2">
        <f>Raw_schedule!K3</f>
        <v>0</v>
      </c>
      <c r="M5" s="2">
        <f>Raw_schedule!L3</f>
        <v>0</v>
      </c>
      <c r="N5" s="2">
        <f>Raw_schedule!M3</f>
        <v>0.05</v>
      </c>
      <c r="O5" s="2">
        <f>Raw_schedule!N3</f>
        <v>0.05</v>
      </c>
      <c r="P5" s="2">
        <f>Raw_schedule!O3</f>
        <v>0.1</v>
      </c>
      <c r="Q5" s="2">
        <f>Raw_schedule!P3</f>
        <v>0</v>
      </c>
      <c r="R5" s="2">
        <f>Raw_schedule!Q3</f>
        <v>0</v>
      </c>
      <c r="S5" s="2">
        <f>Raw_schedule!R3</f>
        <v>0</v>
      </c>
      <c r="T5" s="2">
        <f>Raw_schedule!S3</f>
        <v>0</v>
      </c>
      <c r="U5" s="2">
        <f>Raw_schedule!T3</f>
        <v>0</v>
      </c>
      <c r="V5" s="2">
        <f>Raw_schedule!U3</f>
        <v>0</v>
      </c>
      <c r="W5" s="2">
        <f>Raw_schedule!V3</f>
        <v>0</v>
      </c>
      <c r="X5" s="2">
        <f>Raw_schedule!W3</f>
        <v>0.65</v>
      </c>
      <c r="Y5" s="2">
        <f>Raw_schedule!X3</f>
        <v>0.3</v>
      </c>
      <c r="Z5" s="2">
        <f>Raw_schedule!Y3</f>
        <v>0</v>
      </c>
      <c r="AA5" s="2">
        <f>Raw_schedule!Z3</f>
        <v>0</v>
      </c>
      <c r="AB5" s="2">
        <f>Raw_schedule!AA3</f>
        <v>0</v>
      </c>
    </row>
    <row r="6" spans="1:28" x14ac:dyDescent="0.25">
      <c r="A6" s="39" t="str">
        <f>Raw_schedule!B4</f>
        <v>DHW Sch</v>
      </c>
      <c r="B6" s="39" t="str">
        <f>Raw_schedule!A4</f>
        <v>Assembly</v>
      </c>
      <c r="C6" s="2" t="str">
        <f>Raw_schedule!C4</f>
        <v>Saturdays</v>
      </c>
      <c r="D6" s="2"/>
      <c r="E6" s="2">
        <f>Raw_schedule!D4</f>
        <v>0</v>
      </c>
      <c r="F6" s="2">
        <f>Raw_schedule!E4</f>
        <v>0</v>
      </c>
      <c r="G6" s="2">
        <f>Raw_schedule!F4</f>
        <v>0</v>
      </c>
      <c r="H6" s="2">
        <f>Raw_schedule!G4</f>
        <v>0</v>
      </c>
      <c r="I6" s="2">
        <f>Raw_schedule!H4</f>
        <v>0</v>
      </c>
      <c r="J6" s="2">
        <f>Raw_schedule!I4</f>
        <v>0</v>
      </c>
      <c r="K6" s="2">
        <f>Raw_schedule!J4</f>
        <v>0</v>
      </c>
      <c r="L6" s="2">
        <f>Raw_schedule!K4</f>
        <v>0</v>
      </c>
      <c r="M6" s="2">
        <f>Raw_schedule!L4</f>
        <v>0</v>
      </c>
      <c r="N6" s="2">
        <f>Raw_schedule!M4</f>
        <v>0.05</v>
      </c>
      <c r="O6" s="2">
        <f>Raw_schedule!N4</f>
        <v>0.05</v>
      </c>
      <c r="P6" s="2">
        <f>Raw_schedule!O4</f>
        <v>0.2</v>
      </c>
      <c r="Q6" s="2">
        <f>Raw_schedule!P4</f>
        <v>0</v>
      </c>
      <c r="R6" s="2">
        <f>Raw_schedule!Q4</f>
        <v>0</v>
      </c>
      <c r="S6" s="2">
        <f>Raw_schedule!R4</f>
        <v>0</v>
      </c>
      <c r="T6" s="2">
        <f>Raw_schedule!S4</f>
        <v>0</v>
      </c>
      <c r="U6" s="2">
        <f>Raw_schedule!T4</f>
        <v>0</v>
      </c>
      <c r="V6" s="2">
        <f>Raw_schedule!U4</f>
        <v>0</v>
      </c>
      <c r="W6" s="2">
        <f>Raw_schedule!V4</f>
        <v>0</v>
      </c>
      <c r="X6" s="2">
        <f>Raw_schedule!W4</f>
        <v>0.65</v>
      </c>
      <c r="Y6" s="2">
        <f>Raw_schedule!X4</f>
        <v>0.3</v>
      </c>
      <c r="Z6" s="2">
        <f>Raw_schedule!Y4</f>
        <v>0</v>
      </c>
      <c r="AA6" s="2">
        <f>Raw_schedule!Z4</f>
        <v>0</v>
      </c>
      <c r="AB6" s="2">
        <f>Raw_schedule!AA4</f>
        <v>0</v>
      </c>
    </row>
    <row r="7" spans="1:28" x14ac:dyDescent="0.25">
      <c r="A7" s="39" t="str">
        <f>Raw_schedule!B5</f>
        <v>DHW Sch</v>
      </c>
      <c r="B7" s="39" t="str">
        <f>Raw_schedule!A5</f>
        <v>Assembly</v>
      </c>
      <c r="C7" s="2" t="str">
        <f>Raw_schedule!C5</f>
        <v>Weekdays</v>
      </c>
      <c r="D7" s="2"/>
      <c r="E7" s="2">
        <f>Raw_schedule!D5</f>
        <v>0</v>
      </c>
      <c r="F7" s="2">
        <f>Raw_schedule!E5</f>
        <v>0</v>
      </c>
      <c r="G7" s="2">
        <f>Raw_schedule!F5</f>
        <v>0</v>
      </c>
      <c r="H7" s="2">
        <f>Raw_schedule!G5</f>
        <v>0</v>
      </c>
      <c r="I7" s="2">
        <f>Raw_schedule!H5</f>
        <v>0</v>
      </c>
      <c r="J7" s="2">
        <f>Raw_schedule!I5</f>
        <v>0</v>
      </c>
      <c r="K7" s="2">
        <f>Raw_schedule!J5</f>
        <v>0</v>
      </c>
      <c r="L7" s="2">
        <f>Raw_schedule!K5</f>
        <v>0</v>
      </c>
      <c r="M7" s="2">
        <f>Raw_schedule!L5</f>
        <v>0</v>
      </c>
      <c r="N7" s="2">
        <f>Raw_schedule!M5</f>
        <v>0.05</v>
      </c>
      <c r="O7" s="2">
        <f>Raw_schedule!N5</f>
        <v>0.05</v>
      </c>
      <c r="P7" s="2">
        <f>Raw_schedule!O5</f>
        <v>0.35</v>
      </c>
      <c r="Q7" s="2">
        <f>Raw_schedule!P5</f>
        <v>0.05</v>
      </c>
      <c r="R7" s="2">
        <f>Raw_schedule!Q5</f>
        <v>0.05</v>
      </c>
      <c r="S7" s="2">
        <f>Raw_schedule!R5</f>
        <v>0.05</v>
      </c>
      <c r="T7" s="2">
        <f>Raw_schedule!S5</f>
        <v>0.05</v>
      </c>
      <c r="U7" s="2">
        <f>Raw_schedule!T5</f>
        <v>0.05</v>
      </c>
      <c r="V7" s="2">
        <f>Raw_schedule!U5</f>
        <v>0</v>
      </c>
      <c r="W7" s="2">
        <f>Raw_schedule!V5</f>
        <v>0</v>
      </c>
      <c r="X7" s="2">
        <f>Raw_schedule!W5</f>
        <v>0</v>
      </c>
      <c r="Y7" s="2">
        <f>Raw_schedule!X5</f>
        <v>0</v>
      </c>
      <c r="Z7" s="2">
        <f>Raw_schedule!Y5</f>
        <v>0</v>
      </c>
      <c r="AA7" s="2">
        <f>Raw_schedule!Z5</f>
        <v>0</v>
      </c>
      <c r="AB7" s="2">
        <f>Raw_schedule!AA5</f>
        <v>0</v>
      </c>
    </row>
    <row r="8" spans="1:28" x14ac:dyDescent="0.25">
      <c r="A8" s="39" t="str">
        <f>Raw_schedule!B6</f>
        <v>Elec Equip Sch</v>
      </c>
      <c r="B8" s="39" t="str">
        <f>Raw_schedule!A6</f>
        <v>Assembly</v>
      </c>
      <c r="C8" s="2" t="str">
        <f>Raw_schedule!C6</f>
        <v>AllOtherDays</v>
      </c>
      <c r="D8" s="2"/>
      <c r="E8" s="2">
        <f>Raw_schedule!D6</f>
        <v>0.05</v>
      </c>
      <c r="F8" s="2">
        <f>Raw_schedule!E6</f>
        <v>0.05</v>
      </c>
      <c r="G8" s="2">
        <f>Raw_schedule!F6</f>
        <v>0.05</v>
      </c>
      <c r="H8" s="2">
        <f>Raw_schedule!G6</f>
        <v>0.05</v>
      </c>
      <c r="I8" s="2">
        <f>Raw_schedule!H6</f>
        <v>0.05</v>
      </c>
      <c r="J8" s="2">
        <f>Raw_schedule!I6</f>
        <v>0.05</v>
      </c>
      <c r="K8" s="2">
        <f>Raw_schedule!J6</f>
        <v>0.05</v>
      </c>
      <c r="L8" s="2">
        <f>Raw_schedule!K6</f>
        <v>0.3</v>
      </c>
      <c r="M8" s="2">
        <f>Raw_schedule!L6</f>
        <v>0.3</v>
      </c>
      <c r="N8" s="2">
        <f>Raw_schedule!M6</f>
        <v>0.3</v>
      </c>
      <c r="O8" s="2">
        <f>Raw_schedule!N6</f>
        <v>0.3</v>
      </c>
      <c r="P8" s="2">
        <f>Raw_schedule!O6</f>
        <v>0.3</v>
      </c>
      <c r="Q8" s="2">
        <f>Raw_schedule!P6</f>
        <v>0.65</v>
      </c>
      <c r="R8" s="2">
        <f>Raw_schedule!Q6</f>
        <v>0.65</v>
      </c>
      <c r="S8" s="2">
        <f>Raw_schedule!R6</f>
        <v>0.65</v>
      </c>
      <c r="T8" s="2">
        <f>Raw_schedule!S6</f>
        <v>0.65</v>
      </c>
      <c r="U8" s="2">
        <f>Raw_schedule!T6</f>
        <v>0.65</v>
      </c>
      <c r="V8" s="2">
        <f>Raw_schedule!U6</f>
        <v>0.65</v>
      </c>
      <c r="W8" s="2">
        <f>Raw_schedule!V6</f>
        <v>0.65</v>
      </c>
      <c r="X8" s="2">
        <f>Raw_schedule!W6</f>
        <v>0.65</v>
      </c>
      <c r="Y8" s="2">
        <f>Raw_schedule!X6</f>
        <v>0.65</v>
      </c>
      <c r="Z8" s="2">
        <f>Raw_schedule!Y6</f>
        <v>0.65</v>
      </c>
      <c r="AA8" s="2">
        <f>Raw_schedule!Z6</f>
        <v>0.05</v>
      </c>
      <c r="AB8" s="2">
        <f>Raw_schedule!AA6</f>
        <v>0.05</v>
      </c>
    </row>
    <row r="9" spans="1:28" x14ac:dyDescent="0.25">
      <c r="A9" s="39" t="str">
        <f>Raw_schedule!B7</f>
        <v>Elec Equip Sch</v>
      </c>
      <c r="B9" s="39" t="str">
        <f>Raw_schedule!A7</f>
        <v>Assembly</v>
      </c>
      <c r="C9" s="2" t="str">
        <f>Raw_schedule!C7</f>
        <v>Saturdays</v>
      </c>
      <c r="D9" s="2"/>
      <c r="E9" s="2">
        <f>Raw_schedule!D7</f>
        <v>0.05</v>
      </c>
      <c r="F9" s="2">
        <f>Raw_schedule!E7</f>
        <v>0.05</v>
      </c>
      <c r="G9" s="2">
        <f>Raw_schedule!F7</f>
        <v>0.05</v>
      </c>
      <c r="H9" s="2">
        <f>Raw_schedule!G7</f>
        <v>0.05</v>
      </c>
      <c r="I9" s="2">
        <f>Raw_schedule!H7</f>
        <v>0.05</v>
      </c>
      <c r="J9" s="2">
        <f>Raw_schedule!I7</f>
        <v>0.05</v>
      </c>
      <c r="K9" s="2">
        <f>Raw_schedule!J7</f>
        <v>0.05</v>
      </c>
      <c r="L9" s="2">
        <f>Raw_schedule!K7</f>
        <v>0.3</v>
      </c>
      <c r="M9" s="2">
        <f>Raw_schedule!L7</f>
        <v>0.3</v>
      </c>
      <c r="N9" s="2">
        <f>Raw_schedule!M7</f>
        <v>0.5</v>
      </c>
      <c r="O9" s="2">
        <f>Raw_schedule!N7</f>
        <v>0.5</v>
      </c>
      <c r="P9" s="2">
        <f>Raw_schedule!O7</f>
        <v>0.5</v>
      </c>
      <c r="Q9" s="2">
        <f>Raw_schedule!P7</f>
        <v>0.5</v>
      </c>
      <c r="R9" s="2">
        <f>Raw_schedule!Q7</f>
        <v>0.5</v>
      </c>
      <c r="S9" s="2">
        <f>Raw_schedule!R7</f>
        <v>0.5</v>
      </c>
      <c r="T9" s="2">
        <f>Raw_schedule!S7</f>
        <v>0.5</v>
      </c>
      <c r="U9" s="2">
        <f>Raw_schedule!T7</f>
        <v>0.5</v>
      </c>
      <c r="V9" s="2">
        <f>Raw_schedule!U7</f>
        <v>0.5</v>
      </c>
      <c r="W9" s="2">
        <f>Raw_schedule!V7</f>
        <v>0.5</v>
      </c>
      <c r="X9" s="2">
        <f>Raw_schedule!W7</f>
        <v>0.5</v>
      </c>
      <c r="Y9" s="2">
        <f>Raw_schedule!X7</f>
        <v>0.5</v>
      </c>
      <c r="Z9" s="2">
        <f>Raw_schedule!Y7</f>
        <v>0.5</v>
      </c>
      <c r="AA9" s="2">
        <f>Raw_schedule!Z7</f>
        <v>0.5</v>
      </c>
      <c r="AB9" s="2">
        <f>Raw_schedule!AA7</f>
        <v>0.05</v>
      </c>
    </row>
    <row r="10" spans="1:28" x14ac:dyDescent="0.25">
      <c r="A10" s="39" t="str">
        <f>Raw_schedule!B8</f>
        <v>Elec Equip Sch</v>
      </c>
      <c r="B10" s="39" t="str">
        <f>Raw_schedule!A8</f>
        <v>Assembly</v>
      </c>
      <c r="C10" s="2" t="str">
        <f>Raw_schedule!C8</f>
        <v>Weekdays</v>
      </c>
      <c r="D10" s="2"/>
      <c r="E10" s="2">
        <f>Raw_schedule!D8</f>
        <v>0.05</v>
      </c>
      <c r="F10" s="2">
        <f>Raw_schedule!E8</f>
        <v>0.05</v>
      </c>
      <c r="G10" s="2">
        <f>Raw_schedule!F8</f>
        <v>0.05</v>
      </c>
      <c r="H10" s="2">
        <f>Raw_schedule!G8</f>
        <v>0.05</v>
      </c>
      <c r="I10" s="2">
        <f>Raw_schedule!H8</f>
        <v>0.05</v>
      </c>
      <c r="J10" s="2">
        <f>Raw_schedule!I8</f>
        <v>0.05</v>
      </c>
      <c r="K10" s="2">
        <f>Raw_schedule!J8</f>
        <v>0.4</v>
      </c>
      <c r="L10" s="2">
        <f>Raw_schedule!K8</f>
        <v>0.4</v>
      </c>
      <c r="M10" s="2">
        <f>Raw_schedule!L8</f>
        <v>0.4</v>
      </c>
      <c r="N10" s="2">
        <f>Raw_schedule!M8</f>
        <v>0.75</v>
      </c>
      <c r="O10" s="2">
        <f>Raw_schedule!N8</f>
        <v>0.75</v>
      </c>
      <c r="P10" s="2">
        <f>Raw_schedule!O8</f>
        <v>0.75</v>
      </c>
      <c r="Q10" s="2">
        <f>Raw_schedule!P8</f>
        <v>0.75</v>
      </c>
      <c r="R10" s="2">
        <f>Raw_schedule!Q8</f>
        <v>0.75</v>
      </c>
      <c r="S10" s="2">
        <f>Raw_schedule!R8</f>
        <v>0.75</v>
      </c>
      <c r="T10" s="2">
        <f>Raw_schedule!S8</f>
        <v>0.75</v>
      </c>
      <c r="U10" s="2">
        <f>Raw_schedule!T8</f>
        <v>0.75</v>
      </c>
      <c r="V10" s="2">
        <f>Raw_schedule!U8</f>
        <v>0.75</v>
      </c>
      <c r="W10" s="2">
        <f>Raw_schedule!V8</f>
        <v>0.75</v>
      </c>
      <c r="X10" s="2">
        <f>Raw_schedule!W8</f>
        <v>0.75</v>
      </c>
      <c r="Y10" s="2">
        <f>Raw_schedule!X8</f>
        <v>0.75</v>
      </c>
      <c r="Z10" s="2">
        <f>Raw_schedule!Y8</f>
        <v>0.75</v>
      </c>
      <c r="AA10" s="2">
        <f>Raw_schedule!Z8</f>
        <v>0.25</v>
      </c>
      <c r="AB10" s="2">
        <f>Raw_schedule!AA8</f>
        <v>0.05</v>
      </c>
    </row>
    <row r="11" spans="1:28" x14ac:dyDescent="0.25">
      <c r="A11" s="39" t="str">
        <f>Raw_schedule!B9</f>
        <v>Heating Setpoint Schedule</v>
      </c>
      <c r="B11" s="39" t="str">
        <f>Raw_schedule!A9</f>
        <v>Assembly</v>
      </c>
      <c r="C11" s="2" t="str">
        <f>Raw_schedule!C9</f>
        <v>AllOtherDays</v>
      </c>
      <c r="D11" s="2"/>
      <c r="E11" s="2">
        <f>Raw_schedule!D9</f>
        <v>60.08</v>
      </c>
      <c r="F11" s="2">
        <f>Raw_schedule!E9</f>
        <v>60.08</v>
      </c>
      <c r="G11" s="2">
        <f>Raw_schedule!F9</f>
        <v>60.08</v>
      </c>
      <c r="H11" s="2">
        <f>Raw_schedule!G9</f>
        <v>60.08</v>
      </c>
      <c r="I11" s="2">
        <f>Raw_schedule!H9</f>
        <v>60.08</v>
      </c>
      <c r="J11" s="2">
        <f>Raw_schedule!I9</f>
        <v>60.08</v>
      </c>
      <c r="K11" s="2">
        <f>Raw_schedule!J9</f>
        <v>60.08</v>
      </c>
      <c r="L11" s="2">
        <f>Raw_schedule!K9</f>
        <v>69.98</v>
      </c>
      <c r="M11" s="2">
        <f>Raw_schedule!L9</f>
        <v>69.98</v>
      </c>
      <c r="N11" s="2">
        <f>Raw_schedule!M9</f>
        <v>69.98</v>
      </c>
      <c r="O11" s="2">
        <f>Raw_schedule!N9</f>
        <v>69.98</v>
      </c>
      <c r="P11" s="2">
        <f>Raw_schedule!O9</f>
        <v>69.98</v>
      </c>
      <c r="Q11" s="2">
        <f>Raw_schedule!P9</f>
        <v>69.98</v>
      </c>
      <c r="R11" s="2">
        <f>Raw_schedule!Q9</f>
        <v>69.98</v>
      </c>
      <c r="S11" s="2">
        <f>Raw_schedule!R9</f>
        <v>69.98</v>
      </c>
      <c r="T11" s="2">
        <f>Raw_schedule!S9</f>
        <v>69.98</v>
      </c>
      <c r="U11" s="2">
        <f>Raw_schedule!T9</f>
        <v>69.98</v>
      </c>
      <c r="V11" s="2">
        <f>Raw_schedule!U9</f>
        <v>69.98</v>
      </c>
      <c r="W11" s="2">
        <f>Raw_schedule!V9</f>
        <v>69.98</v>
      </c>
      <c r="X11" s="2">
        <f>Raw_schedule!W9</f>
        <v>69.98</v>
      </c>
      <c r="Y11" s="2">
        <f>Raw_schedule!X9</f>
        <v>69.98</v>
      </c>
      <c r="Z11" s="2">
        <f>Raw_schedule!Y9</f>
        <v>69.98</v>
      </c>
      <c r="AA11" s="2">
        <f>Raw_schedule!Z9</f>
        <v>69.98</v>
      </c>
      <c r="AB11" s="2">
        <f>Raw_schedule!AA9</f>
        <v>60.08</v>
      </c>
    </row>
    <row r="12" spans="1:28" x14ac:dyDescent="0.25">
      <c r="A12" s="39" t="str">
        <f>Raw_schedule!B10</f>
        <v>Infiltration Schedule</v>
      </c>
      <c r="B12" s="39" t="str">
        <f>Raw_schedule!A10</f>
        <v>Assembly</v>
      </c>
      <c r="C12" s="2" t="str">
        <f>Raw_schedule!C10</f>
        <v>AllDays</v>
      </c>
      <c r="D12" s="2"/>
      <c r="E12" s="2">
        <f>Raw_schedule!D10</f>
        <v>1</v>
      </c>
      <c r="F12" s="2">
        <f>Raw_schedule!E10</f>
        <v>1</v>
      </c>
      <c r="G12" s="2">
        <f>Raw_schedule!F10</f>
        <v>1</v>
      </c>
      <c r="H12" s="2">
        <f>Raw_schedule!G10</f>
        <v>1</v>
      </c>
      <c r="I12" s="2">
        <f>Raw_schedule!H10</f>
        <v>1</v>
      </c>
      <c r="J12" s="2">
        <f>Raw_schedule!I10</f>
        <v>1</v>
      </c>
      <c r="K12" s="2">
        <f>Raw_schedule!J10</f>
        <v>1</v>
      </c>
      <c r="L12" s="2">
        <f>Raw_schedule!K10</f>
        <v>1</v>
      </c>
      <c r="M12" s="2">
        <f>Raw_schedule!L10</f>
        <v>1</v>
      </c>
      <c r="N12" s="2">
        <f>Raw_schedule!M10</f>
        <v>1</v>
      </c>
      <c r="O12" s="2">
        <f>Raw_schedule!N10</f>
        <v>1</v>
      </c>
      <c r="P12" s="2">
        <f>Raw_schedule!O10</f>
        <v>1</v>
      </c>
      <c r="Q12" s="2">
        <f>Raw_schedule!P10</f>
        <v>1</v>
      </c>
      <c r="R12" s="2">
        <f>Raw_schedule!Q10</f>
        <v>1</v>
      </c>
      <c r="S12" s="2">
        <f>Raw_schedule!R10</f>
        <v>1</v>
      </c>
      <c r="T12" s="2">
        <f>Raw_schedule!S10</f>
        <v>1</v>
      </c>
      <c r="U12" s="2">
        <f>Raw_schedule!T10</f>
        <v>1</v>
      </c>
      <c r="V12" s="2">
        <f>Raw_schedule!U10</f>
        <v>1</v>
      </c>
      <c r="W12" s="2">
        <f>Raw_schedule!V10</f>
        <v>1</v>
      </c>
      <c r="X12" s="2">
        <f>Raw_schedule!W10</f>
        <v>1</v>
      </c>
      <c r="Y12" s="2">
        <f>Raw_schedule!X10</f>
        <v>1</v>
      </c>
      <c r="Z12" s="2">
        <f>Raw_schedule!Y10</f>
        <v>1</v>
      </c>
      <c r="AA12" s="2">
        <f>Raw_schedule!Z10</f>
        <v>1</v>
      </c>
      <c r="AB12" s="2">
        <f>Raw_schedule!AA10</f>
        <v>1</v>
      </c>
    </row>
    <row r="13" spans="1:28" x14ac:dyDescent="0.25">
      <c r="A13" s="39" t="str">
        <f>Raw_schedule!B11</f>
        <v>Lighting Schedule</v>
      </c>
      <c r="B13" s="39" t="str">
        <f>Raw_schedule!A11</f>
        <v>Assembly</v>
      </c>
      <c r="C13" s="2" t="str">
        <f>Raw_schedule!C11</f>
        <v>AllOtherDays</v>
      </c>
      <c r="D13" s="2"/>
      <c r="E13" s="2">
        <f>Raw_schedule!D11</f>
        <v>0.05</v>
      </c>
      <c r="F13" s="2">
        <f>Raw_schedule!E11</f>
        <v>0.05</v>
      </c>
      <c r="G13" s="2">
        <f>Raw_schedule!F11</f>
        <v>0.05</v>
      </c>
      <c r="H13" s="2">
        <f>Raw_schedule!G11</f>
        <v>0.05</v>
      </c>
      <c r="I13" s="2">
        <f>Raw_schedule!H11</f>
        <v>0.05</v>
      </c>
      <c r="J13" s="2">
        <f>Raw_schedule!I11</f>
        <v>0.05</v>
      </c>
      <c r="K13" s="2">
        <f>Raw_schedule!J11</f>
        <v>0.05</v>
      </c>
      <c r="L13" s="2">
        <f>Raw_schedule!K11</f>
        <v>0.3</v>
      </c>
      <c r="M13" s="2">
        <f>Raw_schedule!L11</f>
        <v>0.3</v>
      </c>
      <c r="N13" s="2">
        <f>Raw_schedule!M11</f>
        <v>0.3</v>
      </c>
      <c r="O13" s="2">
        <f>Raw_schedule!N11</f>
        <v>0.3</v>
      </c>
      <c r="P13" s="2">
        <f>Raw_schedule!O11</f>
        <v>0.3</v>
      </c>
      <c r="Q13" s="2">
        <f>Raw_schedule!P11</f>
        <v>0.55000000000000004</v>
      </c>
      <c r="R13" s="2">
        <f>Raw_schedule!Q11</f>
        <v>0.55000000000000004</v>
      </c>
      <c r="S13" s="2">
        <f>Raw_schedule!R11</f>
        <v>0.55000000000000004</v>
      </c>
      <c r="T13" s="2">
        <f>Raw_schedule!S11</f>
        <v>0.55000000000000004</v>
      </c>
      <c r="U13" s="2">
        <f>Raw_schedule!T11</f>
        <v>0.55000000000000004</v>
      </c>
      <c r="V13" s="2">
        <f>Raw_schedule!U11</f>
        <v>0.55000000000000004</v>
      </c>
      <c r="W13" s="2">
        <f>Raw_schedule!V11</f>
        <v>0.55000000000000004</v>
      </c>
      <c r="X13" s="2">
        <f>Raw_schedule!W11</f>
        <v>0.55000000000000004</v>
      </c>
      <c r="Y13" s="2">
        <f>Raw_schedule!X11</f>
        <v>0.55000000000000004</v>
      </c>
      <c r="Z13" s="2">
        <f>Raw_schedule!Y11</f>
        <v>0.55000000000000004</v>
      </c>
      <c r="AA13" s="2">
        <f>Raw_schedule!Z11</f>
        <v>0.05</v>
      </c>
      <c r="AB13" s="2">
        <f>Raw_schedule!AA11</f>
        <v>0.05</v>
      </c>
    </row>
    <row r="14" spans="1:28" x14ac:dyDescent="0.25">
      <c r="A14" s="39" t="str">
        <f>Raw_schedule!B12</f>
        <v>Lighting Schedule</v>
      </c>
      <c r="B14" s="39" t="str">
        <f>Raw_schedule!A12</f>
        <v>Assembly</v>
      </c>
      <c r="C14" s="2" t="str">
        <f>Raw_schedule!C12</f>
        <v>Saturdays</v>
      </c>
      <c r="D14" s="2"/>
      <c r="E14" s="2">
        <f>Raw_schedule!D12</f>
        <v>0.05</v>
      </c>
      <c r="F14" s="2">
        <f>Raw_schedule!E12</f>
        <v>0.05</v>
      </c>
      <c r="G14" s="2">
        <f>Raw_schedule!F12</f>
        <v>0.05</v>
      </c>
      <c r="H14" s="2">
        <f>Raw_schedule!G12</f>
        <v>0.05</v>
      </c>
      <c r="I14" s="2">
        <f>Raw_schedule!H12</f>
        <v>0.05</v>
      </c>
      <c r="J14" s="2">
        <f>Raw_schedule!I12</f>
        <v>0.05</v>
      </c>
      <c r="K14" s="2">
        <f>Raw_schedule!J12</f>
        <v>0.05</v>
      </c>
      <c r="L14" s="2">
        <f>Raw_schedule!K12</f>
        <v>0.3</v>
      </c>
      <c r="M14" s="2">
        <f>Raw_schedule!L12</f>
        <v>0.3</v>
      </c>
      <c r="N14" s="2">
        <f>Raw_schedule!M12</f>
        <v>0.4</v>
      </c>
      <c r="O14" s="2">
        <f>Raw_schedule!N12</f>
        <v>0.4</v>
      </c>
      <c r="P14" s="2">
        <f>Raw_schedule!O12</f>
        <v>0.4</v>
      </c>
      <c r="Q14" s="2">
        <f>Raw_schedule!P12</f>
        <v>0.4</v>
      </c>
      <c r="R14" s="2">
        <f>Raw_schedule!Q12</f>
        <v>0.4</v>
      </c>
      <c r="S14" s="2">
        <f>Raw_schedule!R12</f>
        <v>0.4</v>
      </c>
      <c r="T14" s="2">
        <f>Raw_schedule!S12</f>
        <v>0.4</v>
      </c>
      <c r="U14" s="2">
        <f>Raw_schedule!T12</f>
        <v>0.4</v>
      </c>
      <c r="V14" s="2">
        <f>Raw_schedule!U12</f>
        <v>0.4</v>
      </c>
      <c r="W14" s="2">
        <f>Raw_schedule!V12</f>
        <v>0.4</v>
      </c>
      <c r="X14" s="2">
        <f>Raw_schedule!W12</f>
        <v>0.4</v>
      </c>
      <c r="Y14" s="2">
        <f>Raw_schedule!X12</f>
        <v>0.4</v>
      </c>
      <c r="Z14" s="2">
        <f>Raw_schedule!Y12</f>
        <v>0.4</v>
      </c>
      <c r="AA14" s="2">
        <f>Raw_schedule!Z12</f>
        <v>0.4</v>
      </c>
      <c r="AB14" s="2">
        <f>Raw_schedule!AA12</f>
        <v>0.05</v>
      </c>
    </row>
    <row r="15" spans="1:28" x14ac:dyDescent="0.25">
      <c r="A15" s="39" t="str">
        <f>Raw_schedule!B13</f>
        <v>Lighting Schedule</v>
      </c>
      <c r="B15" s="39" t="str">
        <f>Raw_schedule!A13</f>
        <v>Assembly</v>
      </c>
      <c r="C15" s="2" t="str">
        <f>Raw_schedule!C13</f>
        <v>Weekdays</v>
      </c>
      <c r="D15" s="2"/>
      <c r="E15" s="2">
        <f>Raw_schedule!D13</f>
        <v>0.05</v>
      </c>
      <c r="F15" s="2">
        <f>Raw_schedule!E13</f>
        <v>0.05</v>
      </c>
      <c r="G15" s="2">
        <f>Raw_schedule!F13</f>
        <v>0.05</v>
      </c>
      <c r="H15" s="2">
        <f>Raw_schedule!G13</f>
        <v>0.05</v>
      </c>
      <c r="I15" s="2">
        <f>Raw_schedule!H13</f>
        <v>0.05</v>
      </c>
      <c r="J15" s="2">
        <f>Raw_schedule!I13</f>
        <v>0.05</v>
      </c>
      <c r="K15" s="2">
        <f>Raw_schedule!J13</f>
        <v>0.35</v>
      </c>
      <c r="L15" s="2">
        <f>Raw_schedule!K13</f>
        <v>0.35</v>
      </c>
      <c r="M15" s="2">
        <f>Raw_schedule!L13</f>
        <v>0.35</v>
      </c>
      <c r="N15" s="2">
        <f>Raw_schedule!M13</f>
        <v>0.65</v>
      </c>
      <c r="O15" s="2">
        <f>Raw_schedule!N13</f>
        <v>0.65</v>
      </c>
      <c r="P15" s="2">
        <f>Raw_schedule!O13</f>
        <v>0.65</v>
      </c>
      <c r="Q15" s="2">
        <f>Raw_schedule!P13</f>
        <v>0.65</v>
      </c>
      <c r="R15" s="2">
        <f>Raw_schedule!Q13</f>
        <v>0.65</v>
      </c>
      <c r="S15" s="2">
        <f>Raw_schedule!R13</f>
        <v>0.65</v>
      </c>
      <c r="T15" s="2">
        <f>Raw_schedule!S13</f>
        <v>0.65</v>
      </c>
      <c r="U15" s="2">
        <f>Raw_schedule!T13</f>
        <v>0.65</v>
      </c>
      <c r="V15" s="2">
        <f>Raw_schedule!U13</f>
        <v>0.65</v>
      </c>
      <c r="W15" s="2">
        <f>Raw_schedule!V13</f>
        <v>0.65</v>
      </c>
      <c r="X15" s="2">
        <f>Raw_schedule!W13</f>
        <v>0.65</v>
      </c>
      <c r="Y15" s="2">
        <f>Raw_schedule!X13</f>
        <v>0.65</v>
      </c>
      <c r="Z15" s="2">
        <f>Raw_schedule!Y13</f>
        <v>0.65</v>
      </c>
      <c r="AA15" s="2">
        <f>Raw_schedule!Z13</f>
        <v>0.25</v>
      </c>
      <c r="AB15" s="2">
        <f>Raw_schedule!AA13</f>
        <v>0.05</v>
      </c>
    </row>
    <row r="16" spans="1:28" x14ac:dyDescent="0.25">
      <c r="A16" s="39" t="str">
        <f>Raw_schedule!B14</f>
        <v>OA Schedule</v>
      </c>
      <c r="B16" s="39" t="str">
        <f>Raw_schedule!A14</f>
        <v>Assembly</v>
      </c>
      <c r="C16" s="2" t="str">
        <f>Raw_schedule!C14</f>
        <v>AllOtherDays</v>
      </c>
      <c r="D16" s="2"/>
      <c r="E16" s="2">
        <f>Raw_schedule!D14</f>
        <v>0</v>
      </c>
      <c r="F16" s="2">
        <f>Raw_schedule!E14</f>
        <v>0</v>
      </c>
      <c r="G16" s="2">
        <f>Raw_schedule!F14</f>
        <v>0</v>
      </c>
      <c r="H16" s="2">
        <f>Raw_schedule!G14</f>
        <v>0</v>
      </c>
      <c r="I16" s="2">
        <f>Raw_schedule!H14</f>
        <v>0</v>
      </c>
      <c r="J16" s="2">
        <f>Raw_schedule!I14</f>
        <v>0</v>
      </c>
      <c r="K16" s="2">
        <f>Raw_schedule!J14</f>
        <v>0</v>
      </c>
      <c r="L16" s="2">
        <f>Raw_schedule!K14</f>
        <v>1</v>
      </c>
      <c r="M16" s="2">
        <f>Raw_schedule!L14</f>
        <v>1</v>
      </c>
      <c r="N16" s="2">
        <f>Raw_schedule!M14</f>
        <v>1</v>
      </c>
      <c r="O16" s="2">
        <f>Raw_schedule!N14</f>
        <v>1</v>
      </c>
      <c r="P16" s="2">
        <f>Raw_schedule!O14</f>
        <v>1</v>
      </c>
      <c r="Q16" s="2">
        <f>Raw_schedule!P14</f>
        <v>1</v>
      </c>
      <c r="R16" s="2">
        <f>Raw_schedule!Q14</f>
        <v>1</v>
      </c>
      <c r="S16" s="2">
        <f>Raw_schedule!R14</f>
        <v>1</v>
      </c>
      <c r="T16" s="2">
        <f>Raw_schedule!S14</f>
        <v>1</v>
      </c>
      <c r="U16" s="2">
        <f>Raw_schedule!T14</f>
        <v>1</v>
      </c>
      <c r="V16" s="2">
        <f>Raw_schedule!U14</f>
        <v>1</v>
      </c>
      <c r="W16" s="2">
        <f>Raw_schedule!V14</f>
        <v>1</v>
      </c>
      <c r="X16" s="2">
        <f>Raw_schedule!W14</f>
        <v>1</v>
      </c>
      <c r="Y16" s="2">
        <f>Raw_schedule!X14</f>
        <v>1</v>
      </c>
      <c r="Z16" s="2">
        <f>Raw_schedule!Y14</f>
        <v>1</v>
      </c>
      <c r="AA16" s="2">
        <f>Raw_schedule!Z14</f>
        <v>1</v>
      </c>
      <c r="AB16" s="2">
        <f>Raw_schedule!AA14</f>
        <v>0</v>
      </c>
    </row>
    <row r="17" spans="1:28" x14ac:dyDescent="0.25">
      <c r="A17" s="39" t="str">
        <f>Raw_schedule!B15</f>
        <v>Occupant Sch</v>
      </c>
      <c r="B17" s="39" t="str">
        <f>Raw_schedule!A15</f>
        <v>Assembly</v>
      </c>
      <c r="C17" s="2" t="str">
        <f>Raw_schedule!C15</f>
        <v>AllOtherDays</v>
      </c>
      <c r="D17" s="2"/>
      <c r="E17" s="2">
        <f>Raw_schedule!D15</f>
        <v>0</v>
      </c>
      <c r="F17" s="2">
        <f>Raw_schedule!E15</f>
        <v>0</v>
      </c>
      <c r="G17" s="2">
        <f>Raw_schedule!F15</f>
        <v>0</v>
      </c>
      <c r="H17" s="2">
        <f>Raw_schedule!G15</f>
        <v>0</v>
      </c>
      <c r="I17" s="2">
        <f>Raw_schedule!H15</f>
        <v>0</v>
      </c>
      <c r="J17" s="2">
        <f>Raw_schedule!I15</f>
        <v>0</v>
      </c>
      <c r="K17" s="2">
        <f>Raw_schedule!J15</f>
        <v>0</v>
      </c>
      <c r="L17" s="2">
        <f>Raw_schedule!K15</f>
        <v>0</v>
      </c>
      <c r="M17" s="2">
        <f>Raw_schedule!L15</f>
        <v>0.1</v>
      </c>
      <c r="N17" s="2">
        <f>Raw_schedule!M15</f>
        <v>0.1</v>
      </c>
      <c r="O17" s="2">
        <f>Raw_schedule!N15</f>
        <v>0.1</v>
      </c>
      <c r="P17" s="2">
        <f>Raw_schedule!O15</f>
        <v>0.1</v>
      </c>
      <c r="Q17" s="2">
        <f>Raw_schedule!P15</f>
        <v>0.1</v>
      </c>
      <c r="R17" s="2">
        <f>Raw_schedule!Q15</f>
        <v>0.7</v>
      </c>
      <c r="S17" s="2">
        <f>Raw_schedule!R15</f>
        <v>0.7</v>
      </c>
      <c r="T17" s="2">
        <f>Raw_schedule!S15</f>
        <v>0.7</v>
      </c>
      <c r="U17" s="2">
        <f>Raw_schedule!T15</f>
        <v>0.7</v>
      </c>
      <c r="V17" s="2">
        <f>Raw_schedule!U15</f>
        <v>0.7</v>
      </c>
      <c r="W17" s="2">
        <f>Raw_schedule!V15</f>
        <v>0.7</v>
      </c>
      <c r="X17" s="2">
        <f>Raw_schedule!W15</f>
        <v>0.7</v>
      </c>
      <c r="Y17" s="2">
        <f>Raw_schedule!X15</f>
        <v>0.7</v>
      </c>
      <c r="Z17" s="2">
        <f>Raw_schedule!Y15</f>
        <v>0.7</v>
      </c>
      <c r="AA17" s="2">
        <f>Raw_schedule!Z15</f>
        <v>0.2</v>
      </c>
      <c r="AB17" s="2">
        <f>Raw_schedule!AA15</f>
        <v>0</v>
      </c>
    </row>
    <row r="18" spans="1:28" x14ac:dyDescent="0.25">
      <c r="A18" s="39" t="str">
        <f>Raw_schedule!B16</f>
        <v>Occupant Sch</v>
      </c>
      <c r="B18" s="39" t="str">
        <f>Raw_schedule!A16</f>
        <v>Assembly</v>
      </c>
      <c r="C18" s="2" t="str">
        <f>Raw_schedule!C16</f>
        <v>Saturdays</v>
      </c>
      <c r="D18" s="2"/>
      <c r="E18" s="2">
        <f>Raw_schedule!D16</f>
        <v>0</v>
      </c>
      <c r="F18" s="2">
        <f>Raw_schedule!E16</f>
        <v>0</v>
      </c>
      <c r="G18" s="2">
        <f>Raw_schedule!F16</f>
        <v>0</v>
      </c>
      <c r="H18" s="2">
        <f>Raw_schedule!G16</f>
        <v>0</v>
      </c>
      <c r="I18" s="2">
        <f>Raw_schedule!H16</f>
        <v>0</v>
      </c>
      <c r="J18" s="2">
        <f>Raw_schedule!I16</f>
        <v>0</v>
      </c>
      <c r="K18" s="2">
        <f>Raw_schedule!J16</f>
        <v>0</v>
      </c>
      <c r="L18" s="2">
        <f>Raw_schedule!K16</f>
        <v>0</v>
      </c>
      <c r="M18" s="2">
        <f>Raw_schedule!L16</f>
        <v>0.2</v>
      </c>
      <c r="N18" s="2">
        <f>Raw_schedule!M16</f>
        <v>0.2</v>
      </c>
      <c r="O18" s="2">
        <f>Raw_schedule!N16</f>
        <v>0.2</v>
      </c>
      <c r="P18" s="2">
        <f>Raw_schedule!O16</f>
        <v>0.6</v>
      </c>
      <c r="Q18" s="2">
        <f>Raw_schedule!P16</f>
        <v>0.6</v>
      </c>
      <c r="R18" s="2">
        <f>Raw_schedule!Q16</f>
        <v>0.6</v>
      </c>
      <c r="S18" s="2">
        <f>Raw_schedule!R16</f>
        <v>0.6</v>
      </c>
      <c r="T18" s="2">
        <f>Raw_schedule!S16</f>
        <v>0.6</v>
      </c>
      <c r="U18" s="2">
        <f>Raw_schedule!T16</f>
        <v>0.6</v>
      </c>
      <c r="V18" s="2">
        <f>Raw_schedule!U16</f>
        <v>0.6</v>
      </c>
      <c r="W18" s="2">
        <f>Raw_schedule!V16</f>
        <v>0.6</v>
      </c>
      <c r="X18" s="2">
        <f>Raw_schedule!W16</f>
        <v>0.6</v>
      </c>
      <c r="Y18" s="2">
        <f>Raw_schedule!X16</f>
        <v>0.6</v>
      </c>
      <c r="Z18" s="2">
        <f>Raw_schedule!Y16</f>
        <v>0.8</v>
      </c>
      <c r="AA18" s="2">
        <f>Raw_schedule!Z16</f>
        <v>0.1</v>
      </c>
      <c r="AB18" s="2">
        <f>Raw_schedule!AA16</f>
        <v>0</v>
      </c>
    </row>
    <row r="19" spans="1:28" x14ac:dyDescent="0.25">
      <c r="A19" s="39" t="str">
        <f>Raw_schedule!B17</f>
        <v>Occupant Sch</v>
      </c>
      <c r="B19" s="39" t="str">
        <f>Raw_schedule!A17</f>
        <v>Assembly</v>
      </c>
      <c r="C19" s="2" t="str">
        <f>Raw_schedule!C17</f>
        <v>Weekdays</v>
      </c>
      <c r="D19" s="2"/>
      <c r="E19" s="2">
        <f>Raw_schedule!D17</f>
        <v>0</v>
      </c>
      <c r="F19" s="2">
        <f>Raw_schedule!E17</f>
        <v>0</v>
      </c>
      <c r="G19" s="2">
        <f>Raw_schedule!F17</f>
        <v>0</v>
      </c>
      <c r="H19" s="2">
        <f>Raw_schedule!G17</f>
        <v>0</v>
      </c>
      <c r="I19" s="2">
        <f>Raw_schedule!H17</f>
        <v>0</v>
      </c>
      <c r="J19" s="2">
        <f>Raw_schedule!I17</f>
        <v>0</v>
      </c>
      <c r="K19" s="2">
        <f>Raw_schedule!J17</f>
        <v>0</v>
      </c>
      <c r="L19" s="2">
        <f>Raw_schedule!K17</f>
        <v>0</v>
      </c>
      <c r="M19" s="2">
        <f>Raw_schedule!L17</f>
        <v>0.2</v>
      </c>
      <c r="N19" s="2">
        <f>Raw_schedule!M17</f>
        <v>0.2</v>
      </c>
      <c r="O19" s="2">
        <f>Raw_schedule!N17</f>
        <v>0.2</v>
      </c>
      <c r="P19" s="2">
        <f>Raw_schedule!O17</f>
        <v>0.8</v>
      </c>
      <c r="Q19" s="2">
        <f>Raw_schedule!P17</f>
        <v>0.8</v>
      </c>
      <c r="R19" s="2">
        <f>Raw_schedule!Q17</f>
        <v>0.8</v>
      </c>
      <c r="S19" s="2">
        <f>Raw_schedule!R17</f>
        <v>0.8</v>
      </c>
      <c r="T19" s="2">
        <f>Raw_schedule!S17</f>
        <v>0.8</v>
      </c>
      <c r="U19" s="2">
        <f>Raw_schedule!T17</f>
        <v>0.8</v>
      </c>
      <c r="V19" s="2">
        <f>Raw_schedule!U17</f>
        <v>0.8</v>
      </c>
      <c r="W19" s="2">
        <f>Raw_schedule!V17</f>
        <v>0.2</v>
      </c>
      <c r="X19" s="2">
        <f>Raw_schedule!W17</f>
        <v>0.2</v>
      </c>
      <c r="Y19" s="2">
        <f>Raw_schedule!X17</f>
        <v>0.2</v>
      </c>
      <c r="Z19" s="2">
        <f>Raw_schedule!Y17</f>
        <v>0.2</v>
      </c>
      <c r="AA19" s="2">
        <f>Raw_schedule!Z17</f>
        <v>0.1</v>
      </c>
      <c r="AB19" s="2">
        <f>Raw_schedule!AA17</f>
        <v>0</v>
      </c>
    </row>
    <row r="20" spans="1:28" x14ac:dyDescent="0.25">
      <c r="A20" s="39" t="str">
        <f>Raw_schedule!B18</f>
        <v>Cooling Setpoint Schedule</v>
      </c>
      <c r="B20" s="39" t="str">
        <f>Raw_schedule!A18</f>
        <v>Kitchen</v>
      </c>
      <c r="C20" s="2" t="str">
        <f>Raw_schedule!C18</f>
        <v>AllOtherDays</v>
      </c>
      <c r="D20" s="2"/>
      <c r="E20" s="2">
        <f>Raw_schedule!D18</f>
        <v>75.02</v>
      </c>
      <c r="F20" s="2">
        <f>Raw_schedule!E18</f>
        <v>75.02</v>
      </c>
      <c r="G20" s="2">
        <f>Raw_schedule!F18</f>
        <v>75.02</v>
      </c>
      <c r="H20" s="2">
        <f>Raw_schedule!G18</f>
        <v>84.92</v>
      </c>
      <c r="I20" s="2">
        <f>Raw_schedule!H18</f>
        <v>84.92</v>
      </c>
      <c r="J20" s="2">
        <f>Raw_schedule!I18</f>
        <v>84.92</v>
      </c>
      <c r="K20" s="2">
        <f>Raw_schedule!J18</f>
        <v>84.92</v>
      </c>
      <c r="L20" s="2">
        <f>Raw_schedule!K18</f>
        <v>84.92</v>
      </c>
      <c r="M20" s="2">
        <f>Raw_schedule!L18</f>
        <v>84.92</v>
      </c>
      <c r="N20" s="2">
        <f>Raw_schedule!M18</f>
        <v>75.02</v>
      </c>
      <c r="O20" s="2">
        <f>Raw_schedule!N18</f>
        <v>75.02</v>
      </c>
      <c r="P20" s="2">
        <f>Raw_schedule!O18</f>
        <v>75.02</v>
      </c>
      <c r="Q20" s="2">
        <f>Raw_schedule!P18</f>
        <v>75.02</v>
      </c>
      <c r="R20" s="2">
        <f>Raw_schedule!Q18</f>
        <v>75.02</v>
      </c>
      <c r="S20" s="2">
        <f>Raw_schedule!R18</f>
        <v>75.02</v>
      </c>
      <c r="T20" s="2">
        <f>Raw_schedule!S18</f>
        <v>75.02</v>
      </c>
      <c r="U20" s="2">
        <f>Raw_schedule!T18</f>
        <v>75.02</v>
      </c>
      <c r="V20" s="2">
        <f>Raw_schedule!U18</f>
        <v>75.02</v>
      </c>
      <c r="W20" s="2">
        <f>Raw_schedule!V18</f>
        <v>75.02</v>
      </c>
      <c r="X20" s="2">
        <f>Raw_schedule!W18</f>
        <v>75.02</v>
      </c>
      <c r="Y20" s="2">
        <f>Raw_schedule!X18</f>
        <v>75.02</v>
      </c>
      <c r="Z20" s="2">
        <f>Raw_schedule!Y18</f>
        <v>75.02</v>
      </c>
      <c r="AA20" s="2">
        <f>Raw_schedule!Z18</f>
        <v>75.02</v>
      </c>
      <c r="AB20" s="2">
        <f>Raw_schedule!AA18</f>
        <v>75.02</v>
      </c>
    </row>
    <row r="21" spans="1:28" x14ac:dyDescent="0.25">
      <c r="A21" s="39" t="str">
        <f>Raw_schedule!B19</f>
        <v>Cooling Setpoint Schedule</v>
      </c>
      <c r="B21" s="39" t="str">
        <f>Raw_schedule!A19</f>
        <v>Kitchen</v>
      </c>
      <c r="C21" s="2" t="str">
        <f>Raw_schedule!C19</f>
        <v>Saturdays</v>
      </c>
      <c r="D21" s="2"/>
      <c r="E21" s="2">
        <f>Raw_schedule!D19</f>
        <v>75.02</v>
      </c>
      <c r="F21" s="2">
        <f>Raw_schedule!E19</f>
        <v>75.02</v>
      </c>
      <c r="G21" s="2">
        <f>Raw_schedule!F19</f>
        <v>75.02</v>
      </c>
      <c r="H21" s="2">
        <f>Raw_schedule!G19</f>
        <v>84.92</v>
      </c>
      <c r="I21" s="2">
        <f>Raw_schedule!H19</f>
        <v>84.92</v>
      </c>
      <c r="J21" s="2">
        <f>Raw_schedule!I19</f>
        <v>84.92</v>
      </c>
      <c r="K21" s="2">
        <f>Raw_schedule!J19</f>
        <v>84.92</v>
      </c>
      <c r="L21" s="2">
        <f>Raw_schedule!K19</f>
        <v>84.92</v>
      </c>
      <c r="M21" s="2">
        <f>Raw_schedule!L19</f>
        <v>75.02</v>
      </c>
      <c r="N21" s="2">
        <f>Raw_schedule!M19</f>
        <v>75.02</v>
      </c>
      <c r="O21" s="2">
        <f>Raw_schedule!N19</f>
        <v>75.02</v>
      </c>
      <c r="P21" s="2">
        <f>Raw_schedule!O19</f>
        <v>75.02</v>
      </c>
      <c r="Q21" s="2">
        <f>Raw_schedule!P19</f>
        <v>75.02</v>
      </c>
      <c r="R21" s="2">
        <f>Raw_schedule!Q19</f>
        <v>75.02</v>
      </c>
      <c r="S21" s="2">
        <f>Raw_schedule!R19</f>
        <v>75.02</v>
      </c>
      <c r="T21" s="2">
        <f>Raw_schedule!S19</f>
        <v>75.02</v>
      </c>
      <c r="U21" s="2">
        <f>Raw_schedule!T19</f>
        <v>75.02</v>
      </c>
      <c r="V21" s="2">
        <f>Raw_schedule!U19</f>
        <v>75.02</v>
      </c>
      <c r="W21" s="2">
        <f>Raw_schedule!V19</f>
        <v>75.02</v>
      </c>
      <c r="X21" s="2">
        <f>Raw_schedule!W19</f>
        <v>75.02</v>
      </c>
      <c r="Y21" s="2">
        <f>Raw_schedule!X19</f>
        <v>75.02</v>
      </c>
      <c r="Z21" s="2">
        <f>Raw_schedule!Y19</f>
        <v>75.02</v>
      </c>
      <c r="AA21" s="2">
        <f>Raw_schedule!Z19</f>
        <v>75.02</v>
      </c>
      <c r="AB21" s="2">
        <f>Raw_schedule!AA19</f>
        <v>75.02</v>
      </c>
    </row>
    <row r="22" spans="1:28" x14ac:dyDescent="0.25">
      <c r="A22" s="39" t="str">
        <f>Raw_schedule!B20</f>
        <v>Cooling Setpoint Schedule</v>
      </c>
      <c r="B22" s="39" t="str">
        <f>Raw_schedule!A20</f>
        <v>Kitchen</v>
      </c>
      <c r="C22" s="2" t="str">
        <f>Raw_schedule!C20</f>
        <v>Weekdays</v>
      </c>
      <c r="D22" s="2"/>
      <c r="E22" s="2">
        <f>Raw_schedule!D20</f>
        <v>75.02</v>
      </c>
      <c r="F22" s="2">
        <f>Raw_schedule!E20</f>
        <v>75.02</v>
      </c>
      <c r="G22" s="2">
        <f>Raw_schedule!F20</f>
        <v>75.02</v>
      </c>
      <c r="H22" s="2">
        <f>Raw_schedule!G20</f>
        <v>84.92</v>
      </c>
      <c r="I22" s="2">
        <f>Raw_schedule!H20</f>
        <v>84.92</v>
      </c>
      <c r="J22" s="2">
        <f>Raw_schedule!I20</f>
        <v>84.92</v>
      </c>
      <c r="K22" s="2">
        <f>Raw_schedule!J20</f>
        <v>75.02</v>
      </c>
      <c r="L22" s="2">
        <f>Raw_schedule!K20</f>
        <v>75.02</v>
      </c>
      <c r="M22" s="2">
        <f>Raw_schedule!L20</f>
        <v>75.02</v>
      </c>
      <c r="N22" s="2">
        <f>Raw_schedule!M20</f>
        <v>75.02</v>
      </c>
      <c r="O22" s="2">
        <f>Raw_schedule!N20</f>
        <v>75.02</v>
      </c>
      <c r="P22" s="2">
        <f>Raw_schedule!O20</f>
        <v>75.02</v>
      </c>
      <c r="Q22" s="2">
        <f>Raw_schedule!P20</f>
        <v>75.02</v>
      </c>
      <c r="R22" s="2">
        <f>Raw_schedule!Q20</f>
        <v>75.02</v>
      </c>
      <c r="S22" s="2">
        <f>Raw_schedule!R20</f>
        <v>75.02</v>
      </c>
      <c r="T22" s="2">
        <f>Raw_schedule!S20</f>
        <v>75.02</v>
      </c>
      <c r="U22" s="2">
        <f>Raw_schedule!T20</f>
        <v>75.02</v>
      </c>
      <c r="V22" s="2">
        <f>Raw_schedule!U20</f>
        <v>75.02</v>
      </c>
      <c r="W22" s="2">
        <f>Raw_schedule!V20</f>
        <v>75.02</v>
      </c>
      <c r="X22" s="2">
        <f>Raw_schedule!W20</f>
        <v>75.02</v>
      </c>
      <c r="Y22" s="2">
        <f>Raw_schedule!X20</f>
        <v>75.02</v>
      </c>
      <c r="Z22" s="2">
        <f>Raw_schedule!Y20</f>
        <v>75.02</v>
      </c>
      <c r="AA22" s="2">
        <f>Raw_schedule!Z20</f>
        <v>75.02</v>
      </c>
      <c r="AB22" s="2">
        <f>Raw_schedule!AA20</f>
        <v>75.02</v>
      </c>
    </row>
    <row r="23" spans="1:28" x14ac:dyDescent="0.25">
      <c r="A23" s="39" t="str">
        <f>Raw_schedule!B21</f>
        <v>DHW Sch</v>
      </c>
      <c r="B23" s="39" t="str">
        <f>Raw_schedule!A21</f>
        <v>Kitchen</v>
      </c>
      <c r="C23" s="2" t="str">
        <f>Raw_schedule!C21</f>
        <v>AllOtherDays</v>
      </c>
      <c r="D23" s="2"/>
      <c r="E23" s="2">
        <f>Raw_schedule!D21</f>
        <v>0.25</v>
      </c>
      <c r="F23" s="2">
        <f>Raw_schedule!E21</f>
        <v>0.2</v>
      </c>
      <c r="G23" s="2">
        <f>Raw_schedule!F21</f>
        <v>0.2</v>
      </c>
      <c r="H23" s="2">
        <f>Raw_schedule!G21</f>
        <v>0</v>
      </c>
      <c r="I23" s="2">
        <f>Raw_schedule!H21</f>
        <v>0</v>
      </c>
      <c r="J23" s="2">
        <f>Raw_schedule!I21</f>
        <v>0</v>
      </c>
      <c r="K23" s="2">
        <f>Raw_schedule!J21</f>
        <v>0</v>
      </c>
      <c r="L23" s="2">
        <f>Raw_schedule!K21</f>
        <v>0</v>
      </c>
      <c r="M23" s="2">
        <f>Raw_schedule!L21</f>
        <v>0</v>
      </c>
      <c r="N23" s="2">
        <f>Raw_schedule!M21</f>
        <v>0</v>
      </c>
      <c r="O23" s="2">
        <f>Raw_schedule!N21</f>
        <v>0.5</v>
      </c>
      <c r="P23" s="2">
        <f>Raw_schedule!O21</f>
        <v>0.5</v>
      </c>
      <c r="Q23" s="2">
        <f>Raw_schedule!P21</f>
        <v>0.4</v>
      </c>
      <c r="R23" s="2">
        <f>Raw_schedule!Q21</f>
        <v>0.4</v>
      </c>
      <c r="S23" s="2">
        <f>Raw_schedule!R21</f>
        <v>0.3</v>
      </c>
      <c r="T23" s="2">
        <f>Raw_schedule!S21</f>
        <v>0.3</v>
      </c>
      <c r="U23" s="2">
        <f>Raw_schedule!T21</f>
        <v>0.3</v>
      </c>
      <c r="V23" s="2">
        <f>Raw_schedule!U21</f>
        <v>0.4</v>
      </c>
      <c r="W23" s="2">
        <f>Raw_schedule!V21</f>
        <v>0.5</v>
      </c>
      <c r="X23" s="2">
        <f>Raw_schedule!W21</f>
        <v>0.5</v>
      </c>
      <c r="Y23" s="2">
        <f>Raw_schedule!X21</f>
        <v>0.4</v>
      </c>
      <c r="Z23" s="2">
        <f>Raw_schedule!Y21</f>
        <v>0.5</v>
      </c>
      <c r="AA23" s="2">
        <f>Raw_schedule!Z21</f>
        <v>0.4</v>
      </c>
      <c r="AB23" s="2">
        <f>Raw_schedule!AA21</f>
        <v>0.2</v>
      </c>
    </row>
    <row r="24" spans="1:28" x14ac:dyDescent="0.25">
      <c r="A24" s="39" t="str">
        <f>Raw_schedule!B22</f>
        <v>DHW Sch</v>
      </c>
      <c r="B24" s="39" t="str">
        <f>Raw_schedule!A22</f>
        <v>Kitchen</v>
      </c>
      <c r="C24" s="2" t="str">
        <f>Raw_schedule!C22</f>
        <v>Saturdays</v>
      </c>
      <c r="D24" s="2"/>
      <c r="E24" s="2">
        <f>Raw_schedule!D22</f>
        <v>0.2</v>
      </c>
      <c r="F24" s="2">
        <f>Raw_schedule!E22</f>
        <v>0.15</v>
      </c>
      <c r="G24" s="2">
        <f>Raw_schedule!F22</f>
        <v>0.15</v>
      </c>
      <c r="H24" s="2">
        <f>Raw_schedule!G22</f>
        <v>0</v>
      </c>
      <c r="I24" s="2">
        <f>Raw_schedule!H22</f>
        <v>0</v>
      </c>
      <c r="J24" s="2">
        <f>Raw_schedule!I22</f>
        <v>0</v>
      </c>
      <c r="K24" s="2">
        <f>Raw_schedule!J22</f>
        <v>0</v>
      </c>
      <c r="L24" s="2">
        <f>Raw_schedule!K22</f>
        <v>0</v>
      </c>
      <c r="M24" s="2">
        <f>Raw_schedule!L22</f>
        <v>0</v>
      </c>
      <c r="N24" s="2">
        <f>Raw_schedule!M22</f>
        <v>0.5</v>
      </c>
      <c r="O24" s="2">
        <f>Raw_schedule!N22</f>
        <v>0.45</v>
      </c>
      <c r="P24" s="2">
        <f>Raw_schedule!O22</f>
        <v>0.5</v>
      </c>
      <c r="Q24" s="2">
        <f>Raw_schedule!P22</f>
        <v>0.5</v>
      </c>
      <c r="R24" s="2">
        <f>Raw_schedule!Q22</f>
        <v>0.45</v>
      </c>
      <c r="S24" s="2">
        <f>Raw_schedule!R22</f>
        <v>0.4</v>
      </c>
      <c r="T24" s="2">
        <f>Raw_schedule!S22</f>
        <v>0.4</v>
      </c>
      <c r="U24" s="2">
        <f>Raw_schedule!T22</f>
        <v>0.35</v>
      </c>
      <c r="V24" s="2">
        <f>Raw_schedule!U22</f>
        <v>0.4</v>
      </c>
      <c r="W24" s="2">
        <f>Raw_schedule!V22</f>
        <v>0.55000000000000004</v>
      </c>
      <c r="X24" s="2">
        <f>Raw_schedule!W22</f>
        <v>0.55000000000000004</v>
      </c>
      <c r="Y24" s="2">
        <f>Raw_schedule!X22</f>
        <v>0.5</v>
      </c>
      <c r="Z24" s="2">
        <f>Raw_schedule!Y22</f>
        <v>0.55000000000000004</v>
      </c>
      <c r="AA24" s="2">
        <f>Raw_schedule!Z22</f>
        <v>0.4</v>
      </c>
      <c r="AB24" s="2">
        <f>Raw_schedule!AA22</f>
        <v>0.3</v>
      </c>
    </row>
    <row r="25" spans="1:28" x14ac:dyDescent="0.25">
      <c r="A25" s="39" t="str">
        <f>Raw_schedule!B23</f>
        <v>DHW Sch</v>
      </c>
      <c r="B25" s="39" t="str">
        <f>Raw_schedule!A23</f>
        <v>Kitchen</v>
      </c>
      <c r="C25" s="2" t="str">
        <f>Raw_schedule!C23</f>
        <v>Weekdays</v>
      </c>
      <c r="D25" s="2"/>
      <c r="E25" s="2">
        <f>Raw_schedule!D23</f>
        <v>0.2</v>
      </c>
      <c r="F25" s="2">
        <f>Raw_schedule!E23</f>
        <v>0.15</v>
      </c>
      <c r="G25" s="2">
        <f>Raw_schedule!F23</f>
        <v>0.15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0.6</v>
      </c>
      <c r="M25" s="2">
        <f>Raw_schedule!L23</f>
        <v>0.55000000000000004</v>
      </c>
      <c r="N25" s="2">
        <f>Raw_schedule!M23</f>
        <v>0.45</v>
      </c>
      <c r="O25" s="2">
        <f>Raw_schedule!N23</f>
        <v>0.4</v>
      </c>
      <c r="P25" s="2">
        <f>Raw_schedule!O23</f>
        <v>0.45</v>
      </c>
      <c r="Q25" s="2">
        <f>Raw_schedule!P23</f>
        <v>0.4</v>
      </c>
      <c r="R25" s="2">
        <f>Raw_schedule!Q23</f>
        <v>0.35</v>
      </c>
      <c r="S25" s="2">
        <f>Raw_schedule!R23</f>
        <v>0.3</v>
      </c>
      <c r="T25" s="2">
        <f>Raw_schedule!S23</f>
        <v>0.3</v>
      </c>
      <c r="U25" s="2">
        <f>Raw_schedule!T23</f>
        <v>0.3</v>
      </c>
      <c r="V25" s="2">
        <f>Raw_schedule!U23</f>
        <v>0.4</v>
      </c>
      <c r="W25" s="2">
        <f>Raw_schedule!V23</f>
        <v>0.55000000000000004</v>
      </c>
      <c r="X25" s="2">
        <f>Raw_schedule!W23</f>
        <v>0.6</v>
      </c>
      <c r="Y25" s="2">
        <f>Raw_schedule!X23</f>
        <v>0.5</v>
      </c>
      <c r="Z25" s="2">
        <f>Raw_schedule!Y23</f>
        <v>0.55000000000000004</v>
      </c>
      <c r="AA25" s="2">
        <f>Raw_schedule!Z23</f>
        <v>0.45</v>
      </c>
      <c r="AB25" s="2">
        <f>Raw_schedule!AA23</f>
        <v>0.25</v>
      </c>
    </row>
    <row r="26" spans="1:28" x14ac:dyDescent="0.25">
      <c r="A26" s="39" t="str">
        <f>Raw_schedule!B24</f>
        <v>Elec Equip Sch</v>
      </c>
      <c r="B26" s="39" t="str">
        <f>Raw_schedule!A24</f>
        <v>Kitchen</v>
      </c>
      <c r="C26" s="2" t="str">
        <f>Raw_schedule!C24</f>
        <v>AllDays</v>
      </c>
      <c r="D26" s="2"/>
      <c r="E26" s="2">
        <f>Raw_schedule!D24</f>
        <v>1</v>
      </c>
      <c r="F26" s="2">
        <f>Raw_schedule!E24</f>
        <v>1</v>
      </c>
      <c r="G26" s="2">
        <f>Raw_schedule!F24</f>
        <v>1</v>
      </c>
      <c r="H26" s="2">
        <f>Raw_schedule!G24</f>
        <v>1</v>
      </c>
      <c r="I26" s="2">
        <f>Raw_schedule!H24</f>
        <v>1</v>
      </c>
      <c r="J26" s="2">
        <f>Raw_schedule!I24</f>
        <v>1</v>
      </c>
      <c r="K26" s="2">
        <f>Raw_schedule!J24</f>
        <v>1</v>
      </c>
      <c r="L26" s="2">
        <f>Raw_schedule!K24</f>
        <v>1</v>
      </c>
      <c r="M26" s="2">
        <f>Raw_schedule!L24</f>
        <v>1</v>
      </c>
      <c r="N26" s="2">
        <f>Raw_schedule!M24</f>
        <v>1</v>
      </c>
      <c r="O26" s="2">
        <f>Raw_schedule!N24</f>
        <v>1</v>
      </c>
      <c r="P26" s="2">
        <f>Raw_schedule!O24</f>
        <v>1</v>
      </c>
      <c r="Q26" s="2">
        <f>Raw_schedule!P24</f>
        <v>1</v>
      </c>
      <c r="R26" s="2">
        <f>Raw_schedule!Q24</f>
        <v>1</v>
      </c>
      <c r="S26" s="2">
        <f>Raw_schedule!R24</f>
        <v>1</v>
      </c>
      <c r="T26" s="2">
        <f>Raw_schedule!S24</f>
        <v>1</v>
      </c>
      <c r="U26" s="2">
        <f>Raw_schedule!T24</f>
        <v>1</v>
      </c>
      <c r="V26" s="2">
        <f>Raw_schedule!U24</f>
        <v>1</v>
      </c>
      <c r="W26" s="2">
        <f>Raw_schedule!V24</f>
        <v>1</v>
      </c>
      <c r="X26" s="2">
        <f>Raw_schedule!W24</f>
        <v>1</v>
      </c>
      <c r="Y26" s="2">
        <f>Raw_schedule!X24</f>
        <v>1</v>
      </c>
      <c r="Z26" s="2">
        <f>Raw_schedule!Y24</f>
        <v>1</v>
      </c>
      <c r="AA26" s="2">
        <f>Raw_schedule!Z24</f>
        <v>1</v>
      </c>
      <c r="AB26" s="2">
        <f>Raw_schedule!AA24</f>
        <v>1</v>
      </c>
    </row>
    <row r="27" spans="1:28" x14ac:dyDescent="0.25">
      <c r="A27" s="39" t="str">
        <f>Raw_schedule!B25</f>
        <v>Elec Equip Sch</v>
      </c>
      <c r="B27" s="39" t="str">
        <f>Raw_schedule!A25</f>
        <v>Kitchen</v>
      </c>
      <c r="C27" s="2" t="str">
        <f>Raw_schedule!C25</f>
        <v>AllOtherDays</v>
      </c>
      <c r="D27" s="2"/>
      <c r="E27" s="2">
        <f>Raw_schedule!D25</f>
        <v>0.2</v>
      </c>
      <c r="F27" s="2">
        <f>Raw_schedule!E25</f>
        <v>0.15</v>
      </c>
      <c r="G27" s="2">
        <f>Raw_schedule!F25</f>
        <v>0.15</v>
      </c>
      <c r="H27" s="2">
        <f>Raw_schedule!G25</f>
        <v>0.15</v>
      </c>
      <c r="I27" s="2">
        <f>Raw_schedule!H25</f>
        <v>0.15</v>
      </c>
      <c r="J27" s="2">
        <f>Raw_schedule!I25</f>
        <v>0.15</v>
      </c>
      <c r="K27" s="2">
        <f>Raw_schedule!J25</f>
        <v>0.3</v>
      </c>
      <c r="L27" s="2">
        <f>Raw_schedule!K25</f>
        <v>0.3</v>
      </c>
      <c r="M27" s="2">
        <f>Raw_schedule!L25</f>
        <v>0.5</v>
      </c>
      <c r="N27" s="2">
        <f>Raw_schedule!M25</f>
        <v>0.5</v>
      </c>
      <c r="O27" s="2">
        <f>Raw_schedule!N25</f>
        <v>0.7</v>
      </c>
      <c r="P27" s="2">
        <f>Raw_schedule!O25</f>
        <v>0.7</v>
      </c>
      <c r="Q27" s="2">
        <f>Raw_schedule!P25</f>
        <v>0.7</v>
      </c>
      <c r="R27" s="2">
        <f>Raw_schedule!Q25</f>
        <v>0.7</v>
      </c>
      <c r="S27" s="2">
        <f>Raw_schedule!R25</f>
        <v>0.7</v>
      </c>
      <c r="T27" s="2">
        <f>Raw_schedule!S25</f>
        <v>0.7</v>
      </c>
      <c r="U27" s="2">
        <f>Raw_schedule!T25</f>
        <v>0.6</v>
      </c>
      <c r="V27" s="2">
        <f>Raw_schedule!U25</f>
        <v>0.6</v>
      </c>
      <c r="W27" s="2">
        <f>Raw_schedule!V25</f>
        <v>0.6</v>
      </c>
      <c r="X27" s="2">
        <f>Raw_schedule!W25</f>
        <v>0.6</v>
      </c>
      <c r="Y27" s="2">
        <f>Raw_schedule!X25</f>
        <v>0.6</v>
      </c>
      <c r="Z27" s="2">
        <f>Raw_schedule!Y25</f>
        <v>0.6</v>
      </c>
      <c r="AA27" s="2">
        <f>Raw_schedule!Z25</f>
        <v>0.5</v>
      </c>
      <c r="AB27" s="2">
        <f>Raw_schedule!AA25</f>
        <v>0.3</v>
      </c>
    </row>
    <row r="28" spans="1:28" x14ac:dyDescent="0.25">
      <c r="A28" s="39" t="str">
        <f>Raw_schedule!B26</f>
        <v>Elec Equip Sch</v>
      </c>
      <c r="B28" s="39" t="str">
        <f>Raw_schedule!A26</f>
        <v>Kitchen</v>
      </c>
      <c r="C28" s="2" t="str">
        <f>Raw_schedule!C26</f>
        <v>Saturdays</v>
      </c>
      <c r="D28" s="2"/>
      <c r="E28" s="2">
        <f>Raw_schedule!D26</f>
        <v>0.2</v>
      </c>
      <c r="F28" s="2">
        <f>Raw_schedule!E26</f>
        <v>0.15</v>
      </c>
      <c r="G28" s="2">
        <f>Raw_schedule!F26</f>
        <v>0.15</v>
      </c>
      <c r="H28" s="2">
        <f>Raw_schedule!G26</f>
        <v>0.15</v>
      </c>
      <c r="I28" s="2">
        <f>Raw_schedule!H26</f>
        <v>0.15</v>
      </c>
      <c r="J28" s="2">
        <f>Raw_schedule!I26</f>
        <v>0.15</v>
      </c>
      <c r="K28" s="2">
        <f>Raw_schedule!J26</f>
        <v>0.3</v>
      </c>
      <c r="L28" s="2">
        <f>Raw_schedule!K26</f>
        <v>0.3</v>
      </c>
      <c r="M28" s="2">
        <f>Raw_schedule!L26</f>
        <v>0.6</v>
      </c>
      <c r="N28" s="2">
        <f>Raw_schedule!M26</f>
        <v>0.6</v>
      </c>
      <c r="O28" s="2">
        <f>Raw_schedule!N26</f>
        <v>0.8</v>
      </c>
      <c r="P28" s="2">
        <f>Raw_schedule!O26</f>
        <v>0.8</v>
      </c>
      <c r="Q28" s="2">
        <f>Raw_schedule!P26</f>
        <v>0.8</v>
      </c>
      <c r="R28" s="2">
        <f>Raw_schedule!Q26</f>
        <v>0.8</v>
      </c>
      <c r="S28" s="2">
        <f>Raw_schedule!R26</f>
        <v>0.8</v>
      </c>
      <c r="T28" s="2">
        <f>Raw_schedule!S26</f>
        <v>0.8</v>
      </c>
      <c r="U28" s="2">
        <f>Raw_schedule!T26</f>
        <v>0.8</v>
      </c>
      <c r="V28" s="2">
        <f>Raw_schedule!U26</f>
        <v>0.9</v>
      </c>
      <c r="W28" s="2">
        <f>Raw_schedule!V26</f>
        <v>0.9</v>
      </c>
      <c r="X28" s="2">
        <f>Raw_schedule!W26</f>
        <v>0.9</v>
      </c>
      <c r="Y28" s="2">
        <f>Raw_schedule!X26</f>
        <v>0.9</v>
      </c>
      <c r="Z28" s="2">
        <f>Raw_schedule!Y26</f>
        <v>0.9</v>
      </c>
      <c r="AA28" s="2">
        <f>Raw_schedule!Z26</f>
        <v>0.5</v>
      </c>
      <c r="AB28" s="2">
        <f>Raw_schedule!AA26</f>
        <v>0.3</v>
      </c>
    </row>
    <row r="29" spans="1:28" x14ac:dyDescent="0.25">
      <c r="A29" s="39" t="str">
        <f>Raw_schedule!B27</f>
        <v>Elec Equip Sch</v>
      </c>
      <c r="B29" s="39" t="str">
        <f>Raw_schedule!A27</f>
        <v>Kitchen</v>
      </c>
      <c r="C29" s="2" t="str">
        <f>Raw_schedule!C27</f>
        <v>Weekdays</v>
      </c>
      <c r="D29" s="2"/>
      <c r="E29" s="2">
        <f>Raw_schedule!D27</f>
        <v>0.15</v>
      </c>
      <c r="F29" s="2">
        <f>Raw_schedule!E27</f>
        <v>0.15</v>
      </c>
      <c r="G29" s="2">
        <f>Raw_schedule!F27</f>
        <v>0.15</v>
      </c>
      <c r="H29" s="2">
        <f>Raw_schedule!G27</f>
        <v>0.15</v>
      </c>
      <c r="I29" s="2">
        <f>Raw_schedule!H27</f>
        <v>0.15</v>
      </c>
      <c r="J29" s="2">
        <f>Raw_schedule!I27</f>
        <v>0.2</v>
      </c>
      <c r="K29" s="2">
        <f>Raw_schedule!J27</f>
        <v>0.4</v>
      </c>
      <c r="L29" s="2">
        <f>Raw_schedule!K27</f>
        <v>0.4</v>
      </c>
      <c r="M29" s="2">
        <f>Raw_schedule!L27</f>
        <v>0.6</v>
      </c>
      <c r="N29" s="2">
        <f>Raw_schedule!M27</f>
        <v>0.6</v>
      </c>
      <c r="O29" s="2">
        <f>Raw_schedule!N27</f>
        <v>0.9</v>
      </c>
      <c r="P29" s="2">
        <f>Raw_schedule!O27</f>
        <v>0.9</v>
      </c>
      <c r="Q29" s="2">
        <f>Raw_schedule!P27</f>
        <v>0.9</v>
      </c>
      <c r="R29" s="2">
        <f>Raw_schedule!Q27</f>
        <v>0.9</v>
      </c>
      <c r="S29" s="2">
        <f>Raw_schedule!R27</f>
        <v>0.9</v>
      </c>
      <c r="T29" s="2">
        <f>Raw_schedule!S27</f>
        <v>0.9</v>
      </c>
      <c r="U29" s="2">
        <f>Raw_schedule!T27</f>
        <v>0.9</v>
      </c>
      <c r="V29" s="2">
        <f>Raw_schedule!U27</f>
        <v>0.9</v>
      </c>
      <c r="W29" s="2">
        <f>Raw_schedule!V27</f>
        <v>0.9</v>
      </c>
      <c r="X29" s="2">
        <f>Raw_schedule!W27</f>
        <v>0.9</v>
      </c>
      <c r="Y29" s="2">
        <f>Raw_schedule!X27</f>
        <v>0.9</v>
      </c>
      <c r="Z29" s="2">
        <f>Raw_schedule!Y27</f>
        <v>0.9</v>
      </c>
      <c r="AA29" s="2">
        <f>Raw_schedule!Z27</f>
        <v>0.5</v>
      </c>
      <c r="AB29" s="2">
        <f>Raw_schedule!AA27</f>
        <v>0.3</v>
      </c>
    </row>
    <row r="30" spans="1:28" x14ac:dyDescent="0.25">
      <c r="A30" s="39" t="str">
        <f>Raw_schedule!B28</f>
        <v>Heating Setpoint Schedule</v>
      </c>
      <c r="B30" s="39" t="str">
        <f>Raw_schedule!A28</f>
        <v>Kitchen</v>
      </c>
      <c r="C30" s="2" t="str">
        <f>Raw_schedule!C28</f>
        <v>AllOtherDays</v>
      </c>
      <c r="D30" s="2"/>
      <c r="E30" s="2">
        <f>Raw_schedule!D28</f>
        <v>69.98</v>
      </c>
      <c r="F30" s="2">
        <f>Raw_schedule!E28</f>
        <v>69.98</v>
      </c>
      <c r="G30" s="2">
        <f>Raw_schedule!F28</f>
        <v>69.98</v>
      </c>
      <c r="H30" s="2">
        <f>Raw_schedule!G28</f>
        <v>60.08</v>
      </c>
      <c r="I30" s="2">
        <f>Raw_schedule!H28</f>
        <v>60.08</v>
      </c>
      <c r="J30" s="2">
        <f>Raw_schedule!I28</f>
        <v>60.08</v>
      </c>
      <c r="K30" s="2">
        <f>Raw_schedule!J28</f>
        <v>60.08</v>
      </c>
      <c r="L30" s="2">
        <f>Raw_schedule!K28</f>
        <v>60.08</v>
      </c>
      <c r="M30" s="2">
        <f>Raw_schedule!L28</f>
        <v>60.08</v>
      </c>
      <c r="N30" s="2">
        <f>Raw_schedule!M28</f>
        <v>69.98</v>
      </c>
      <c r="O30" s="2">
        <f>Raw_schedule!N28</f>
        <v>69.98</v>
      </c>
      <c r="P30" s="2">
        <f>Raw_schedule!O28</f>
        <v>69.98</v>
      </c>
      <c r="Q30" s="2">
        <f>Raw_schedule!P28</f>
        <v>69.98</v>
      </c>
      <c r="R30" s="2">
        <f>Raw_schedule!Q28</f>
        <v>69.98</v>
      </c>
      <c r="S30" s="2">
        <f>Raw_schedule!R28</f>
        <v>69.98</v>
      </c>
      <c r="T30" s="2">
        <f>Raw_schedule!S28</f>
        <v>69.98</v>
      </c>
      <c r="U30" s="2">
        <f>Raw_schedule!T28</f>
        <v>69.98</v>
      </c>
      <c r="V30" s="2">
        <f>Raw_schedule!U28</f>
        <v>69.98</v>
      </c>
      <c r="W30" s="2">
        <f>Raw_schedule!V28</f>
        <v>69.98</v>
      </c>
      <c r="X30" s="2">
        <f>Raw_schedule!W28</f>
        <v>69.98</v>
      </c>
      <c r="Y30" s="2">
        <f>Raw_schedule!X28</f>
        <v>69.98</v>
      </c>
      <c r="Z30" s="2">
        <f>Raw_schedule!Y28</f>
        <v>69.98</v>
      </c>
      <c r="AA30" s="2">
        <f>Raw_schedule!Z28</f>
        <v>69.98</v>
      </c>
      <c r="AB30" s="2">
        <f>Raw_schedule!AA28</f>
        <v>69.98</v>
      </c>
    </row>
    <row r="31" spans="1:28" x14ac:dyDescent="0.25">
      <c r="A31" s="39" t="str">
        <f>Raw_schedule!B29</f>
        <v>Heating Setpoint Schedule</v>
      </c>
      <c r="B31" s="39" t="str">
        <f>Raw_schedule!A29</f>
        <v>Kitchen</v>
      </c>
      <c r="C31" s="2" t="str">
        <f>Raw_schedule!C29</f>
        <v>Saturdays</v>
      </c>
      <c r="D31" s="2"/>
      <c r="E31" s="2">
        <f>Raw_schedule!D29</f>
        <v>69.98</v>
      </c>
      <c r="F31" s="2">
        <f>Raw_schedule!E29</f>
        <v>69.98</v>
      </c>
      <c r="G31" s="2">
        <f>Raw_schedule!F29</f>
        <v>69.98</v>
      </c>
      <c r="H31" s="2">
        <f>Raw_schedule!G29</f>
        <v>60.08</v>
      </c>
      <c r="I31" s="2">
        <f>Raw_schedule!H29</f>
        <v>60.08</v>
      </c>
      <c r="J31" s="2">
        <f>Raw_schedule!I29</f>
        <v>60.08</v>
      </c>
      <c r="K31" s="2">
        <f>Raw_schedule!J29</f>
        <v>60.08</v>
      </c>
      <c r="L31" s="2">
        <f>Raw_schedule!K29</f>
        <v>60.08</v>
      </c>
      <c r="M31" s="2">
        <f>Raw_schedule!L29</f>
        <v>69.98</v>
      </c>
      <c r="N31" s="2">
        <f>Raw_schedule!M29</f>
        <v>69.98</v>
      </c>
      <c r="O31" s="2">
        <f>Raw_schedule!N29</f>
        <v>69.98</v>
      </c>
      <c r="P31" s="2">
        <f>Raw_schedule!O29</f>
        <v>69.98</v>
      </c>
      <c r="Q31" s="2">
        <f>Raw_schedule!P29</f>
        <v>69.98</v>
      </c>
      <c r="R31" s="2">
        <f>Raw_schedule!Q29</f>
        <v>69.98</v>
      </c>
      <c r="S31" s="2">
        <f>Raw_schedule!R29</f>
        <v>69.98</v>
      </c>
      <c r="T31" s="2">
        <f>Raw_schedule!S29</f>
        <v>69.98</v>
      </c>
      <c r="U31" s="2">
        <f>Raw_schedule!T29</f>
        <v>69.98</v>
      </c>
      <c r="V31" s="2">
        <f>Raw_schedule!U29</f>
        <v>69.98</v>
      </c>
      <c r="W31" s="2">
        <f>Raw_schedule!V29</f>
        <v>69.98</v>
      </c>
      <c r="X31" s="2">
        <f>Raw_schedule!W29</f>
        <v>69.98</v>
      </c>
      <c r="Y31" s="2">
        <f>Raw_schedule!X29</f>
        <v>69.98</v>
      </c>
      <c r="Z31" s="2">
        <f>Raw_schedule!Y29</f>
        <v>69.98</v>
      </c>
      <c r="AA31" s="2">
        <f>Raw_schedule!Z29</f>
        <v>69.98</v>
      </c>
      <c r="AB31" s="2">
        <f>Raw_schedule!AA29</f>
        <v>69.98</v>
      </c>
    </row>
    <row r="32" spans="1:28" x14ac:dyDescent="0.25">
      <c r="A32" s="39" t="str">
        <f>Raw_schedule!B30</f>
        <v>Heating Setpoint Schedule</v>
      </c>
      <c r="B32" s="39" t="str">
        <f>Raw_schedule!A30</f>
        <v>Kitchen</v>
      </c>
      <c r="C32" s="2" t="str">
        <f>Raw_schedule!C30</f>
        <v>Weekdays</v>
      </c>
      <c r="D32" s="2"/>
      <c r="E32" s="2">
        <f>Raw_schedule!D30</f>
        <v>69.98</v>
      </c>
      <c r="F32" s="2">
        <f>Raw_schedule!E30</f>
        <v>69.98</v>
      </c>
      <c r="G32" s="2">
        <f>Raw_schedule!F30</f>
        <v>69.98</v>
      </c>
      <c r="H32" s="2">
        <f>Raw_schedule!G30</f>
        <v>60.08</v>
      </c>
      <c r="I32" s="2">
        <f>Raw_schedule!H30</f>
        <v>60.08</v>
      </c>
      <c r="J32" s="2">
        <f>Raw_schedule!I30</f>
        <v>60.08</v>
      </c>
      <c r="K32" s="2">
        <f>Raw_schedule!J30</f>
        <v>69.98</v>
      </c>
      <c r="L32" s="2">
        <f>Raw_schedule!K30</f>
        <v>69.98</v>
      </c>
      <c r="M32" s="2">
        <f>Raw_schedule!L30</f>
        <v>69.98</v>
      </c>
      <c r="N32" s="2">
        <f>Raw_schedule!M30</f>
        <v>69.98</v>
      </c>
      <c r="O32" s="2">
        <f>Raw_schedule!N30</f>
        <v>69.98</v>
      </c>
      <c r="P32" s="2">
        <f>Raw_schedule!O30</f>
        <v>69.98</v>
      </c>
      <c r="Q32" s="2">
        <f>Raw_schedule!P30</f>
        <v>69.98</v>
      </c>
      <c r="R32" s="2">
        <f>Raw_schedule!Q30</f>
        <v>69.98</v>
      </c>
      <c r="S32" s="2">
        <f>Raw_schedule!R30</f>
        <v>69.98</v>
      </c>
      <c r="T32" s="2">
        <f>Raw_schedule!S30</f>
        <v>69.98</v>
      </c>
      <c r="U32" s="2">
        <f>Raw_schedule!T30</f>
        <v>69.98</v>
      </c>
      <c r="V32" s="2">
        <f>Raw_schedule!U30</f>
        <v>69.98</v>
      </c>
      <c r="W32" s="2">
        <f>Raw_schedule!V30</f>
        <v>69.98</v>
      </c>
      <c r="X32" s="2">
        <f>Raw_schedule!W30</f>
        <v>69.98</v>
      </c>
      <c r="Y32" s="2">
        <f>Raw_schedule!X30</f>
        <v>69.98</v>
      </c>
      <c r="Z32" s="2">
        <f>Raw_schedule!Y30</f>
        <v>69.98</v>
      </c>
      <c r="AA32" s="2">
        <f>Raw_schedule!Z30</f>
        <v>69.98</v>
      </c>
      <c r="AB32" s="2">
        <f>Raw_schedule!AA30</f>
        <v>69.98</v>
      </c>
    </row>
    <row r="33" spans="1:28" x14ac:dyDescent="0.25">
      <c r="A33" s="39" t="str">
        <f>Raw_schedule!B31</f>
        <v>Infiltration Schedule</v>
      </c>
      <c r="B33" s="39" t="str">
        <f>Raw_schedule!A31</f>
        <v>Kitchen</v>
      </c>
      <c r="C33" s="2" t="str">
        <f>Raw_schedule!C31</f>
        <v>AllDays</v>
      </c>
      <c r="D33" s="2"/>
      <c r="E33" s="2">
        <f>Raw_schedule!D31</f>
        <v>1</v>
      </c>
      <c r="F33" s="2">
        <f>Raw_schedule!E31</f>
        <v>1</v>
      </c>
      <c r="G33" s="2">
        <f>Raw_schedule!F31</f>
        <v>1</v>
      </c>
      <c r="H33" s="2">
        <f>Raw_schedule!G31</f>
        <v>1</v>
      </c>
      <c r="I33" s="2">
        <f>Raw_schedule!H31</f>
        <v>1</v>
      </c>
      <c r="J33" s="2">
        <f>Raw_schedule!I31</f>
        <v>1</v>
      </c>
      <c r="K33" s="2">
        <f>Raw_schedule!J31</f>
        <v>1</v>
      </c>
      <c r="L33" s="2">
        <f>Raw_schedule!K31</f>
        <v>1</v>
      </c>
      <c r="M33" s="2">
        <f>Raw_schedule!L31</f>
        <v>1</v>
      </c>
      <c r="N33" s="2">
        <f>Raw_schedule!M31</f>
        <v>1</v>
      </c>
      <c r="O33" s="2">
        <f>Raw_schedule!N31</f>
        <v>1</v>
      </c>
      <c r="P33" s="2">
        <f>Raw_schedule!O31</f>
        <v>1</v>
      </c>
      <c r="Q33" s="2">
        <f>Raw_schedule!P31</f>
        <v>1</v>
      </c>
      <c r="R33" s="2">
        <f>Raw_schedule!Q31</f>
        <v>1</v>
      </c>
      <c r="S33" s="2">
        <f>Raw_schedule!R31</f>
        <v>1</v>
      </c>
      <c r="T33" s="2">
        <f>Raw_schedule!S31</f>
        <v>1</v>
      </c>
      <c r="U33" s="2">
        <f>Raw_schedule!T31</f>
        <v>1</v>
      </c>
      <c r="V33" s="2">
        <f>Raw_schedule!U31</f>
        <v>1</v>
      </c>
      <c r="W33" s="2">
        <f>Raw_schedule!V31</f>
        <v>1</v>
      </c>
      <c r="X33" s="2">
        <f>Raw_schedule!W31</f>
        <v>1</v>
      </c>
      <c r="Y33" s="2">
        <f>Raw_schedule!X31</f>
        <v>1</v>
      </c>
      <c r="Z33" s="2">
        <f>Raw_schedule!Y31</f>
        <v>1</v>
      </c>
      <c r="AA33" s="2">
        <f>Raw_schedule!Z31</f>
        <v>1</v>
      </c>
      <c r="AB33" s="2">
        <f>Raw_schedule!AA31</f>
        <v>1</v>
      </c>
    </row>
    <row r="34" spans="1:28" x14ac:dyDescent="0.25">
      <c r="A34" s="39" t="str">
        <f>Raw_schedule!B32</f>
        <v>Lighting Schedule</v>
      </c>
      <c r="B34" s="39" t="str">
        <f>Raw_schedule!A32</f>
        <v>Kitchen</v>
      </c>
      <c r="C34" s="2" t="str">
        <f>Raw_schedule!C32</f>
        <v>AllOtherDays</v>
      </c>
      <c r="D34" s="2"/>
      <c r="E34" s="2">
        <f>Raw_schedule!D32</f>
        <v>0.2</v>
      </c>
      <c r="F34" s="2">
        <f>Raw_schedule!E32</f>
        <v>0.15</v>
      </c>
      <c r="G34" s="2">
        <f>Raw_schedule!F32</f>
        <v>0.15</v>
      </c>
      <c r="H34" s="2">
        <f>Raw_schedule!G32</f>
        <v>0.15</v>
      </c>
      <c r="I34" s="2">
        <f>Raw_schedule!H32</f>
        <v>0.15</v>
      </c>
      <c r="J34" s="2">
        <f>Raw_schedule!I32</f>
        <v>0.15</v>
      </c>
      <c r="K34" s="2">
        <f>Raw_schedule!J32</f>
        <v>0.3</v>
      </c>
      <c r="L34" s="2">
        <f>Raw_schedule!K32</f>
        <v>0.3</v>
      </c>
      <c r="M34" s="2">
        <f>Raw_schedule!L32</f>
        <v>0.45</v>
      </c>
      <c r="N34" s="2">
        <f>Raw_schedule!M32</f>
        <v>0.45</v>
      </c>
      <c r="O34" s="2">
        <f>Raw_schedule!N32</f>
        <v>0.65</v>
      </c>
      <c r="P34" s="2">
        <f>Raw_schedule!O32</f>
        <v>0.65</v>
      </c>
      <c r="Q34" s="2">
        <f>Raw_schedule!P32</f>
        <v>0.65</v>
      </c>
      <c r="R34" s="2">
        <f>Raw_schedule!Q32</f>
        <v>0.65</v>
      </c>
      <c r="S34" s="2">
        <f>Raw_schedule!R32</f>
        <v>0.65</v>
      </c>
      <c r="T34" s="2">
        <f>Raw_schedule!S32</f>
        <v>0.65</v>
      </c>
      <c r="U34" s="2">
        <f>Raw_schedule!T32</f>
        <v>0.55000000000000004</v>
      </c>
      <c r="V34" s="2">
        <f>Raw_schedule!U32</f>
        <v>0.55000000000000004</v>
      </c>
      <c r="W34" s="2">
        <f>Raw_schedule!V32</f>
        <v>0.55000000000000004</v>
      </c>
      <c r="X34" s="2">
        <f>Raw_schedule!W32</f>
        <v>0.55000000000000004</v>
      </c>
      <c r="Y34" s="2">
        <f>Raw_schedule!X32</f>
        <v>0.55000000000000004</v>
      </c>
      <c r="Z34" s="2">
        <f>Raw_schedule!Y32</f>
        <v>0.55000000000000004</v>
      </c>
      <c r="AA34" s="2">
        <f>Raw_schedule!Z32</f>
        <v>0.45</v>
      </c>
      <c r="AB34" s="2">
        <f>Raw_schedule!AA32</f>
        <v>0.3</v>
      </c>
    </row>
    <row r="35" spans="1:28" x14ac:dyDescent="0.25">
      <c r="A35" s="39" t="str">
        <f>Raw_schedule!B33</f>
        <v>Lighting Schedule</v>
      </c>
      <c r="B35" s="39" t="str">
        <f>Raw_schedule!A33</f>
        <v>Kitchen</v>
      </c>
      <c r="C35" s="2" t="str">
        <f>Raw_schedule!C33</f>
        <v>Saturdays</v>
      </c>
      <c r="D35" s="2"/>
      <c r="E35" s="2">
        <f>Raw_schedule!D33</f>
        <v>0.2</v>
      </c>
      <c r="F35" s="2">
        <f>Raw_schedule!E33</f>
        <v>0.15</v>
      </c>
      <c r="G35" s="2">
        <f>Raw_schedule!F33</f>
        <v>0.15</v>
      </c>
      <c r="H35" s="2">
        <f>Raw_schedule!G33</f>
        <v>0.15</v>
      </c>
      <c r="I35" s="2">
        <f>Raw_schedule!H33</f>
        <v>0.15</v>
      </c>
      <c r="J35" s="2">
        <f>Raw_schedule!I33</f>
        <v>0.15</v>
      </c>
      <c r="K35" s="2">
        <f>Raw_schedule!J33</f>
        <v>0.3</v>
      </c>
      <c r="L35" s="2">
        <f>Raw_schedule!K33</f>
        <v>0.3</v>
      </c>
      <c r="M35" s="2">
        <f>Raw_schedule!L33</f>
        <v>0.55000000000000004</v>
      </c>
      <c r="N35" s="2">
        <f>Raw_schedule!M33</f>
        <v>0.55000000000000004</v>
      </c>
      <c r="O35" s="2">
        <f>Raw_schedule!N33</f>
        <v>0.75</v>
      </c>
      <c r="P35" s="2">
        <f>Raw_schedule!O33</f>
        <v>0.75</v>
      </c>
      <c r="Q35" s="2">
        <f>Raw_schedule!P33</f>
        <v>0.75</v>
      </c>
      <c r="R35" s="2">
        <f>Raw_schedule!Q33</f>
        <v>0.75</v>
      </c>
      <c r="S35" s="2">
        <f>Raw_schedule!R33</f>
        <v>0.75</v>
      </c>
      <c r="T35" s="2">
        <f>Raw_schedule!S33</f>
        <v>0.75</v>
      </c>
      <c r="U35" s="2">
        <f>Raw_schedule!T33</f>
        <v>0.75</v>
      </c>
      <c r="V35" s="2">
        <f>Raw_schedule!U33</f>
        <v>0.85</v>
      </c>
      <c r="W35" s="2">
        <f>Raw_schedule!V33</f>
        <v>0.85</v>
      </c>
      <c r="X35" s="2">
        <f>Raw_schedule!W33</f>
        <v>0.85</v>
      </c>
      <c r="Y35" s="2">
        <f>Raw_schedule!X33</f>
        <v>0.85</v>
      </c>
      <c r="Z35" s="2">
        <f>Raw_schedule!Y33</f>
        <v>0.85</v>
      </c>
      <c r="AA35" s="2">
        <f>Raw_schedule!Z33</f>
        <v>0.45</v>
      </c>
      <c r="AB35" s="2">
        <f>Raw_schedule!AA33</f>
        <v>0.3</v>
      </c>
    </row>
    <row r="36" spans="1:28" x14ac:dyDescent="0.25">
      <c r="A36" s="39" t="str">
        <f>Raw_schedule!B34</f>
        <v>Lighting Schedule</v>
      </c>
      <c r="B36" s="39" t="str">
        <f>Raw_schedule!A34</f>
        <v>Kitchen</v>
      </c>
      <c r="C36" s="2" t="str">
        <f>Raw_schedule!C34</f>
        <v>Weekdays</v>
      </c>
      <c r="D36" s="2"/>
      <c r="E36" s="2">
        <f>Raw_schedule!D34</f>
        <v>0.15</v>
      </c>
      <c r="F36" s="2">
        <f>Raw_schedule!E34</f>
        <v>0.15</v>
      </c>
      <c r="G36" s="2">
        <f>Raw_schedule!F34</f>
        <v>0.15</v>
      </c>
      <c r="H36" s="2">
        <f>Raw_schedule!G34</f>
        <v>0.15</v>
      </c>
      <c r="I36" s="2">
        <f>Raw_schedule!H34</f>
        <v>0.15</v>
      </c>
      <c r="J36" s="2">
        <f>Raw_schedule!I34</f>
        <v>0.2</v>
      </c>
      <c r="K36" s="2">
        <f>Raw_schedule!J34</f>
        <v>0.35</v>
      </c>
      <c r="L36" s="2">
        <f>Raw_schedule!K34</f>
        <v>0.35</v>
      </c>
      <c r="M36" s="2">
        <f>Raw_schedule!L34</f>
        <v>0.55000000000000004</v>
      </c>
      <c r="N36" s="2">
        <f>Raw_schedule!M34</f>
        <v>0.55000000000000004</v>
      </c>
      <c r="O36" s="2">
        <f>Raw_schedule!N34</f>
        <v>0.85</v>
      </c>
      <c r="P36" s="2">
        <f>Raw_schedule!O34</f>
        <v>0.85</v>
      </c>
      <c r="Q36" s="2">
        <f>Raw_schedule!P34</f>
        <v>0.85</v>
      </c>
      <c r="R36" s="2">
        <f>Raw_schedule!Q34</f>
        <v>0.85</v>
      </c>
      <c r="S36" s="2">
        <f>Raw_schedule!R34</f>
        <v>0.85</v>
      </c>
      <c r="T36" s="2">
        <f>Raw_schedule!S34</f>
        <v>0.85</v>
      </c>
      <c r="U36" s="2">
        <f>Raw_schedule!T34</f>
        <v>0.85</v>
      </c>
      <c r="V36" s="2">
        <f>Raw_schedule!U34</f>
        <v>0.85</v>
      </c>
      <c r="W36" s="2">
        <f>Raw_schedule!V34</f>
        <v>0.85</v>
      </c>
      <c r="X36" s="2">
        <f>Raw_schedule!W34</f>
        <v>0.85</v>
      </c>
      <c r="Y36" s="2">
        <f>Raw_schedule!X34</f>
        <v>0.85</v>
      </c>
      <c r="Z36" s="2">
        <f>Raw_schedule!Y34</f>
        <v>0.85</v>
      </c>
      <c r="AA36" s="2">
        <f>Raw_schedule!Z34</f>
        <v>0.45</v>
      </c>
      <c r="AB36" s="2">
        <f>Raw_schedule!AA34</f>
        <v>0.3</v>
      </c>
    </row>
    <row r="37" spans="1:28" x14ac:dyDescent="0.25">
      <c r="A37" s="39" t="str">
        <f>Raw_schedule!B35</f>
        <v>OA Schedule</v>
      </c>
      <c r="B37" s="39" t="str">
        <f>Raw_schedule!A35</f>
        <v>Kitchen</v>
      </c>
      <c r="C37" s="2" t="str">
        <f>Raw_schedule!C35</f>
        <v>AllOtherDays</v>
      </c>
      <c r="D37" s="2"/>
      <c r="E37" s="2">
        <f>Raw_schedule!D35</f>
        <v>1</v>
      </c>
      <c r="F37" s="2">
        <f>Raw_schedule!E35</f>
        <v>1</v>
      </c>
      <c r="G37" s="2">
        <f>Raw_schedule!F35</f>
        <v>1</v>
      </c>
      <c r="H37" s="2">
        <f>Raw_schedule!G35</f>
        <v>0</v>
      </c>
      <c r="I37" s="2">
        <f>Raw_schedule!H35</f>
        <v>0</v>
      </c>
      <c r="J37" s="2">
        <f>Raw_schedule!I35</f>
        <v>0</v>
      </c>
      <c r="K37" s="2">
        <f>Raw_schedule!J35</f>
        <v>0</v>
      </c>
      <c r="L37" s="2">
        <f>Raw_schedule!K35</f>
        <v>0</v>
      </c>
      <c r="M37" s="2">
        <f>Raw_schedule!L35</f>
        <v>0</v>
      </c>
      <c r="N37" s="2">
        <f>Raw_schedule!M35</f>
        <v>1</v>
      </c>
      <c r="O37" s="2">
        <f>Raw_schedule!N35</f>
        <v>1</v>
      </c>
      <c r="P37" s="2">
        <f>Raw_schedule!O35</f>
        <v>1</v>
      </c>
      <c r="Q37" s="2">
        <f>Raw_schedule!P35</f>
        <v>1</v>
      </c>
      <c r="R37" s="2">
        <f>Raw_schedule!Q35</f>
        <v>1</v>
      </c>
      <c r="S37" s="2">
        <f>Raw_schedule!R35</f>
        <v>1</v>
      </c>
      <c r="T37" s="2">
        <f>Raw_schedule!S35</f>
        <v>1</v>
      </c>
      <c r="U37" s="2">
        <f>Raw_schedule!T35</f>
        <v>1</v>
      </c>
      <c r="V37" s="2">
        <f>Raw_schedule!U35</f>
        <v>1</v>
      </c>
      <c r="W37" s="2">
        <f>Raw_schedule!V35</f>
        <v>1</v>
      </c>
      <c r="X37" s="2">
        <f>Raw_schedule!W35</f>
        <v>1</v>
      </c>
      <c r="Y37" s="2">
        <f>Raw_schedule!X35</f>
        <v>1</v>
      </c>
      <c r="Z37" s="2">
        <f>Raw_schedule!Y35</f>
        <v>1</v>
      </c>
      <c r="AA37" s="2">
        <f>Raw_schedule!Z35</f>
        <v>1</v>
      </c>
      <c r="AB37" s="2">
        <f>Raw_schedule!AA35</f>
        <v>1</v>
      </c>
    </row>
    <row r="38" spans="1:28" x14ac:dyDescent="0.25">
      <c r="A38" s="39" t="str">
        <f>Raw_schedule!B36</f>
        <v>OA Schedule</v>
      </c>
      <c r="B38" s="39" t="str">
        <f>Raw_schedule!A36</f>
        <v>Kitchen</v>
      </c>
      <c r="C38" s="2" t="str">
        <f>Raw_schedule!C36</f>
        <v>Saturdays</v>
      </c>
      <c r="D38" s="2"/>
      <c r="E38" s="2">
        <f>Raw_schedule!D36</f>
        <v>1</v>
      </c>
      <c r="F38" s="2">
        <f>Raw_schedule!E36</f>
        <v>1</v>
      </c>
      <c r="G38" s="2">
        <f>Raw_schedule!F36</f>
        <v>1</v>
      </c>
      <c r="H38" s="2">
        <f>Raw_schedule!G36</f>
        <v>0</v>
      </c>
      <c r="I38" s="2">
        <f>Raw_schedule!H36</f>
        <v>0</v>
      </c>
      <c r="J38" s="2">
        <f>Raw_schedule!I36</f>
        <v>0</v>
      </c>
      <c r="K38" s="2">
        <f>Raw_schedule!J36</f>
        <v>0</v>
      </c>
      <c r="L38" s="2">
        <f>Raw_schedule!K36</f>
        <v>0</v>
      </c>
      <c r="M38" s="2">
        <f>Raw_schedule!L36</f>
        <v>1</v>
      </c>
      <c r="N38" s="2">
        <f>Raw_schedule!M36</f>
        <v>1</v>
      </c>
      <c r="O38" s="2">
        <f>Raw_schedule!N36</f>
        <v>1</v>
      </c>
      <c r="P38" s="2">
        <f>Raw_schedule!O36</f>
        <v>1</v>
      </c>
      <c r="Q38" s="2">
        <f>Raw_schedule!P36</f>
        <v>1</v>
      </c>
      <c r="R38" s="2">
        <f>Raw_schedule!Q36</f>
        <v>1</v>
      </c>
      <c r="S38" s="2">
        <f>Raw_schedule!R36</f>
        <v>1</v>
      </c>
      <c r="T38" s="2">
        <f>Raw_schedule!S36</f>
        <v>1</v>
      </c>
      <c r="U38" s="2">
        <f>Raw_schedule!T36</f>
        <v>1</v>
      </c>
      <c r="V38" s="2">
        <f>Raw_schedule!U36</f>
        <v>1</v>
      </c>
      <c r="W38" s="2">
        <f>Raw_schedule!V36</f>
        <v>1</v>
      </c>
      <c r="X38" s="2">
        <f>Raw_schedule!W36</f>
        <v>1</v>
      </c>
      <c r="Y38" s="2">
        <f>Raw_schedule!X36</f>
        <v>1</v>
      </c>
      <c r="Z38" s="2">
        <f>Raw_schedule!Y36</f>
        <v>1</v>
      </c>
      <c r="AA38" s="2">
        <f>Raw_schedule!Z36</f>
        <v>1</v>
      </c>
      <c r="AB38" s="2">
        <f>Raw_schedule!AA36</f>
        <v>1</v>
      </c>
    </row>
    <row r="39" spans="1:28" x14ac:dyDescent="0.25">
      <c r="A39" s="39" t="str">
        <f>Raw_schedule!B37</f>
        <v>OA Schedule</v>
      </c>
      <c r="B39" s="39" t="str">
        <f>Raw_schedule!A37</f>
        <v>Kitchen</v>
      </c>
      <c r="C39" s="2" t="str">
        <f>Raw_schedule!C37</f>
        <v>Weekdays</v>
      </c>
      <c r="D39" s="2"/>
      <c r="E39" s="2">
        <f>Raw_schedule!D37</f>
        <v>1</v>
      </c>
      <c r="F39" s="2">
        <f>Raw_schedule!E37</f>
        <v>1</v>
      </c>
      <c r="G39" s="2">
        <f>Raw_schedule!F37</f>
        <v>1</v>
      </c>
      <c r="H39" s="2">
        <f>Raw_schedule!G37</f>
        <v>0</v>
      </c>
      <c r="I39" s="2">
        <f>Raw_schedule!H37</f>
        <v>0</v>
      </c>
      <c r="J39" s="2">
        <f>Raw_schedule!I37</f>
        <v>0</v>
      </c>
      <c r="K39" s="2">
        <f>Raw_schedule!J37</f>
        <v>1</v>
      </c>
      <c r="L39" s="2">
        <f>Raw_schedule!K37</f>
        <v>1</v>
      </c>
      <c r="M39" s="2">
        <f>Raw_schedule!L37</f>
        <v>1</v>
      </c>
      <c r="N39" s="2">
        <f>Raw_schedule!M37</f>
        <v>1</v>
      </c>
      <c r="O39" s="2">
        <f>Raw_schedule!N37</f>
        <v>1</v>
      </c>
      <c r="P39" s="2">
        <f>Raw_schedule!O37</f>
        <v>1</v>
      </c>
      <c r="Q39" s="2">
        <f>Raw_schedule!P37</f>
        <v>1</v>
      </c>
      <c r="R39" s="2">
        <f>Raw_schedule!Q37</f>
        <v>1</v>
      </c>
      <c r="S39" s="2">
        <f>Raw_schedule!R37</f>
        <v>1</v>
      </c>
      <c r="T39" s="2">
        <f>Raw_schedule!S37</f>
        <v>1</v>
      </c>
      <c r="U39" s="2">
        <f>Raw_schedule!T37</f>
        <v>1</v>
      </c>
      <c r="V39" s="2">
        <f>Raw_schedule!U37</f>
        <v>1</v>
      </c>
      <c r="W39" s="2">
        <f>Raw_schedule!V37</f>
        <v>1</v>
      </c>
      <c r="X39" s="2">
        <f>Raw_schedule!W37</f>
        <v>1</v>
      </c>
      <c r="Y39" s="2">
        <f>Raw_schedule!X37</f>
        <v>1</v>
      </c>
      <c r="Z39" s="2">
        <f>Raw_schedule!Y37</f>
        <v>1</v>
      </c>
      <c r="AA39" s="2">
        <f>Raw_schedule!Z37</f>
        <v>1</v>
      </c>
      <c r="AB39" s="2">
        <f>Raw_schedule!AA37</f>
        <v>1</v>
      </c>
    </row>
    <row r="40" spans="1:28" x14ac:dyDescent="0.25">
      <c r="A40" s="39" t="str">
        <f>Raw_schedule!B38</f>
        <v>Occupant Sch</v>
      </c>
      <c r="B40" s="39" t="str">
        <f>Raw_schedule!A38</f>
        <v>Kitchen</v>
      </c>
      <c r="C40" s="2" t="str">
        <f>Raw_schedule!C38</f>
        <v>AllOtherDays</v>
      </c>
      <c r="D40" s="2"/>
      <c r="E40" s="2">
        <f>Raw_schedule!D38</f>
        <v>0.2</v>
      </c>
      <c r="F40" s="2">
        <f>Raw_schedule!E38</f>
        <v>0.2</v>
      </c>
      <c r="G40" s="2">
        <f>Raw_schedule!F38</f>
        <v>0.05</v>
      </c>
      <c r="H40" s="2">
        <f>Raw_schedule!G38</f>
        <v>0</v>
      </c>
      <c r="I40" s="2">
        <f>Raw_schedule!H38</f>
        <v>0</v>
      </c>
      <c r="J40" s="2">
        <f>Raw_schedule!I38</f>
        <v>0</v>
      </c>
      <c r="K40" s="2">
        <f>Raw_schedule!J38</f>
        <v>0</v>
      </c>
      <c r="L40" s="2">
        <f>Raw_schedule!K38</f>
        <v>0</v>
      </c>
      <c r="M40" s="2">
        <f>Raw_schedule!L38</f>
        <v>0</v>
      </c>
      <c r="N40" s="2">
        <f>Raw_schedule!M38</f>
        <v>0</v>
      </c>
      <c r="O40" s="2">
        <f>Raw_schedule!N38</f>
        <v>0.1</v>
      </c>
      <c r="P40" s="2">
        <f>Raw_schedule!O38</f>
        <v>0.2</v>
      </c>
      <c r="Q40" s="2">
        <f>Raw_schedule!P38</f>
        <v>0.25</v>
      </c>
      <c r="R40" s="2">
        <f>Raw_schedule!Q38</f>
        <v>0.25</v>
      </c>
      <c r="S40" s="2">
        <f>Raw_schedule!R38</f>
        <v>0.15</v>
      </c>
      <c r="T40" s="2">
        <f>Raw_schedule!S38</f>
        <v>0.2</v>
      </c>
      <c r="U40" s="2">
        <f>Raw_schedule!T38</f>
        <v>0.25</v>
      </c>
      <c r="V40" s="2">
        <f>Raw_schedule!U38</f>
        <v>0.35</v>
      </c>
      <c r="W40" s="2">
        <f>Raw_schedule!V38</f>
        <v>0.55000000000000004</v>
      </c>
      <c r="X40" s="2">
        <f>Raw_schedule!W38</f>
        <v>0.65</v>
      </c>
      <c r="Y40" s="2">
        <f>Raw_schedule!X38</f>
        <v>0.7</v>
      </c>
      <c r="Z40" s="2">
        <f>Raw_schedule!Y38</f>
        <v>0.35</v>
      </c>
      <c r="AA40" s="2">
        <f>Raw_schedule!Z38</f>
        <v>0.2</v>
      </c>
      <c r="AB40" s="2">
        <f>Raw_schedule!AA38</f>
        <v>0.2</v>
      </c>
    </row>
    <row r="41" spans="1:28" x14ac:dyDescent="0.25">
      <c r="A41" s="39" t="str">
        <f>Raw_schedule!B39</f>
        <v>Occupant Sch</v>
      </c>
      <c r="B41" s="39" t="str">
        <f>Raw_schedule!A39</f>
        <v>Kitchen</v>
      </c>
      <c r="C41" s="2" t="str">
        <f>Raw_schedule!C39</f>
        <v>Saturdays</v>
      </c>
      <c r="D41" s="2"/>
      <c r="E41" s="2">
        <f>Raw_schedule!D39</f>
        <v>0.3</v>
      </c>
      <c r="F41" s="2">
        <f>Raw_schedule!E39</f>
        <v>0.25</v>
      </c>
      <c r="G41" s="2">
        <f>Raw_schedule!F39</f>
        <v>0.05</v>
      </c>
      <c r="H41" s="2">
        <f>Raw_schedule!G39</f>
        <v>0</v>
      </c>
      <c r="I41" s="2">
        <f>Raw_schedule!H39</f>
        <v>0</v>
      </c>
      <c r="J41" s="2">
        <f>Raw_schedule!I39</f>
        <v>0</v>
      </c>
      <c r="K41" s="2">
        <f>Raw_schedule!J39</f>
        <v>0</v>
      </c>
      <c r="L41" s="2">
        <f>Raw_schedule!K39</f>
        <v>0</v>
      </c>
      <c r="M41" s="2">
        <f>Raw_schedule!L39</f>
        <v>0</v>
      </c>
      <c r="N41" s="2">
        <f>Raw_schedule!M39</f>
        <v>0.05</v>
      </c>
      <c r="O41" s="2">
        <f>Raw_schedule!N39</f>
        <v>0.2</v>
      </c>
      <c r="P41" s="2">
        <f>Raw_schedule!O39</f>
        <v>0.45</v>
      </c>
      <c r="Q41" s="2">
        <f>Raw_schedule!P39</f>
        <v>0.5</v>
      </c>
      <c r="R41" s="2">
        <f>Raw_schedule!Q39</f>
        <v>0.5</v>
      </c>
      <c r="S41" s="2">
        <f>Raw_schedule!R39</f>
        <v>0.35</v>
      </c>
      <c r="T41" s="2">
        <f>Raw_schedule!S39</f>
        <v>0.3</v>
      </c>
      <c r="U41" s="2">
        <f>Raw_schedule!T39</f>
        <v>0.3</v>
      </c>
      <c r="V41" s="2">
        <f>Raw_schedule!U39</f>
        <v>0.3</v>
      </c>
      <c r="W41" s="2">
        <f>Raw_schedule!V39</f>
        <v>0.7</v>
      </c>
      <c r="X41" s="2">
        <f>Raw_schedule!W39</f>
        <v>0.9</v>
      </c>
      <c r="Y41" s="2">
        <f>Raw_schedule!X39</f>
        <v>0.7</v>
      </c>
      <c r="Z41" s="2">
        <f>Raw_schedule!Y39</f>
        <v>0.65</v>
      </c>
      <c r="AA41" s="2">
        <f>Raw_schedule!Z39</f>
        <v>0.55000000000000004</v>
      </c>
      <c r="AB41" s="2">
        <f>Raw_schedule!AA39</f>
        <v>0.35</v>
      </c>
    </row>
    <row r="42" spans="1:28" x14ac:dyDescent="0.25">
      <c r="A42" s="39" t="str">
        <f>Raw_schedule!B40</f>
        <v>Occupant Sch</v>
      </c>
      <c r="B42" s="39" t="str">
        <f>Raw_schedule!A40</f>
        <v>Kitchen</v>
      </c>
      <c r="C42" s="2" t="str">
        <f>Raw_schedule!C40</f>
        <v>Weekdays</v>
      </c>
      <c r="D42" s="2"/>
      <c r="E42" s="2">
        <f>Raw_schedule!D40</f>
        <v>0.15</v>
      </c>
      <c r="F42" s="2">
        <f>Raw_schedule!E40</f>
        <v>0.15</v>
      </c>
      <c r="G42" s="2">
        <f>Raw_schedule!F40</f>
        <v>0.05</v>
      </c>
      <c r="H42" s="2">
        <f>Raw_schedule!G40</f>
        <v>0</v>
      </c>
      <c r="I42" s="2">
        <f>Raw_schedule!H40</f>
        <v>0</v>
      </c>
      <c r="J42" s="2">
        <f>Raw_schedule!I40</f>
        <v>0</v>
      </c>
      <c r="K42" s="2">
        <f>Raw_schedule!J40</f>
        <v>0</v>
      </c>
      <c r="L42" s="2">
        <f>Raw_schedule!K40</f>
        <v>0.05</v>
      </c>
      <c r="M42" s="2">
        <f>Raw_schedule!L40</f>
        <v>0.05</v>
      </c>
      <c r="N42" s="2">
        <f>Raw_schedule!M40</f>
        <v>0.05</v>
      </c>
      <c r="O42" s="2">
        <f>Raw_schedule!N40</f>
        <v>0.2</v>
      </c>
      <c r="P42" s="2">
        <f>Raw_schedule!O40</f>
        <v>0.5</v>
      </c>
      <c r="Q42" s="2">
        <f>Raw_schedule!P40</f>
        <v>0.8</v>
      </c>
      <c r="R42" s="2">
        <f>Raw_schedule!Q40</f>
        <v>0.7</v>
      </c>
      <c r="S42" s="2">
        <f>Raw_schedule!R40</f>
        <v>0.4</v>
      </c>
      <c r="T42" s="2">
        <f>Raw_schedule!S40</f>
        <v>0.2</v>
      </c>
      <c r="U42" s="2">
        <f>Raw_schedule!T40</f>
        <v>0.25</v>
      </c>
      <c r="V42" s="2">
        <f>Raw_schedule!U40</f>
        <v>0.5</v>
      </c>
      <c r="W42" s="2">
        <f>Raw_schedule!V40</f>
        <v>0.8</v>
      </c>
      <c r="X42" s="2">
        <f>Raw_schedule!W40</f>
        <v>0.8</v>
      </c>
      <c r="Y42" s="2">
        <f>Raw_schedule!X40</f>
        <v>0.8</v>
      </c>
      <c r="Z42" s="2">
        <f>Raw_schedule!Y40</f>
        <v>0.5</v>
      </c>
      <c r="AA42" s="2">
        <f>Raw_schedule!Z40</f>
        <v>0.35</v>
      </c>
      <c r="AB42" s="2">
        <f>Raw_schedule!AA40</f>
        <v>0.2</v>
      </c>
    </row>
    <row r="43" spans="1:28" x14ac:dyDescent="0.25">
      <c r="A43" s="39" t="str">
        <f>Raw_schedule!B41</f>
        <v>Cooling Setpoint Schedule</v>
      </c>
      <c r="B43" s="39" t="str">
        <f>Raw_schedule!A41</f>
        <v>Office</v>
      </c>
      <c r="C43" s="2" t="str">
        <f>Raw_schedule!C41</f>
        <v>AllOtherDays</v>
      </c>
      <c r="D43" s="2"/>
      <c r="E43" s="2">
        <f>Raw_schedule!D41</f>
        <v>84.92</v>
      </c>
      <c r="F43" s="2">
        <f>Raw_schedule!E41</f>
        <v>84.92</v>
      </c>
      <c r="G43" s="2">
        <f>Raw_schedule!F41</f>
        <v>84.92</v>
      </c>
      <c r="H43" s="2">
        <f>Raw_schedule!G41</f>
        <v>84.92</v>
      </c>
      <c r="I43" s="2">
        <f>Raw_schedule!H41</f>
        <v>84.92</v>
      </c>
      <c r="J43" s="2">
        <f>Raw_schedule!I41</f>
        <v>84.92</v>
      </c>
      <c r="K43" s="2">
        <f>Raw_schedule!J41</f>
        <v>84.92</v>
      </c>
      <c r="L43" s="2">
        <f>Raw_schedule!K41</f>
        <v>84.92</v>
      </c>
      <c r="M43" s="2">
        <f>Raw_schedule!L41</f>
        <v>84.92</v>
      </c>
      <c r="N43" s="2">
        <f>Raw_schedule!M41</f>
        <v>84.92</v>
      </c>
      <c r="O43" s="2">
        <f>Raw_schedule!N41</f>
        <v>84.92</v>
      </c>
      <c r="P43" s="2">
        <f>Raw_schedule!O41</f>
        <v>84.92</v>
      </c>
      <c r="Q43" s="2">
        <f>Raw_schedule!P41</f>
        <v>84.92</v>
      </c>
      <c r="R43" s="2">
        <f>Raw_schedule!Q41</f>
        <v>84.92</v>
      </c>
      <c r="S43" s="2">
        <f>Raw_schedule!R41</f>
        <v>84.92</v>
      </c>
      <c r="T43" s="2">
        <f>Raw_schedule!S41</f>
        <v>84.92</v>
      </c>
      <c r="U43" s="2">
        <f>Raw_schedule!T41</f>
        <v>84.92</v>
      </c>
      <c r="V43" s="2">
        <f>Raw_schedule!U41</f>
        <v>84.92</v>
      </c>
      <c r="W43" s="2">
        <f>Raw_schedule!V41</f>
        <v>84.92</v>
      </c>
      <c r="X43" s="2">
        <f>Raw_schedule!W41</f>
        <v>84.92</v>
      </c>
      <c r="Y43" s="2">
        <f>Raw_schedule!X41</f>
        <v>84.92</v>
      </c>
      <c r="Z43" s="2">
        <f>Raw_schedule!Y41</f>
        <v>84.92</v>
      </c>
      <c r="AA43" s="2">
        <f>Raw_schedule!Z41</f>
        <v>84.92</v>
      </c>
      <c r="AB43" s="2">
        <f>Raw_schedule!AA41</f>
        <v>84.92</v>
      </c>
    </row>
    <row r="44" spans="1:28" x14ac:dyDescent="0.25">
      <c r="A44" s="39" t="str">
        <f>Raw_schedule!B42</f>
        <v>Cooling Setpoint Schedule</v>
      </c>
      <c r="B44" s="39" t="str">
        <f>Raw_schedule!A42</f>
        <v>Office</v>
      </c>
      <c r="C44" s="2" t="str">
        <f>Raw_schedule!C42</f>
        <v>Saturday</v>
      </c>
      <c r="D44" s="2"/>
      <c r="E44" s="2">
        <f>Raw_schedule!D42</f>
        <v>84.92</v>
      </c>
      <c r="F44" s="2">
        <f>Raw_schedule!E42</f>
        <v>84.92</v>
      </c>
      <c r="G44" s="2">
        <f>Raw_schedule!F42</f>
        <v>84.92</v>
      </c>
      <c r="H44" s="2">
        <f>Raw_schedule!G42</f>
        <v>84.92</v>
      </c>
      <c r="I44" s="2">
        <f>Raw_schedule!H42</f>
        <v>84.92</v>
      </c>
      <c r="J44" s="2">
        <f>Raw_schedule!I42</f>
        <v>75.02</v>
      </c>
      <c r="K44" s="2">
        <f>Raw_schedule!J42</f>
        <v>75.02</v>
      </c>
      <c r="L44" s="2">
        <f>Raw_schedule!K42</f>
        <v>75.02</v>
      </c>
      <c r="M44" s="2">
        <f>Raw_schedule!L42</f>
        <v>75.02</v>
      </c>
      <c r="N44" s="2">
        <f>Raw_schedule!M42</f>
        <v>75.02</v>
      </c>
      <c r="O44" s="2">
        <f>Raw_schedule!N42</f>
        <v>75.02</v>
      </c>
      <c r="P44" s="2">
        <f>Raw_schedule!O42</f>
        <v>75.02</v>
      </c>
      <c r="Q44" s="2">
        <f>Raw_schedule!P42</f>
        <v>75.02</v>
      </c>
      <c r="R44" s="2">
        <f>Raw_schedule!Q42</f>
        <v>75.02</v>
      </c>
      <c r="S44" s="2">
        <f>Raw_schedule!R42</f>
        <v>75.02</v>
      </c>
      <c r="T44" s="2">
        <f>Raw_schedule!S42</f>
        <v>75.02</v>
      </c>
      <c r="U44" s="2">
        <f>Raw_schedule!T42</f>
        <v>75.02</v>
      </c>
      <c r="V44" s="2">
        <f>Raw_schedule!U42</f>
        <v>75.02</v>
      </c>
      <c r="W44" s="2">
        <f>Raw_schedule!V42</f>
        <v>75.02</v>
      </c>
      <c r="X44" s="2">
        <f>Raw_schedule!W42</f>
        <v>84.92</v>
      </c>
      <c r="Y44" s="2">
        <f>Raw_schedule!X42</f>
        <v>84.92</v>
      </c>
      <c r="Z44" s="2">
        <f>Raw_schedule!Y42</f>
        <v>84.92</v>
      </c>
      <c r="AA44" s="2">
        <f>Raw_schedule!Z42</f>
        <v>84.92</v>
      </c>
      <c r="AB44" s="2">
        <f>Raw_schedule!AA42</f>
        <v>84.92</v>
      </c>
    </row>
    <row r="45" spans="1:28" x14ac:dyDescent="0.25">
      <c r="A45" s="39" t="str">
        <f>Raw_schedule!B43</f>
        <v>Cooling Setpoint Schedule</v>
      </c>
      <c r="B45" s="39" t="str">
        <f>Raw_schedule!A43</f>
        <v>Office</v>
      </c>
      <c r="C45" s="2" t="str">
        <f>Raw_schedule!C43</f>
        <v>Weekdays</v>
      </c>
      <c r="D45" s="2"/>
      <c r="E45" s="2">
        <f>Raw_schedule!D43</f>
        <v>84.92</v>
      </c>
      <c r="F45" s="2">
        <f>Raw_schedule!E43</f>
        <v>84.92</v>
      </c>
      <c r="G45" s="2">
        <f>Raw_schedule!F43</f>
        <v>84.92</v>
      </c>
      <c r="H45" s="2">
        <f>Raw_schedule!G43</f>
        <v>84.92</v>
      </c>
      <c r="I45" s="2">
        <f>Raw_schedule!H43</f>
        <v>84.92</v>
      </c>
      <c r="J45" s="2">
        <f>Raw_schedule!I43</f>
        <v>75.02</v>
      </c>
      <c r="K45" s="2">
        <f>Raw_schedule!J43</f>
        <v>75.02</v>
      </c>
      <c r="L45" s="2">
        <f>Raw_schedule!K43</f>
        <v>75.02</v>
      </c>
      <c r="M45" s="2">
        <f>Raw_schedule!L43</f>
        <v>75.02</v>
      </c>
      <c r="N45" s="2">
        <f>Raw_schedule!M43</f>
        <v>75.02</v>
      </c>
      <c r="O45" s="2">
        <f>Raw_schedule!N43</f>
        <v>75.02</v>
      </c>
      <c r="P45" s="2">
        <f>Raw_schedule!O43</f>
        <v>75.02</v>
      </c>
      <c r="Q45" s="2">
        <f>Raw_schedule!P43</f>
        <v>75.02</v>
      </c>
      <c r="R45" s="2">
        <f>Raw_schedule!Q43</f>
        <v>75.02</v>
      </c>
      <c r="S45" s="2">
        <f>Raw_schedule!R43</f>
        <v>75.02</v>
      </c>
      <c r="T45" s="2">
        <f>Raw_schedule!S43</f>
        <v>75.02</v>
      </c>
      <c r="U45" s="2">
        <f>Raw_schedule!T43</f>
        <v>75.02</v>
      </c>
      <c r="V45" s="2">
        <f>Raw_schedule!U43</f>
        <v>75.02</v>
      </c>
      <c r="W45" s="2">
        <f>Raw_schedule!V43</f>
        <v>75.02</v>
      </c>
      <c r="X45" s="2">
        <f>Raw_schedule!W43</f>
        <v>75.02</v>
      </c>
      <c r="Y45" s="2">
        <f>Raw_schedule!X43</f>
        <v>75.02</v>
      </c>
      <c r="Z45" s="2">
        <f>Raw_schedule!Y43</f>
        <v>75.02</v>
      </c>
      <c r="AA45" s="2">
        <f>Raw_schedule!Z43</f>
        <v>75.02</v>
      </c>
      <c r="AB45" s="2">
        <f>Raw_schedule!AA43</f>
        <v>75.02</v>
      </c>
    </row>
    <row r="46" spans="1:28" x14ac:dyDescent="0.25">
      <c r="A46" s="39" t="str">
        <f>Raw_schedule!B44</f>
        <v>Heating Setpoint Schedule</v>
      </c>
      <c r="B46" s="39" t="str">
        <f>Raw_schedule!A44</f>
        <v>Office</v>
      </c>
      <c r="C46" s="2" t="str">
        <f>Raw_schedule!C44</f>
        <v>AllOtherDays</v>
      </c>
      <c r="D46" s="2"/>
      <c r="E46" s="2">
        <f>Raw_schedule!D44</f>
        <v>60.08</v>
      </c>
      <c r="F46" s="2">
        <f>Raw_schedule!E44</f>
        <v>60.08</v>
      </c>
      <c r="G46" s="2">
        <f>Raw_schedule!F44</f>
        <v>60.08</v>
      </c>
      <c r="H46" s="2">
        <f>Raw_schedule!G44</f>
        <v>60.08</v>
      </c>
      <c r="I46" s="2">
        <f>Raw_schedule!H44</f>
        <v>60.08</v>
      </c>
      <c r="J46" s="2">
        <f>Raw_schedule!I44</f>
        <v>60.08</v>
      </c>
      <c r="K46" s="2">
        <f>Raw_schedule!J44</f>
        <v>60.08</v>
      </c>
      <c r="L46" s="2">
        <f>Raw_schedule!K44</f>
        <v>60.08</v>
      </c>
      <c r="M46" s="2">
        <f>Raw_schedule!L44</f>
        <v>60.08</v>
      </c>
      <c r="N46" s="2">
        <f>Raw_schedule!M44</f>
        <v>60.08</v>
      </c>
      <c r="O46" s="2">
        <f>Raw_schedule!N44</f>
        <v>60.08</v>
      </c>
      <c r="P46" s="2">
        <f>Raw_schedule!O44</f>
        <v>60.08</v>
      </c>
      <c r="Q46" s="2">
        <f>Raw_schedule!P44</f>
        <v>60.08</v>
      </c>
      <c r="R46" s="2">
        <f>Raw_schedule!Q44</f>
        <v>60.08</v>
      </c>
      <c r="S46" s="2">
        <f>Raw_schedule!R44</f>
        <v>60.08</v>
      </c>
      <c r="T46" s="2">
        <f>Raw_schedule!S44</f>
        <v>60.08</v>
      </c>
      <c r="U46" s="2">
        <f>Raw_schedule!T44</f>
        <v>60.08</v>
      </c>
      <c r="V46" s="2">
        <f>Raw_schedule!U44</f>
        <v>60.08</v>
      </c>
      <c r="W46" s="2">
        <f>Raw_schedule!V44</f>
        <v>60.08</v>
      </c>
      <c r="X46" s="2">
        <f>Raw_schedule!W44</f>
        <v>60.08</v>
      </c>
      <c r="Y46" s="2">
        <f>Raw_schedule!X44</f>
        <v>60.08</v>
      </c>
      <c r="Z46" s="2">
        <f>Raw_schedule!Y44</f>
        <v>60.08</v>
      </c>
      <c r="AA46" s="2">
        <f>Raw_schedule!Z44</f>
        <v>60.08</v>
      </c>
      <c r="AB46" s="2">
        <f>Raw_schedule!AA44</f>
        <v>60.08</v>
      </c>
    </row>
    <row r="47" spans="1:28" x14ac:dyDescent="0.25">
      <c r="A47" s="39" t="str">
        <f>Raw_schedule!B45</f>
        <v>Heating Setpoint Schedule</v>
      </c>
      <c r="B47" s="39" t="str">
        <f>Raw_schedule!A45</f>
        <v>Office</v>
      </c>
      <c r="C47" s="2" t="str">
        <f>Raw_schedule!C45</f>
        <v>Saturday</v>
      </c>
      <c r="D47" s="2"/>
      <c r="E47" s="2">
        <f>Raw_schedule!D45</f>
        <v>60.08</v>
      </c>
      <c r="F47" s="2">
        <f>Raw_schedule!E45</f>
        <v>60.08</v>
      </c>
      <c r="G47" s="2">
        <f>Raw_schedule!F45</f>
        <v>60.08</v>
      </c>
      <c r="H47" s="2">
        <f>Raw_schedule!G45</f>
        <v>60.08</v>
      </c>
      <c r="I47" s="2">
        <f>Raw_schedule!H45</f>
        <v>60.08</v>
      </c>
      <c r="J47" s="2">
        <f>Raw_schedule!I45</f>
        <v>69.98</v>
      </c>
      <c r="K47" s="2">
        <f>Raw_schedule!J45</f>
        <v>69.98</v>
      </c>
      <c r="L47" s="2">
        <f>Raw_schedule!K45</f>
        <v>69.98</v>
      </c>
      <c r="M47" s="2">
        <f>Raw_schedule!L45</f>
        <v>69.98</v>
      </c>
      <c r="N47" s="2">
        <f>Raw_schedule!M45</f>
        <v>69.98</v>
      </c>
      <c r="O47" s="2">
        <f>Raw_schedule!N45</f>
        <v>69.98</v>
      </c>
      <c r="P47" s="2">
        <f>Raw_schedule!O45</f>
        <v>69.98</v>
      </c>
      <c r="Q47" s="2">
        <f>Raw_schedule!P45</f>
        <v>69.98</v>
      </c>
      <c r="R47" s="2">
        <f>Raw_schedule!Q45</f>
        <v>69.98</v>
      </c>
      <c r="S47" s="2">
        <f>Raw_schedule!R45</f>
        <v>69.98</v>
      </c>
      <c r="T47" s="2">
        <f>Raw_schedule!S45</f>
        <v>69.98</v>
      </c>
      <c r="U47" s="2">
        <f>Raw_schedule!T45</f>
        <v>69.98</v>
      </c>
      <c r="V47" s="2">
        <f>Raw_schedule!U45</f>
        <v>69.98</v>
      </c>
      <c r="W47" s="2">
        <f>Raw_schedule!V45</f>
        <v>69.98</v>
      </c>
      <c r="X47" s="2">
        <f>Raw_schedule!W45</f>
        <v>60.08</v>
      </c>
      <c r="Y47" s="2">
        <f>Raw_schedule!X45</f>
        <v>60.08</v>
      </c>
      <c r="Z47" s="2">
        <f>Raw_schedule!Y45</f>
        <v>60.08</v>
      </c>
      <c r="AA47" s="2">
        <f>Raw_schedule!Z45</f>
        <v>60.08</v>
      </c>
      <c r="AB47" s="2">
        <f>Raw_schedule!AA45</f>
        <v>60.08</v>
      </c>
    </row>
    <row r="48" spans="1:28" x14ac:dyDescent="0.25">
      <c r="A48" s="39" t="str">
        <f>Raw_schedule!B46</f>
        <v>Heating Setpoint Schedule</v>
      </c>
      <c r="B48" s="39" t="str">
        <f>Raw_schedule!A46</f>
        <v>Office</v>
      </c>
      <c r="C48" s="2" t="str">
        <f>Raw_schedule!C46</f>
        <v>Weekdays</v>
      </c>
      <c r="D48" s="2"/>
      <c r="E48" s="2">
        <f>Raw_schedule!D46</f>
        <v>60.08</v>
      </c>
      <c r="F48" s="2">
        <f>Raw_schedule!E46</f>
        <v>60.08</v>
      </c>
      <c r="G48" s="2">
        <f>Raw_schedule!F46</f>
        <v>60.08</v>
      </c>
      <c r="H48" s="2">
        <f>Raw_schedule!G46</f>
        <v>60.08</v>
      </c>
      <c r="I48" s="2">
        <f>Raw_schedule!H46</f>
        <v>60.08</v>
      </c>
      <c r="J48" s="2">
        <f>Raw_schedule!I46</f>
        <v>69.98</v>
      </c>
      <c r="K48" s="2">
        <f>Raw_schedule!J46</f>
        <v>69.98</v>
      </c>
      <c r="L48" s="2">
        <f>Raw_schedule!K46</f>
        <v>69.98</v>
      </c>
      <c r="M48" s="2">
        <f>Raw_schedule!L46</f>
        <v>69.98</v>
      </c>
      <c r="N48" s="2">
        <f>Raw_schedule!M46</f>
        <v>69.98</v>
      </c>
      <c r="O48" s="2">
        <f>Raw_schedule!N46</f>
        <v>69.98</v>
      </c>
      <c r="P48" s="2">
        <f>Raw_schedule!O46</f>
        <v>69.98</v>
      </c>
      <c r="Q48" s="2">
        <f>Raw_schedule!P46</f>
        <v>69.98</v>
      </c>
      <c r="R48" s="2">
        <f>Raw_schedule!Q46</f>
        <v>69.98</v>
      </c>
      <c r="S48" s="2">
        <f>Raw_schedule!R46</f>
        <v>69.98</v>
      </c>
      <c r="T48" s="2">
        <f>Raw_schedule!S46</f>
        <v>69.98</v>
      </c>
      <c r="U48" s="2">
        <f>Raw_schedule!T46</f>
        <v>69.98</v>
      </c>
      <c r="V48" s="2">
        <f>Raw_schedule!U46</f>
        <v>69.98</v>
      </c>
      <c r="W48" s="2">
        <f>Raw_schedule!V46</f>
        <v>69.98</v>
      </c>
      <c r="X48" s="2">
        <f>Raw_schedule!W46</f>
        <v>69.98</v>
      </c>
      <c r="Y48" s="2">
        <f>Raw_schedule!X46</f>
        <v>69.98</v>
      </c>
      <c r="Z48" s="2">
        <f>Raw_schedule!Y46</f>
        <v>69.98</v>
      </c>
      <c r="AA48" s="2">
        <f>Raw_schedule!Z46</f>
        <v>69.98</v>
      </c>
      <c r="AB48" s="2">
        <f>Raw_schedule!AA46</f>
        <v>69.98</v>
      </c>
    </row>
    <row r="49" spans="1:28" x14ac:dyDescent="0.25">
      <c r="A49" s="39" t="str">
        <f>Raw_schedule!B47</f>
        <v>Infiltration Schedule</v>
      </c>
      <c r="B49" s="39" t="str">
        <f>Raw_schedule!A47</f>
        <v>Office</v>
      </c>
      <c r="C49" s="2" t="str">
        <f>Raw_schedule!C47</f>
        <v>AllDays</v>
      </c>
      <c r="D49" s="2"/>
      <c r="E49" s="2">
        <f>Raw_schedule!D47</f>
        <v>1</v>
      </c>
      <c r="F49" s="2">
        <f>Raw_schedule!E47</f>
        <v>1</v>
      </c>
      <c r="G49" s="2">
        <f>Raw_schedule!F47</f>
        <v>1</v>
      </c>
      <c r="H49" s="2">
        <f>Raw_schedule!G47</f>
        <v>1</v>
      </c>
      <c r="I49" s="2">
        <f>Raw_schedule!H47</f>
        <v>1</v>
      </c>
      <c r="J49" s="2">
        <f>Raw_schedule!I47</f>
        <v>1</v>
      </c>
      <c r="K49" s="2">
        <f>Raw_schedule!J47</f>
        <v>1</v>
      </c>
      <c r="L49" s="2">
        <f>Raw_schedule!K47</f>
        <v>1</v>
      </c>
      <c r="M49" s="2">
        <f>Raw_schedule!L47</f>
        <v>1</v>
      </c>
      <c r="N49" s="2">
        <f>Raw_schedule!M47</f>
        <v>1</v>
      </c>
      <c r="O49" s="2">
        <f>Raw_schedule!N47</f>
        <v>1</v>
      </c>
      <c r="P49" s="2">
        <f>Raw_schedule!O47</f>
        <v>1</v>
      </c>
      <c r="Q49" s="2">
        <f>Raw_schedule!P47</f>
        <v>1</v>
      </c>
      <c r="R49" s="2">
        <f>Raw_schedule!Q47</f>
        <v>1</v>
      </c>
      <c r="S49" s="2">
        <f>Raw_schedule!R47</f>
        <v>1</v>
      </c>
      <c r="T49" s="2">
        <f>Raw_schedule!S47</f>
        <v>1</v>
      </c>
      <c r="U49" s="2">
        <f>Raw_schedule!T47</f>
        <v>1</v>
      </c>
      <c r="V49" s="2">
        <f>Raw_schedule!U47</f>
        <v>1</v>
      </c>
      <c r="W49" s="2">
        <f>Raw_schedule!V47</f>
        <v>1</v>
      </c>
      <c r="X49" s="2">
        <f>Raw_schedule!W47</f>
        <v>1</v>
      </c>
      <c r="Y49" s="2">
        <f>Raw_schedule!X47</f>
        <v>1</v>
      </c>
      <c r="Z49" s="2">
        <f>Raw_schedule!Y47</f>
        <v>1</v>
      </c>
      <c r="AA49" s="2">
        <f>Raw_schedule!Z47</f>
        <v>1</v>
      </c>
      <c r="AB49" s="2">
        <f>Raw_schedule!AA47</f>
        <v>1</v>
      </c>
    </row>
    <row r="50" spans="1:28" x14ac:dyDescent="0.25">
      <c r="A50" s="39" t="str">
        <f>Raw_schedule!B48</f>
        <v>Lighting Schedule</v>
      </c>
      <c r="B50" s="39" t="str">
        <f>Raw_schedule!A48</f>
        <v>Office</v>
      </c>
      <c r="C50" s="2" t="str">
        <f>Raw_schedule!C48</f>
        <v>AllOtherDays</v>
      </c>
      <c r="D50" s="2"/>
      <c r="E50" s="2">
        <f>Raw_schedule!D48</f>
        <v>0.05</v>
      </c>
      <c r="F50" s="2">
        <f>Raw_schedule!E48</f>
        <v>0.05</v>
      </c>
      <c r="G50" s="2">
        <f>Raw_schedule!F48</f>
        <v>0.05</v>
      </c>
      <c r="H50" s="2">
        <f>Raw_schedule!G48</f>
        <v>0.05</v>
      </c>
      <c r="I50" s="2">
        <f>Raw_schedule!H48</f>
        <v>0.05</v>
      </c>
      <c r="J50" s="2">
        <f>Raw_schedule!I48</f>
        <v>0.05</v>
      </c>
      <c r="K50" s="2">
        <f>Raw_schedule!J48</f>
        <v>0.05</v>
      </c>
      <c r="L50" s="2">
        <f>Raw_schedule!K48</f>
        <v>0.05</v>
      </c>
      <c r="M50" s="2">
        <f>Raw_schedule!L48</f>
        <v>0.05</v>
      </c>
      <c r="N50" s="2">
        <f>Raw_schedule!M48</f>
        <v>0.05</v>
      </c>
      <c r="O50" s="2">
        <f>Raw_schedule!N48</f>
        <v>0.05</v>
      </c>
      <c r="P50" s="2">
        <f>Raw_schedule!O48</f>
        <v>0.05</v>
      </c>
      <c r="Q50" s="2">
        <f>Raw_schedule!P48</f>
        <v>0.05</v>
      </c>
      <c r="R50" s="2">
        <f>Raw_schedule!Q48</f>
        <v>0.05</v>
      </c>
      <c r="S50" s="2">
        <f>Raw_schedule!R48</f>
        <v>0.05</v>
      </c>
      <c r="T50" s="2">
        <f>Raw_schedule!S48</f>
        <v>0.05</v>
      </c>
      <c r="U50" s="2">
        <f>Raw_schedule!T48</f>
        <v>0.05</v>
      </c>
      <c r="V50" s="2">
        <f>Raw_schedule!U48</f>
        <v>0.05</v>
      </c>
      <c r="W50" s="2">
        <f>Raw_schedule!V48</f>
        <v>0.05</v>
      </c>
      <c r="X50" s="2">
        <f>Raw_schedule!W48</f>
        <v>0.05</v>
      </c>
      <c r="Y50" s="2">
        <f>Raw_schedule!X48</f>
        <v>0.05</v>
      </c>
      <c r="Z50" s="2">
        <f>Raw_schedule!Y48</f>
        <v>0.05</v>
      </c>
      <c r="AA50" s="2">
        <f>Raw_schedule!Z48</f>
        <v>0.05</v>
      </c>
      <c r="AB50" s="2">
        <f>Raw_schedule!AA48</f>
        <v>0.05</v>
      </c>
    </row>
    <row r="51" spans="1:28" x14ac:dyDescent="0.25">
      <c r="A51" s="39" t="str">
        <f>Raw_schedule!B49</f>
        <v>Lighting Schedule</v>
      </c>
      <c r="B51" s="39" t="str">
        <f>Raw_schedule!A49</f>
        <v>Office</v>
      </c>
      <c r="C51" s="2" t="str">
        <f>Raw_schedule!C49</f>
        <v>Saturday</v>
      </c>
      <c r="D51" s="2"/>
      <c r="E51" s="2">
        <f>Raw_schedule!D49</f>
        <v>0.05</v>
      </c>
      <c r="F51" s="2">
        <f>Raw_schedule!E49</f>
        <v>0.05</v>
      </c>
      <c r="G51" s="2">
        <f>Raw_schedule!F49</f>
        <v>0.05</v>
      </c>
      <c r="H51" s="2">
        <f>Raw_schedule!G49</f>
        <v>0.05</v>
      </c>
      <c r="I51" s="2">
        <f>Raw_schedule!H49</f>
        <v>0.05</v>
      </c>
      <c r="J51" s="2">
        <f>Raw_schedule!I49</f>
        <v>0.05</v>
      </c>
      <c r="K51" s="2">
        <f>Raw_schedule!J49</f>
        <v>0.1</v>
      </c>
      <c r="L51" s="2">
        <f>Raw_schedule!K49</f>
        <v>0.1</v>
      </c>
      <c r="M51" s="2">
        <f>Raw_schedule!L49</f>
        <v>0.3</v>
      </c>
      <c r="N51" s="2">
        <f>Raw_schedule!M49</f>
        <v>0.3</v>
      </c>
      <c r="O51" s="2">
        <f>Raw_schedule!N49</f>
        <v>0.3</v>
      </c>
      <c r="P51" s="2">
        <f>Raw_schedule!O49</f>
        <v>0.3</v>
      </c>
      <c r="Q51" s="2">
        <f>Raw_schedule!P49</f>
        <v>0.15</v>
      </c>
      <c r="R51" s="2">
        <f>Raw_schedule!Q49</f>
        <v>0.15</v>
      </c>
      <c r="S51" s="2">
        <f>Raw_schedule!R49</f>
        <v>0.15</v>
      </c>
      <c r="T51" s="2">
        <f>Raw_schedule!S49</f>
        <v>0.15</v>
      </c>
      <c r="U51" s="2">
        <f>Raw_schedule!T49</f>
        <v>0.15</v>
      </c>
      <c r="V51" s="2">
        <f>Raw_schedule!U49</f>
        <v>0.05</v>
      </c>
      <c r="W51" s="2">
        <f>Raw_schedule!V49</f>
        <v>0.05</v>
      </c>
      <c r="X51" s="2">
        <f>Raw_schedule!W49</f>
        <v>0.05</v>
      </c>
      <c r="Y51" s="2">
        <f>Raw_schedule!X49</f>
        <v>0.05</v>
      </c>
      <c r="Z51" s="2">
        <f>Raw_schedule!Y49</f>
        <v>0.05</v>
      </c>
      <c r="AA51" s="2">
        <f>Raw_schedule!Z49</f>
        <v>0.05</v>
      </c>
      <c r="AB51" s="2">
        <f>Raw_schedule!AA49</f>
        <v>0.05</v>
      </c>
    </row>
    <row r="52" spans="1:28" x14ac:dyDescent="0.25">
      <c r="A52" s="39" t="str">
        <f>Raw_schedule!B50</f>
        <v>Lighting Schedule</v>
      </c>
      <c r="B52" s="39" t="str">
        <f>Raw_schedule!A50</f>
        <v>Office</v>
      </c>
      <c r="C52" s="2" t="str">
        <f>Raw_schedule!C50</f>
        <v>Weekdays</v>
      </c>
      <c r="D52" s="2"/>
      <c r="E52" s="2">
        <f>Raw_schedule!D50</f>
        <v>0.05</v>
      </c>
      <c r="F52" s="2">
        <f>Raw_schedule!E50</f>
        <v>0.05</v>
      </c>
      <c r="G52" s="2">
        <f>Raw_schedule!F50</f>
        <v>0.05</v>
      </c>
      <c r="H52" s="2">
        <f>Raw_schedule!G50</f>
        <v>0.05</v>
      </c>
      <c r="I52" s="2">
        <f>Raw_schedule!H50</f>
        <v>0.05</v>
      </c>
      <c r="J52" s="2">
        <f>Raw_schedule!I50</f>
        <v>0.1</v>
      </c>
      <c r="K52" s="2">
        <f>Raw_schedule!J50</f>
        <v>0.1</v>
      </c>
      <c r="L52" s="2">
        <f>Raw_schedule!K50</f>
        <v>0.3</v>
      </c>
      <c r="M52" s="2">
        <f>Raw_schedule!L50</f>
        <v>0.65</v>
      </c>
      <c r="N52" s="2">
        <f>Raw_schedule!M50</f>
        <v>0.65</v>
      </c>
      <c r="O52" s="2">
        <f>Raw_schedule!N50</f>
        <v>0.65</v>
      </c>
      <c r="P52" s="2">
        <f>Raw_schedule!O50</f>
        <v>0.65</v>
      </c>
      <c r="Q52" s="2">
        <f>Raw_schedule!P50</f>
        <v>0.65</v>
      </c>
      <c r="R52" s="2">
        <f>Raw_schedule!Q50</f>
        <v>0.65</v>
      </c>
      <c r="S52" s="2">
        <f>Raw_schedule!R50</f>
        <v>0.65</v>
      </c>
      <c r="T52" s="2">
        <f>Raw_schedule!S50</f>
        <v>0.65</v>
      </c>
      <c r="U52" s="2">
        <f>Raw_schedule!T50</f>
        <v>0.65</v>
      </c>
      <c r="V52" s="2">
        <f>Raw_schedule!U50</f>
        <v>0.35</v>
      </c>
      <c r="W52" s="2">
        <f>Raw_schedule!V50</f>
        <v>0.3</v>
      </c>
      <c r="X52" s="2">
        <f>Raw_schedule!W50</f>
        <v>0.3</v>
      </c>
      <c r="Y52" s="2">
        <f>Raw_schedule!X50</f>
        <v>0.2</v>
      </c>
      <c r="Z52" s="2">
        <f>Raw_schedule!Y50</f>
        <v>0.2</v>
      </c>
      <c r="AA52" s="2">
        <f>Raw_schedule!Z50</f>
        <v>0.1</v>
      </c>
      <c r="AB52" s="2">
        <f>Raw_schedule!AA50</f>
        <v>0.05</v>
      </c>
    </row>
    <row r="53" spans="1:28" x14ac:dyDescent="0.25">
      <c r="A53" s="39" t="str">
        <f>Raw_schedule!B51</f>
        <v>OA Schedule</v>
      </c>
      <c r="B53" s="39" t="str">
        <f>Raw_schedule!A51</f>
        <v>Office</v>
      </c>
      <c r="C53" s="2" t="str">
        <f>Raw_schedule!C51</f>
        <v>AllOtherDays</v>
      </c>
      <c r="D53" s="2"/>
      <c r="E53" s="2">
        <f>Raw_schedule!D51</f>
        <v>0</v>
      </c>
      <c r="F53" s="2">
        <f>Raw_schedule!E51</f>
        <v>0</v>
      </c>
      <c r="G53" s="2">
        <f>Raw_schedule!F51</f>
        <v>0</v>
      </c>
      <c r="H53" s="2">
        <f>Raw_schedule!G51</f>
        <v>0</v>
      </c>
      <c r="I53" s="2">
        <f>Raw_schedule!H51</f>
        <v>0</v>
      </c>
      <c r="J53" s="2">
        <f>Raw_schedule!I51</f>
        <v>0</v>
      </c>
      <c r="K53" s="2">
        <f>Raw_schedule!J51</f>
        <v>0</v>
      </c>
      <c r="L53" s="2">
        <f>Raw_schedule!K51</f>
        <v>0</v>
      </c>
      <c r="M53" s="2">
        <f>Raw_schedule!L51</f>
        <v>0</v>
      </c>
      <c r="N53" s="2">
        <f>Raw_schedule!M51</f>
        <v>0</v>
      </c>
      <c r="O53" s="2">
        <f>Raw_schedule!N51</f>
        <v>0</v>
      </c>
      <c r="P53" s="2">
        <f>Raw_schedule!O51</f>
        <v>0</v>
      </c>
      <c r="Q53" s="2">
        <f>Raw_schedule!P51</f>
        <v>0</v>
      </c>
      <c r="R53" s="2">
        <f>Raw_schedule!Q51</f>
        <v>0</v>
      </c>
      <c r="S53" s="2">
        <f>Raw_schedule!R51</f>
        <v>0</v>
      </c>
      <c r="T53" s="2">
        <f>Raw_schedule!S51</f>
        <v>0</v>
      </c>
      <c r="U53" s="2">
        <f>Raw_schedule!T51</f>
        <v>0</v>
      </c>
      <c r="V53" s="2">
        <f>Raw_schedule!U51</f>
        <v>0</v>
      </c>
      <c r="W53" s="2">
        <f>Raw_schedule!V51</f>
        <v>0</v>
      </c>
      <c r="X53" s="2">
        <f>Raw_schedule!W51</f>
        <v>0</v>
      </c>
      <c r="Y53" s="2">
        <f>Raw_schedule!X51</f>
        <v>0</v>
      </c>
      <c r="Z53" s="2">
        <f>Raw_schedule!Y51</f>
        <v>0</v>
      </c>
      <c r="AA53" s="2">
        <f>Raw_schedule!Z51</f>
        <v>0</v>
      </c>
      <c r="AB53" s="2">
        <f>Raw_schedule!AA51</f>
        <v>0</v>
      </c>
    </row>
    <row r="54" spans="1:28" x14ac:dyDescent="0.25">
      <c r="A54" s="39" t="str">
        <f>Raw_schedule!B52</f>
        <v>OA Schedule</v>
      </c>
      <c r="B54" s="39" t="str">
        <f>Raw_schedule!A52</f>
        <v>Office</v>
      </c>
      <c r="C54" s="2" t="str">
        <f>Raw_schedule!C52</f>
        <v>Saturday</v>
      </c>
      <c r="D54" s="2"/>
      <c r="E54" s="2">
        <f>Raw_schedule!D52</f>
        <v>0</v>
      </c>
      <c r="F54" s="2">
        <f>Raw_schedule!E52</f>
        <v>0</v>
      </c>
      <c r="G54" s="2">
        <f>Raw_schedule!F52</f>
        <v>0</v>
      </c>
      <c r="H54" s="2">
        <f>Raw_schedule!G52</f>
        <v>0</v>
      </c>
      <c r="I54" s="2">
        <f>Raw_schedule!H52</f>
        <v>0</v>
      </c>
      <c r="J54" s="2">
        <f>Raw_schedule!I52</f>
        <v>1</v>
      </c>
      <c r="K54" s="2">
        <f>Raw_schedule!J52</f>
        <v>1</v>
      </c>
      <c r="L54" s="2">
        <f>Raw_schedule!K52</f>
        <v>1</v>
      </c>
      <c r="M54" s="2">
        <f>Raw_schedule!L52</f>
        <v>1</v>
      </c>
      <c r="N54" s="2">
        <f>Raw_schedule!M52</f>
        <v>1</v>
      </c>
      <c r="O54" s="2">
        <f>Raw_schedule!N52</f>
        <v>1</v>
      </c>
      <c r="P54" s="2">
        <f>Raw_schedule!O52</f>
        <v>1</v>
      </c>
      <c r="Q54" s="2">
        <f>Raw_schedule!P52</f>
        <v>1</v>
      </c>
      <c r="R54" s="2">
        <f>Raw_schedule!Q52</f>
        <v>1</v>
      </c>
      <c r="S54" s="2">
        <f>Raw_schedule!R52</f>
        <v>1</v>
      </c>
      <c r="T54" s="2">
        <f>Raw_schedule!S52</f>
        <v>1</v>
      </c>
      <c r="U54" s="2">
        <f>Raw_schedule!T52</f>
        <v>1</v>
      </c>
      <c r="V54" s="2">
        <f>Raw_schedule!U52</f>
        <v>1</v>
      </c>
      <c r="W54" s="2">
        <f>Raw_schedule!V52</f>
        <v>1</v>
      </c>
      <c r="X54" s="2">
        <f>Raw_schedule!W52</f>
        <v>0</v>
      </c>
      <c r="Y54" s="2">
        <f>Raw_schedule!X52</f>
        <v>0</v>
      </c>
      <c r="Z54" s="2">
        <f>Raw_schedule!Y52</f>
        <v>0</v>
      </c>
      <c r="AA54" s="2">
        <f>Raw_schedule!Z52</f>
        <v>0</v>
      </c>
      <c r="AB54" s="2">
        <f>Raw_schedule!AA52</f>
        <v>0</v>
      </c>
    </row>
    <row r="55" spans="1:28" x14ac:dyDescent="0.25">
      <c r="A55" s="39" t="str">
        <f>Raw_schedule!B53</f>
        <v>OA Schedule</v>
      </c>
      <c r="B55" s="39" t="str">
        <f>Raw_schedule!A53</f>
        <v>Office</v>
      </c>
      <c r="C55" s="2" t="str">
        <f>Raw_schedule!C53</f>
        <v>Weekdays</v>
      </c>
      <c r="D55" s="2"/>
      <c r="E55" s="2">
        <f>Raw_schedule!D53</f>
        <v>0</v>
      </c>
      <c r="F55" s="2">
        <f>Raw_schedule!E53</f>
        <v>0</v>
      </c>
      <c r="G55" s="2">
        <f>Raw_schedule!F53</f>
        <v>0</v>
      </c>
      <c r="H55" s="2">
        <f>Raw_schedule!G53</f>
        <v>0</v>
      </c>
      <c r="I55" s="2">
        <f>Raw_schedule!H53</f>
        <v>0</v>
      </c>
      <c r="J55" s="2">
        <f>Raw_schedule!I53</f>
        <v>1</v>
      </c>
      <c r="K55" s="2">
        <f>Raw_schedule!J53</f>
        <v>1</v>
      </c>
      <c r="L55" s="2">
        <f>Raw_schedule!K53</f>
        <v>1</v>
      </c>
      <c r="M55" s="2">
        <f>Raw_schedule!L53</f>
        <v>1</v>
      </c>
      <c r="N55" s="2">
        <f>Raw_schedule!M53</f>
        <v>1</v>
      </c>
      <c r="O55" s="2">
        <f>Raw_schedule!N53</f>
        <v>1</v>
      </c>
      <c r="P55" s="2">
        <f>Raw_schedule!O53</f>
        <v>1</v>
      </c>
      <c r="Q55" s="2">
        <f>Raw_schedule!P53</f>
        <v>1</v>
      </c>
      <c r="R55" s="2">
        <f>Raw_schedule!Q53</f>
        <v>1</v>
      </c>
      <c r="S55" s="2">
        <f>Raw_schedule!R53</f>
        <v>1</v>
      </c>
      <c r="T55" s="2">
        <f>Raw_schedule!S53</f>
        <v>1</v>
      </c>
      <c r="U55" s="2">
        <f>Raw_schedule!T53</f>
        <v>1</v>
      </c>
      <c r="V55" s="2">
        <f>Raw_schedule!U53</f>
        <v>1</v>
      </c>
      <c r="W55" s="2">
        <f>Raw_schedule!V53</f>
        <v>1</v>
      </c>
      <c r="X55" s="2">
        <f>Raw_schedule!W53</f>
        <v>1</v>
      </c>
      <c r="Y55" s="2">
        <f>Raw_schedule!X53</f>
        <v>1</v>
      </c>
      <c r="Z55" s="2">
        <f>Raw_schedule!Y53</f>
        <v>1</v>
      </c>
      <c r="AA55" s="2">
        <f>Raw_schedule!Z53</f>
        <v>1</v>
      </c>
      <c r="AB55" s="2">
        <f>Raw_schedule!AA53</f>
        <v>1</v>
      </c>
    </row>
    <row r="56" spans="1:28" x14ac:dyDescent="0.25">
      <c r="A56" s="39" t="str">
        <f>Raw_schedule!B54</f>
        <v>Occupant Sch</v>
      </c>
      <c r="B56" s="39" t="str">
        <f>Raw_schedule!A54</f>
        <v>Office</v>
      </c>
      <c r="C56" s="2" t="str">
        <f>Raw_schedule!C54</f>
        <v>AllOtherDays</v>
      </c>
      <c r="D56" s="2"/>
      <c r="E56" s="2">
        <f>Raw_schedule!D54</f>
        <v>0</v>
      </c>
      <c r="F56" s="2">
        <f>Raw_schedule!E54</f>
        <v>0</v>
      </c>
      <c r="G56" s="2">
        <f>Raw_schedule!F54</f>
        <v>0</v>
      </c>
      <c r="H56" s="2">
        <f>Raw_schedule!G54</f>
        <v>0</v>
      </c>
      <c r="I56" s="2">
        <f>Raw_schedule!H54</f>
        <v>0</v>
      </c>
      <c r="J56" s="2">
        <f>Raw_schedule!I54</f>
        <v>0</v>
      </c>
      <c r="K56" s="2">
        <f>Raw_schedule!J54</f>
        <v>0.05</v>
      </c>
      <c r="L56" s="2">
        <f>Raw_schedule!K54</f>
        <v>0.05</v>
      </c>
      <c r="M56" s="2">
        <f>Raw_schedule!L54</f>
        <v>0.05</v>
      </c>
      <c r="N56" s="2">
        <f>Raw_schedule!M54</f>
        <v>0.05</v>
      </c>
      <c r="O56" s="2">
        <f>Raw_schedule!N54</f>
        <v>0.05</v>
      </c>
      <c r="P56" s="2">
        <f>Raw_schedule!O54</f>
        <v>0.05</v>
      </c>
      <c r="Q56" s="2">
        <f>Raw_schedule!P54</f>
        <v>0.05</v>
      </c>
      <c r="R56" s="2">
        <f>Raw_schedule!Q54</f>
        <v>0.05</v>
      </c>
      <c r="S56" s="2">
        <f>Raw_schedule!R54</f>
        <v>0.05</v>
      </c>
      <c r="T56" s="2">
        <f>Raw_schedule!S54</f>
        <v>0.05</v>
      </c>
      <c r="U56" s="2">
        <f>Raw_schedule!T54</f>
        <v>0.05</v>
      </c>
      <c r="V56" s="2">
        <f>Raw_schedule!U54</f>
        <v>0.05</v>
      </c>
      <c r="W56" s="2">
        <f>Raw_schedule!V54</f>
        <v>0</v>
      </c>
      <c r="X56" s="2">
        <f>Raw_schedule!W54</f>
        <v>0</v>
      </c>
      <c r="Y56" s="2">
        <f>Raw_schedule!X54</f>
        <v>0</v>
      </c>
      <c r="Z56" s="2">
        <f>Raw_schedule!Y54</f>
        <v>0</v>
      </c>
      <c r="AA56" s="2">
        <f>Raw_schedule!Z54</f>
        <v>0</v>
      </c>
      <c r="AB56" s="2">
        <f>Raw_schedule!AA54</f>
        <v>0</v>
      </c>
    </row>
    <row r="57" spans="1:28" x14ac:dyDescent="0.25">
      <c r="A57" s="39" t="str">
        <f>Raw_schedule!B55</f>
        <v>Occupant Sch</v>
      </c>
      <c r="B57" s="39" t="str">
        <f>Raw_schedule!A55</f>
        <v>Office</v>
      </c>
      <c r="C57" s="2" t="str">
        <f>Raw_schedule!C55</f>
        <v>Saturday</v>
      </c>
      <c r="D57" s="2"/>
      <c r="E57" s="2">
        <f>Raw_schedule!D55</f>
        <v>0</v>
      </c>
      <c r="F57" s="2">
        <f>Raw_schedule!E55</f>
        <v>0</v>
      </c>
      <c r="G57" s="2">
        <f>Raw_schedule!F55</f>
        <v>0</v>
      </c>
      <c r="H57" s="2">
        <f>Raw_schedule!G55</f>
        <v>0</v>
      </c>
      <c r="I57" s="2">
        <f>Raw_schedule!H55</f>
        <v>0</v>
      </c>
      <c r="J57" s="2">
        <f>Raw_schedule!I55</f>
        <v>0</v>
      </c>
      <c r="K57" s="2">
        <f>Raw_schedule!J55</f>
        <v>0.1</v>
      </c>
      <c r="L57" s="2">
        <f>Raw_schedule!K55</f>
        <v>0.1</v>
      </c>
      <c r="M57" s="2">
        <f>Raw_schedule!L55</f>
        <v>0.3</v>
      </c>
      <c r="N57" s="2">
        <f>Raw_schedule!M55</f>
        <v>0.3</v>
      </c>
      <c r="O57" s="2">
        <f>Raw_schedule!N55</f>
        <v>0.3</v>
      </c>
      <c r="P57" s="2">
        <f>Raw_schedule!O55</f>
        <v>0.3</v>
      </c>
      <c r="Q57" s="2">
        <f>Raw_schedule!P55</f>
        <v>0.1</v>
      </c>
      <c r="R57" s="2">
        <f>Raw_schedule!Q55</f>
        <v>0.1</v>
      </c>
      <c r="S57" s="2">
        <f>Raw_schedule!R55</f>
        <v>0.1</v>
      </c>
      <c r="T57" s="2">
        <f>Raw_schedule!S55</f>
        <v>0.1</v>
      </c>
      <c r="U57" s="2">
        <f>Raw_schedule!T55</f>
        <v>0.1</v>
      </c>
      <c r="V57" s="2">
        <f>Raw_schedule!U55</f>
        <v>0.05</v>
      </c>
      <c r="W57" s="2">
        <f>Raw_schedule!V55</f>
        <v>0.05</v>
      </c>
      <c r="X57" s="2">
        <f>Raw_schedule!W55</f>
        <v>0</v>
      </c>
      <c r="Y57" s="2">
        <f>Raw_schedule!X55</f>
        <v>0</v>
      </c>
      <c r="Z57" s="2">
        <f>Raw_schedule!Y55</f>
        <v>0</v>
      </c>
      <c r="AA57" s="2">
        <f>Raw_schedule!Z55</f>
        <v>0</v>
      </c>
      <c r="AB57" s="2">
        <f>Raw_schedule!AA55</f>
        <v>0</v>
      </c>
    </row>
    <row r="58" spans="1:28" x14ac:dyDescent="0.25">
      <c r="A58" s="39" t="str">
        <f>Raw_schedule!B56</f>
        <v>Occupant Sch</v>
      </c>
      <c r="B58" s="39" t="str">
        <f>Raw_schedule!A56</f>
        <v>Office</v>
      </c>
      <c r="C58" s="2" t="str">
        <f>Raw_schedule!C56</f>
        <v>Weekdays</v>
      </c>
      <c r="D58" s="2"/>
      <c r="E58" s="2">
        <f>Raw_schedule!D56</f>
        <v>0</v>
      </c>
      <c r="F58" s="2">
        <f>Raw_schedule!E56</f>
        <v>0</v>
      </c>
      <c r="G58" s="2">
        <f>Raw_schedule!F56</f>
        <v>0</v>
      </c>
      <c r="H58" s="2">
        <f>Raw_schedule!G56</f>
        <v>0</v>
      </c>
      <c r="I58" s="2">
        <f>Raw_schedule!H56</f>
        <v>0</v>
      </c>
      <c r="J58" s="2">
        <f>Raw_schedule!I56</f>
        <v>0</v>
      </c>
      <c r="K58" s="2">
        <f>Raw_schedule!J56</f>
        <v>0.1</v>
      </c>
      <c r="L58" s="2">
        <f>Raw_schedule!K56</f>
        <v>0.2</v>
      </c>
      <c r="M58" s="2">
        <f>Raw_schedule!L56</f>
        <v>0.95</v>
      </c>
      <c r="N58" s="2">
        <f>Raw_schedule!M56</f>
        <v>0.95</v>
      </c>
      <c r="O58" s="2">
        <f>Raw_schedule!N56</f>
        <v>0.95</v>
      </c>
      <c r="P58" s="2">
        <f>Raw_schedule!O56</f>
        <v>0.95</v>
      </c>
      <c r="Q58" s="2">
        <f>Raw_schedule!P56</f>
        <v>0.5</v>
      </c>
      <c r="R58" s="2">
        <f>Raw_schedule!Q56</f>
        <v>0.95</v>
      </c>
      <c r="S58" s="2">
        <f>Raw_schedule!R56</f>
        <v>0.95</v>
      </c>
      <c r="T58" s="2">
        <f>Raw_schedule!S56</f>
        <v>0.95</v>
      </c>
      <c r="U58" s="2">
        <f>Raw_schedule!T56</f>
        <v>0.95</v>
      </c>
      <c r="V58" s="2">
        <f>Raw_schedule!U56</f>
        <v>0.3</v>
      </c>
      <c r="W58" s="2">
        <f>Raw_schedule!V56</f>
        <v>0.1</v>
      </c>
      <c r="X58" s="2">
        <f>Raw_schedule!W56</f>
        <v>0.1</v>
      </c>
      <c r="Y58" s="2">
        <f>Raw_schedule!X56</f>
        <v>0.1</v>
      </c>
      <c r="Z58" s="2">
        <f>Raw_schedule!Y56</f>
        <v>0.1</v>
      </c>
      <c r="AA58" s="2">
        <f>Raw_schedule!Z56</f>
        <v>0.05</v>
      </c>
      <c r="AB58" s="2">
        <f>Raw_schedule!AA56</f>
        <v>0.05</v>
      </c>
    </row>
    <row r="59" spans="1:28" x14ac:dyDescent="0.25">
      <c r="A59" s="39" t="str">
        <f>Raw_schedule!B57</f>
        <v>Infiltration Schedule</v>
      </c>
      <c r="B59" s="39" t="str">
        <f>Raw_schedule!A57</f>
        <v>Plenum</v>
      </c>
      <c r="C59" s="2" t="str">
        <f>Raw_schedule!C57</f>
        <v>AllDays</v>
      </c>
      <c r="D59" s="2"/>
      <c r="E59" s="2">
        <f>Raw_schedule!D57</f>
        <v>1</v>
      </c>
      <c r="F59" s="2">
        <f>Raw_schedule!E57</f>
        <v>1</v>
      </c>
      <c r="G59" s="2">
        <f>Raw_schedule!F57</f>
        <v>1</v>
      </c>
      <c r="H59" s="2">
        <f>Raw_schedule!G57</f>
        <v>1</v>
      </c>
      <c r="I59" s="2">
        <f>Raw_schedule!H57</f>
        <v>1</v>
      </c>
      <c r="J59" s="2">
        <f>Raw_schedule!I57</f>
        <v>1</v>
      </c>
      <c r="K59" s="2">
        <f>Raw_schedule!J57</f>
        <v>1</v>
      </c>
      <c r="L59" s="2">
        <f>Raw_schedule!K57</f>
        <v>1</v>
      </c>
      <c r="M59" s="2">
        <f>Raw_schedule!L57</f>
        <v>1</v>
      </c>
      <c r="N59" s="2">
        <f>Raw_schedule!M57</f>
        <v>1</v>
      </c>
      <c r="O59" s="2">
        <f>Raw_schedule!N57</f>
        <v>1</v>
      </c>
      <c r="P59" s="2">
        <f>Raw_schedule!O57</f>
        <v>1</v>
      </c>
      <c r="Q59" s="2">
        <f>Raw_schedule!P57</f>
        <v>1</v>
      </c>
      <c r="R59" s="2">
        <f>Raw_schedule!Q57</f>
        <v>1</v>
      </c>
      <c r="S59" s="2">
        <f>Raw_schedule!R57</f>
        <v>1</v>
      </c>
      <c r="T59" s="2">
        <f>Raw_schedule!S57</f>
        <v>1</v>
      </c>
      <c r="U59" s="2">
        <f>Raw_schedule!T57</f>
        <v>1</v>
      </c>
      <c r="V59" s="2">
        <f>Raw_schedule!U57</f>
        <v>1</v>
      </c>
      <c r="W59" s="2">
        <f>Raw_schedule!V57</f>
        <v>1</v>
      </c>
      <c r="X59" s="2">
        <f>Raw_schedule!W57</f>
        <v>1</v>
      </c>
      <c r="Y59" s="2">
        <f>Raw_schedule!X57</f>
        <v>1</v>
      </c>
      <c r="Z59" s="2">
        <f>Raw_schedule!Y57</f>
        <v>1</v>
      </c>
      <c r="AA59" s="2">
        <f>Raw_schedule!Z57</f>
        <v>1</v>
      </c>
      <c r="AB59" s="2">
        <f>Raw_schedule!AA57</f>
        <v>1</v>
      </c>
    </row>
    <row r="60" spans="1:28" x14ac:dyDescent="0.25">
      <c r="A60" s="39" t="str">
        <f>Raw_schedule!B58</f>
        <v>Cooling Setpoint Schedule</v>
      </c>
      <c r="B60" s="39" t="str">
        <f>Raw_schedule!A58</f>
        <v>ResidentialLiving</v>
      </c>
      <c r="C60" s="2" t="str">
        <f>Raw_schedule!C58</f>
        <v>AllDays</v>
      </c>
      <c r="D60" s="2"/>
      <c r="E60" s="2">
        <f>Raw_schedule!D58</f>
        <v>78.08</v>
      </c>
      <c r="F60" s="2">
        <f>Raw_schedule!E58</f>
        <v>78.08</v>
      </c>
      <c r="G60" s="2">
        <f>Raw_schedule!F58</f>
        <v>78.08</v>
      </c>
      <c r="H60" s="2">
        <f>Raw_schedule!G58</f>
        <v>78.08</v>
      </c>
      <c r="I60" s="2">
        <f>Raw_schedule!H58</f>
        <v>78.08</v>
      </c>
      <c r="J60" s="2">
        <f>Raw_schedule!I58</f>
        <v>78.08</v>
      </c>
      <c r="K60" s="2">
        <f>Raw_schedule!J58</f>
        <v>78.08</v>
      </c>
      <c r="L60" s="2">
        <f>Raw_schedule!K58</f>
        <v>78.08</v>
      </c>
      <c r="M60" s="2">
        <f>Raw_schedule!L58</f>
        <v>78.08</v>
      </c>
      <c r="N60" s="2">
        <f>Raw_schedule!M58</f>
        <v>78.08</v>
      </c>
      <c r="O60" s="2">
        <f>Raw_schedule!N58</f>
        <v>78.08</v>
      </c>
      <c r="P60" s="2">
        <f>Raw_schedule!O58</f>
        <v>78.08</v>
      </c>
      <c r="Q60" s="2">
        <f>Raw_schedule!P58</f>
        <v>78.08</v>
      </c>
      <c r="R60" s="2">
        <f>Raw_schedule!Q58</f>
        <v>78.08</v>
      </c>
      <c r="S60" s="2">
        <f>Raw_schedule!R58</f>
        <v>78.08</v>
      </c>
      <c r="T60" s="2">
        <f>Raw_schedule!S58</f>
        <v>78.08</v>
      </c>
      <c r="U60" s="2">
        <f>Raw_schedule!T58</f>
        <v>78.08</v>
      </c>
      <c r="V60" s="2">
        <f>Raw_schedule!U58</f>
        <v>78.08</v>
      </c>
      <c r="W60" s="2">
        <f>Raw_schedule!V58</f>
        <v>78.08</v>
      </c>
      <c r="X60" s="2">
        <f>Raw_schedule!W58</f>
        <v>78.08</v>
      </c>
      <c r="Y60" s="2">
        <f>Raw_schedule!X58</f>
        <v>78.08</v>
      </c>
      <c r="Z60" s="2">
        <f>Raw_schedule!Y58</f>
        <v>78.08</v>
      </c>
      <c r="AA60" s="2">
        <f>Raw_schedule!Z58</f>
        <v>78.08</v>
      </c>
      <c r="AB60" s="2">
        <f>Raw_schedule!AA58</f>
        <v>78.08</v>
      </c>
    </row>
    <row r="61" spans="1:28" x14ac:dyDescent="0.25">
      <c r="A61" s="39" t="str">
        <f>Raw_schedule!B59</f>
        <v>DHW Sch</v>
      </c>
      <c r="B61" s="39" t="str">
        <f>Raw_schedule!A59</f>
        <v>ResidentialLiving</v>
      </c>
      <c r="C61" s="2" t="str">
        <f>Raw_schedule!C59</f>
        <v>AllDays</v>
      </c>
      <c r="D61" s="2"/>
      <c r="E61" s="2">
        <f>Raw_schedule!D59</f>
        <v>0</v>
      </c>
      <c r="F61" s="2">
        <f>Raw_schedule!E59</f>
        <v>0</v>
      </c>
      <c r="G61" s="2">
        <f>Raw_schedule!F59</f>
        <v>0</v>
      </c>
      <c r="H61" s="2">
        <f>Raw_schedule!G59</f>
        <v>0</v>
      </c>
      <c r="I61" s="2">
        <f>Raw_schedule!H59</f>
        <v>0</v>
      </c>
      <c r="J61" s="2">
        <f>Raw_schedule!I59</f>
        <v>0</v>
      </c>
      <c r="K61" s="2">
        <f>Raw_schedule!J59</f>
        <v>0</v>
      </c>
      <c r="L61" s="2">
        <f>Raw_schedule!K59</f>
        <v>0</v>
      </c>
      <c r="M61" s="2">
        <f>Raw_schedule!L59</f>
        <v>0</v>
      </c>
      <c r="N61" s="2">
        <f>Raw_schedule!M59</f>
        <v>0</v>
      </c>
      <c r="O61" s="2">
        <f>Raw_schedule!N59</f>
        <v>0</v>
      </c>
      <c r="P61" s="2">
        <f>Raw_schedule!O59</f>
        <v>0</v>
      </c>
      <c r="Q61" s="2">
        <f>Raw_schedule!P59</f>
        <v>0</v>
      </c>
      <c r="R61" s="2">
        <f>Raw_schedule!Q59</f>
        <v>0</v>
      </c>
      <c r="S61" s="2">
        <f>Raw_schedule!R59</f>
        <v>0</v>
      </c>
      <c r="T61" s="2">
        <f>Raw_schedule!S59</f>
        <v>0</v>
      </c>
      <c r="U61" s="2">
        <f>Raw_schedule!T59</f>
        <v>0</v>
      </c>
      <c r="V61" s="2">
        <f>Raw_schedule!U59</f>
        <v>0</v>
      </c>
      <c r="W61" s="2">
        <f>Raw_schedule!V59</f>
        <v>0</v>
      </c>
      <c r="X61" s="2">
        <f>Raw_schedule!W59</f>
        <v>0</v>
      </c>
      <c r="Y61" s="2">
        <f>Raw_schedule!X59</f>
        <v>0</v>
      </c>
      <c r="Z61" s="2">
        <f>Raw_schedule!Y59</f>
        <v>0</v>
      </c>
      <c r="AA61" s="2">
        <f>Raw_schedule!Z59</f>
        <v>0</v>
      </c>
      <c r="AB61" s="2">
        <f>Raw_schedule!AA59</f>
        <v>0</v>
      </c>
    </row>
    <row r="62" spans="1:28" x14ac:dyDescent="0.25">
      <c r="A62" s="39" t="str">
        <f>Raw_schedule!B60</f>
        <v>Elec Equip Sch</v>
      </c>
      <c r="B62" s="39" t="str">
        <f>Raw_schedule!A60</f>
        <v>ResidentialLiving</v>
      </c>
      <c r="C62" s="2" t="str">
        <f>Raw_schedule!C60</f>
        <v>AllOtherDays</v>
      </c>
      <c r="D62" s="2"/>
      <c r="E62" s="2">
        <f>Raw_schedule!D60</f>
        <v>0.1</v>
      </c>
      <c r="F62" s="2">
        <f>Raw_schedule!E60</f>
        <v>0.1</v>
      </c>
      <c r="G62" s="2">
        <f>Raw_schedule!F60</f>
        <v>0.1</v>
      </c>
      <c r="H62" s="2">
        <f>Raw_schedule!G60</f>
        <v>0.1</v>
      </c>
      <c r="I62" s="2">
        <f>Raw_schedule!H60</f>
        <v>0.1</v>
      </c>
      <c r="J62" s="2">
        <f>Raw_schedule!I60</f>
        <v>0.3</v>
      </c>
      <c r="K62" s="2">
        <f>Raw_schedule!J60</f>
        <v>0.45</v>
      </c>
      <c r="L62" s="2">
        <f>Raw_schedule!K60</f>
        <v>0.45</v>
      </c>
      <c r="M62" s="2">
        <f>Raw_schedule!L60</f>
        <v>0.45</v>
      </c>
      <c r="N62" s="2">
        <f>Raw_schedule!M60</f>
        <v>0.45</v>
      </c>
      <c r="O62" s="2">
        <f>Raw_schedule!N60</f>
        <v>0.3</v>
      </c>
      <c r="P62" s="2">
        <f>Raw_schedule!O60</f>
        <v>0.3</v>
      </c>
      <c r="Q62" s="2">
        <f>Raw_schedule!P60</f>
        <v>0.3</v>
      </c>
      <c r="R62" s="2">
        <f>Raw_schedule!Q60</f>
        <v>0.3</v>
      </c>
      <c r="S62" s="2">
        <f>Raw_schedule!R60</f>
        <v>0.3</v>
      </c>
      <c r="T62" s="2">
        <f>Raw_schedule!S60</f>
        <v>0.3</v>
      </c>
      <c r="U62" s="2">
        <f>Raw_schedule!T60</f>
        <v>0.3</v>
      </c>
      <c r="V62" s="2">
        <f>Raw_schedule!U60</f>
        <v>0.3</v>
      </c>
      <c r="W62" s="2">
        <f>Raw_schedule!V60</f>
        <v>0.6</v>
      </c>
      <c r="X62" s="2">
        <f>Raw_schedule!W60</f>
        <v>0.8</v>
      </c>
      <c r="Y62" s="2">
        <f>Raw_schedule!X60</f>
        <v>0.9</v>
      </c>
      <c r="Z62" s="2">
        <f>Raw_schedule!Y60</f>
        <v>0.8</v>
      </c>
      <c r="AA62" s="2">
        <f>Raw_schedule!Z60</f>
        <v>0.6</v>
      </c>
      <c r="AB62" s="2">
        <f>Raw_schedule!AA60</f>
        <v>0.3</v>
      </c>
    </row>
    <row r="63" spans="1:28" x14ac:dyDescent="0.25">
      <c r="A63" s="39" t="str">
        <f>Raw_schedule!B61</f>
        <v>Heating Setpoint Schedule</v>
      </c>
      <c r="B63" s="39" t="str">
        <f>Raw_schedule!A61</f>
        <v>ResidentialLiving</v>
      </c>
      <c r="C63" s="2" t="str">
        <f>Raw_schedule!C61</f>
        <v>AllDays</v>
      </c>
      <c r="D63" s="2"/>
      <c r="E63" s="2">
        <f>Raw_schedule!D61</f>
        <v>60.08</v>
      </c>
      <c r="F63" s="2">
        <f>Raw_schedule!E61</f>
        <v>60.08</v>
      </c>
      <c r="G63" s="2">
        <f>Raw_schedule!F61</f>
        <v>60.08</v>
      </c>
      <c r="H63" s="2">
        <f>Raw_schedule!G61</f>
        <v>60.08</v>
      </c>
      <c r="I63" s="2">
        <f>Raw_schedule!H61</f>
        <v>60.08</v>
      </c>
      <c r="J63" s="2">
        <f>Raw_schedule!I61</f>
        <v>60.08</v>
      </c>
      <c r="K63" s="2">
        <f>Raw_schedule!J61</f>
        <v>68</v>
      </c>
      <c r="L63" s="2">
        <f>Raw_schedule!K61</f>
        <v>68</v>
      </c>
      <c r="M63" s="2">
        <f>Raw_schedule!L61</f>
        <v>68</v>
      </c>
      <c r="N63" s="2">
        <f>Raw_schedule!M61</f>
        <v>68</v>
      </c>
      <c r="O63" s="2">
        <f>Raw_schedule!N61</f>
        <v>68</v>
      </c>
      <c r="P63" s="2">
        <f>Raw_schedule!O61</f>
        <v>68</v>
      </c>
      <c r="Q63" s="2">
        <f>Raw_schedule!P61</f>
        <v>68</v>
      </c>
      <c r="R63" s="2">
        <f>Raw_schedule!Q61</f>
        <v>68</v>
      </c>
      <c r="S63" s="2">
        <f>Raw_schedule!R61</f>
        <v>68</v>
      </c>
      <c r="T63" s="2">
        <f>Raw_schedule!S61</f>
        <v>68</v>
      </c>
      <c r="U63" s="2">
        <f>Raw_schedule!T61</f>
        <v>68</v>
      </c>
      <c r="V63" s="2">
        <f>Raw_schedule!U61</f>
        <v>68</v>
      </c>
      <c r="W63" s="2">
        <f>Raw_schedule!V61</f>
        <v>68</v>
      </c>
      <c r="X63" s="2">
        <f>Raw_schedule!W61</f>
        <v>68</v>
      </c>
      <c r="Y63" s="2">
        <f>Raw_schedule!X61</f>
        <v>68</v>
      </c>
      <c r="Z63" s="2">
        <f>Raw_schedule!Y61</f>
        <v>68</v>
      </c>
      <c r="AA63" s="2">
        <f>Raw_schedule!Z61</f>
        <v>60.08</v>
      </c>
      <c r="AB63" s="2">
        <f>Raw_schedule!AA61</f>
        <v>60.08</v>
      </c>
    </row>
    <row r="64" spans="1:28" x14ac:dyDescent="0.25">
      <c r="A64" s="39" t="str">
        <f>Raw_schedule!B62</f>
        <v>Infiltration Schedule</v>
      </c>
      <c r="B64" s="39" t="str">
        <f>Raw_schedule!A62</f>
        <v>ResidentialLiving</v>
      </c>
      <c r="C64" s="2" t="str">
        <f>Raw_schedule!C62</f>
        <v>AllDays</v>
      </c>
      <c r="D64" s="2"/>
      <c r="E64" s="2">
        <f>Raw_schedule!D62</f>
        <v>1</v>
      </c>
      <c r="F64" s="2">
        <f>Raw_schedule!E62</f>
        <v>1</v>
      </c>
      <c r="G64" s="2">
        <f>Raw_schedule!F62</f>
        <v>1</v>
      </c>
      <c r="H64" s="2">
        <f>Raw_schedule!G62</f>
        <v>1</v>
      </c>
      <c r="I64" s="2">
        <f>Raw_schedule!H62</f>
        <v>1</v>
      </c>
      <c r="J64" s="2">
        <f>Raw_schedule!I62</f>
        <v>1</v>
      </c>
      <c r="K64" s="2">
        <f>Raw_schedule!J62</f>
        <v>1</v>
      </c>
      <c r="L64" s="2">
        <f>Raw_schedule!K62</f>
        <v>1</v>
      </c>
      <c r="M64" s="2">
        <f>Raw_schedule!L62</f>
        <v>1</v>
      </c>
      <c r="N64" s="2">
        <f>Raw_schedule!M62</f>
        <v>1</v>
      </c>
      <c r="O64" s="2">
        <f>Raw_schedule!N62</f>
        <v>1</v>
      </c>
      <c r="P64" s="2">
        <f>Raw_schedule!O62</f>
        <v>1</v>
      </c>
      <c r="Q64" s="2">
        <f>Raw_schedule!P62</f>
        <v>1</v>
      </c>
      <c r="R64" s="2">
        <f>Raw_schedule!Q62</f>
        <v>1</v>
      </c>
      <c r="S64" s="2">
        <f>Raw_schedule!R62</f>
        <v>1</v>
      </c>
      <c r="T64" s="2">
        <f>Raw_schedule!S62</f>
        <v>1</v>
      </c>
      <c r="U64" s="2">
        <f>Raw_schedule!T62</f>
        <v>1</v>
      </c>
      <c r="V64" s="2">
        <f>Raw_schedule!U62</f>
        <v>1</v>
      </c>
      <c r="W64" s="2">
        <f>Raw_schedule!V62</f>
        <v>1</v>
      </c>
      <c r="X64" s="2">
        <f>Raw_schedule!W62</f>
        <v>1</v>
      </c>
      <c r="Y64" s="2">
        <f>Raw_schedule!X62</f>
        <v>1</v>
      </c>
      <c r="Z64" s="2">
        <f>Raw_schedule!Y62</f>
        <v>1</v>
      </c>
      <c r="AA64" s="2">
        <f>Raw_schedule!Z62</f>
        <v>1</v>
      </c>
      <c r="AB64" s="2">
        <f>Raw_schedule!AA62</f>
        <v>1</v>
      </c>
    </row>
    <row r="65" spans="1:28" x14ac:dyDescent="0.25">
      <c r="A65" s="39" t="str">
        <f>Raw_schedule!B63</f>
        <v>Lighting Schedule</v>
      </c>
      <c r="B65" s="39" t="str">
        <f>Raw_schedule!A63</f>
        <v>ResidentialLiving</v>
      </c>
      <c r="C65" s="2" t="str">
        <f>Raw_schedule!C63</f>
        <v>AllOtherDays</v>
      </c>
      <c r="D65" s="2"/>
      <c r="E65" s="2">
        <f>Raw_schedule!D63</f>
        <v>0.1</v>
      </c>
      <c r="F65" s="2">
        <f>Raw_schedule!E63</f>
        <v>0.1</v>
      </c>
      <c r="G65" s="2">
        <f>Raw_schedule!F63</f>
        <v>0.1</v>
      </c>
      <c r="H65" s="2">
        <f>Raw_schedule!G63</f>
        <v>0.1</v>
      </c>
      <c r="I65" s="2">
        <f>Raw_schedule!H63</f>
        <v>0.1</v>
      </c>
      <c r="J65" s="2">
        <f>Raw_schedule!I63</f>
        <v>0.3</v>
      </c>
      <c r="K65" s="2">
        <f>Raw_schedule!J63</f>
        <v>0.45</v>
      </c>
      <c r="L65" s="2">
        <f>Raw_schedule!K63</f>
        <v>0.45</v>
      </c>
      <c r="M65" s="2">
        <f>Raw_schedule!L63</f>
        <v>0.45</v>
      </c>
      <c r="N65" s="2">
        <f>Raw_schedule!M63</f>
        <v>0.45</v>
      </c>
      <c r="O65" s="2">
        <f>Raw_schedule!N63</f>
        <v>0.3</v>
      </c>
      <c r="P65" s="2">
        <f>Raw_schedule!O63</f>
        <v>0.3</v>
      </c>
      <c r="Q65" s="2">
        <f>Raw_schedule!P63</f>
        <v>0.3</v>
      </c>
      <c r="R65" s="2">
        <f>Raw_schedule!Q63</f>
        <v>0.3</v>
      </c>
      <c r="S65" s="2">
        <f>Raw_schedule!R63</f>
        <v>0.3</v>
      </c>
      <c r="T65" s="2">
        <f>Raw_schedule!S63</f>
        <v>0.3</v>
      </c>
      <c r="U65" s="2">
        <f>Raw_schedule!T63</f>
        <v>0.3</v>
      </c>
      <c r="V65" s="2">
        <f>Raw_schedule!U63</f>
        <v>0.3</v>
      </c>
      <c r="W65" s="2">
        <f>Raw_schedule!V63</f>
        <v>0.6</v>
      </c>
      <c r="X65" s="2">
        <f>Raw_schedule!W63</f>
        <v>0.8</v>
      </c>
      <c r="Y65" s="2">
        <f>Raw_schedule!X63</f>
        <v>0.9</v>
      </c>
      <c r="Z65" s="2">
        <f>Raw_schedule!Y63</f>
        <v>0.8</v>
      </c>
      <c r="AA65" s="2">
        <f>Raw_schedule!Z63</f>
        <v>0.6</v>
      </c>
      <c r="AB65" s="2">
        <f>Raw_schedule!AA63</f>
        <v>0.3</v>
      </c>
    </row>
    <row r="66" spans="1:28" x14ac:dyDescent="0.25">
      <c r="A66" s="39" t="str">
        <f>Raw_schedule!B64</f>
        <v>OA Schedule</v>
      </c>
      <c r="B66" s="39" t="str">
        <f>Raw_schedule!A64</f>
        <v>ResidentialLiving</v>
      </c>
      <c r="C66" s="2" t="str">
        <f>Raw_schedule!C64</f>
        <v>AllDays</v>
      </c>
      <c r="D66" s="2"/>
      <c r="E66" s="2">
        <f>Raw_schedule!D64</f>
        <v>1</v>
      </c>
      <c r="F66" s="2">
        <f>Raw_schedule!E64</f>
        <v>1</v>
      </c>
      <c r="G66" s="2">
        <f>Raw_schedule!F64</f>
        <v>1</v>
      </c>
      <c r="H66" s="2">
        <f>Raw_schedule!G64</f>
        <v>1</v>
      </c>
      <c r="I66" s="2">
        <f>Raw_schedule!H64</f>
        <v>1</v>
      </c>
      <c r="J66" s="2">
        <f>Raw_schedule!I64</f>
        <v>1</v>
      </c>
      <c r="K66" s="2">
        <f>Raw_schedule!J64</f>
        <v>1</v>
      </c>
      <c r="L66" s="2">
        <f>Raw_schedule!K64</f>
        <v>1</v>
      </c>
      <c r="M66" s="2">
        <f>Raw_schedule!L64</f>
        <v>1</v>
      </c>
      <c r="N66" s="2">
        <f>Raw_schedule!M64</f>
        <v>1</v>
      </c>
      <c r="O66" s="2">
        <f>Raw_schedule!N64</f>
        <v>1</v>
      </c>
      <c r="P66" s="2">
        <f>Raw_schedule!O64</f>
        <v>1</v>
      </c>
      <c r="Q66" s="2">
        <f>Raw_schedule!P64</f>
        <v>1</v>
      </c>
      <c r="R66" s="2">
        <f>Raw_schedule!Q64</f>
        <v>1</v>
      </c>
      <c r="S66" s="2">
        <f>Raw_schedule!R64</f>
        <v>1</v>
      </c>
      <c r="T66" s="2">
        <f>Raw_schedule!S64</f>
        <v>1</v>
      </c>
      <c r="U66" s="2">
        <f>Raw_schedule!T64</f>
        <v>1</v>
      </c>
      <c r="V66" s="2">
        <f>Raw_schedule!U64</f>
        <v>1</v>
      </c>
      <c r="W66" s="2">
        <f>Raw_schedule!V64</f>
        <v>1</v>
      </c>
      <c r="X66" s="2">
        <f>Raw_schedule!W64</f>
        <v>1</v>
      </c>
      <c r="Y66" s="2">
        <f>Raw_schedule!X64</f>
        <v>1</v>
      </c>
      <c r="Z66" s="2">
        <f>Raw_schedule!Y64</f>
        <v>1</v>
      </c>
      <c r="AA66" s="2">
        <f>Raw_schedule!Z64</f>
        <v>1</v>
      </c>
      <c r="AB66" s="2">
        <f>Raw_schedule!AA64</f>
        <v>1</v>
      </c>
    </row>
    <row r="67" spans="1:28" x14ac:dyDescent="0.25">
      <c r="A67" s="39" t="str">
        <f>Raw_schedule!B65</f>
        <v>Occupant Sch</v>
      </c>
      <c r="B67" s="39" t="str">
        <f>Raw_schedule!A65</f>
        <v>ResidentialLiving</v>
      </c>
      <c r="C67" s="2" t="str">
        <f>Raw_schedule!C65</f>
        <v>AllOtherDays</v>
      </c>
      <c r="D67" s="2"/>
      <c r="E67" s="2">
        <f>Raw_schedule!D65</f>
        <v>0.9</v>
      </c>
      <c r="F67" s="2">
        <f>Raw_schedule!E65</f>
        <v>0.9</v>
      </c>
      <c r="G67" s="2">
        <f>Raw_schedule!F65</f>
        <v>0.9</v>
      </c>
      <c r="H67" s="2">
        <f>Raw_schedule!G65</f>
        <v>0.9</v>
      </c>
      <c r="I67" s="2">
        <f>Raw_schedule!H65</f>
        <v>0.9</v>
      </c>
      <c r="J67" s="2">
        <f>Raw_schedule!I65</f>
        <v>0.9</v>
      </c>
      <c r="K67" s="2">
        <f>Raw_schedule!J65</f>
        <v>0.7</v>
      </c>
      <c r="L67" s="2">
        <f>Raw_schedule!K65</f>
        <v>0.4</v>
      </c>
      <c r="M67" s="2">
        <f>Raw_schedule!L65</f>
        <v>0.4</v>
      </c>
      <c r="N67" s="2">
        <f>Raw_schedule!M65</f>
        <v>0.2</v>
      </c>
      <c r="O67" s="2">
        <f>Raw_schedule!N65</f>
        <v>0.2</v>
      </c>
      <c r="P67" s="2">
        <f>Raw_schedule!O65</f>
        <v>0.2</v>
      </c>
      <c r="Q67" s="2">
        <f>Raw_schedule!P65</f>
        <v>0.2</v>
      </c>
      <c r="R67" s="2">
        <f>Raw_schedule!Q65</f>
        <v>0.2</v>
      </c>
      <c r="S67" s="2">
        <f>Raw_schedule!R65</f>
        <v>0.2</v>
      </c>
      <c r="T67" s="2">
        <f>Raw_schedule!S65</f>
        <v>0.3</v>
      </c>
      <c r="U67" s="2">
        <f>Raw_schedule!T65</f>
        <v>0.5</v>
      </c>
      <c r="V67" s="2">
        <f>Raw_schedule!U65</f>
        <v>0.5</v>
      </c>
      <c r="W67" s="2">
        <f>Raw_schedule!V65</f>
        <v>0.5</v>
      </c>
      <c r="X67" s="2">
        <f>Raw_schedule!W65</f>
        <v>0.7</v>
      </c>
      <c r="Y67" s="2">
        <f>Raw_schedule!X65</f>
        <v>0.7</v>
      </c>
      <c r="Z67" s="2">
        <f>Raw_schedule!Y65</f>
        <v>0.8</v>
      </c>
      <c r="AA67" s="2">
        <f>Raw_schedule!Z65</f>
        <v>0.9</v>
      </c>
      <c r="AB67" s="2">
        <f>Raw_schedule!AA65</f>
        <v>0.9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555-0895-4B26-89E6-93BE056E42E4}">
  <dimension ref="A1"/>
  <sheetViews>
    <sheetView workbookViewId="0"/>
  </sheetViews>
  <sheetFormatPr defaultRowHeight="15" x14ac:dyDescent="0.25"/>
  <sheetData>
    <row r="1" spans="1:1" x14ac:dyDescent="0.25">
      <c r="A1" t="s">
        <v>658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65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206</v>
      </c>
      <c r="B2" t="s">
        <v>645</v>
      </c>
      <c r="C2" t="s">
        <v>646</v>
      </c>
      <c r="D2">
        <v>84.92</v>
      </c>
      <c r="E2">
        <v>84.92</v>
      </c>
      <c r="F2">
        <v>84.92</v>
      </c>
      <c r="G2">
        <v>84.92</v>
      </c>
      <c r="H2">
        <v>84.92</v>
      </c>
      <c r="I2">
        <v>84.92</v>
      </c>
      <c r="J2">
        <v>84.92</v>
      </c>
      <c r="K2">
        <v>75.02</v>
      </c>
      <c r="L2">
        <v>75.02</v>
      </c>
      <c r="M2">
        <v>75.02</v>
      </c>
      <c r="N2">
        <v>75.02</v>
      </c>
      <c r="O2">
        <v>75.02</v>
      </c>
      <c r="P2">
        <v>75.02</v>
      </c>
      <c r="Q2">
        <v>75.02</v>
      </c>
      <c r="R2">
        <v>75.02</v>
      </c>
      <c r="S2">
        <v>75.02</v>
      </c>
      <c r="T2">
        <v>75.02</v>
      </c>
      <c r="U2">
        <v>75.02</v>
      </c>
      <c r="V2">
        <v>75.02</v>
      </c>
      <c r="W2">
        <v>75.02</v>
      </c>
      <c r="X2">
        <v>75.02</v>
      </c>
      <c r="Y2">
        <v>75.02</v>
      </c>
      <c r="Z2">
        <v>75.02</v>
      </c>
      <c r="AA2">
        <v>84.92</v>
      </c>
    </row>
    <row r="3" spans="1:27" x14ac:dyDescent="0.25">
      <c r="A3" t="s">
        <v>206</v>
      </c>
      <c r="B3" t="s">
        <v>647</v>
      </c>
      <c r="C3" t="s">
        <v>646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0.05</v>
      </c>
      <c r="N3">
        <v>0.05</v>
      </c>
      <c r="O3">
        <v>0.1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0.65</v>
      </c>
      <c r="X3">
        <v>0.3</v>
      </c>
      <c r="Y3">
        <v>0</v>
      </c>
      <c r="Z3">
        <v>0</v>
      </c>
      <c r="AA3">
        <v>0</v>
      </c>
    </row>
    <row r="4" spans="1:27" x14ac:dyDescent="0.25">
      <c r="A4" t="s">
        <v>206</v>
      </c>
      <c r="B4" t="s">
        <v>647</v>
      </c>
      <c r="C4" t="s">
        <v>648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0.05</v>
      </c>
      <c r="N4">
        <v>0.05</v>
      </c>
      <c r="O4">
        <v>0.2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0.65</v>
      </c>
      <c r="X4">
        <v>0.3</v>
      </c>
      <c r="Y4">
        <v>0</v>
      </c>
      <c r="Z4">
        <v>0</v>
      </c>
      <c r="AA4">
        <v>0</v>
      </c>
    </row>
    <row r="5" spans="1:27" x14ac:dyDescent="0.25">
      <c r="A5" t="s">
        <v>206</v>
      </c>
      <c r="B5" t="s">
        <v>647</v>
      </c>
      <c r="C5" t="s">
        <v>649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0.05</v>
      </c>
      <c r="N5">
        <v>0.05</v>
      </c>
      <c r="O5">
        <v>0.35</v>
      </c>
      <c r="P5">
        <v>0.05</v>
      </c>
      <c r="Q5">
        <v>0.05</v>
      </c>
      <c r="R5">
        <v>0.05</v>
      </c>
      <c r="S5">
        <v>0.05</v>
      </c>
      <c r="T5">
        <v>0.05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t="s">
        <v>206</v>
      </c>
      <c r="B6" t="s">
        <v>650</v>
      </c>
      <c r="C6" t="s">
        <v>646</v>
      </c>
      <c r="D6">
        <v>0.05</v>
      </c>
      <c r="E6">
        <v>0.05</v>
      </c>
      <c r="F6">
        <v>0.05</v>
      </c>
      <c r="G6">
        <v>0.05</v>
      </c>
      <c r="H6">
        <v>0.05</v>
      </c>
      <c r="I6">
        <v>0.05</v>
      </c>
      <c r="J6">
        <v>0.05</v>
      </c>
      <c r="K6">
        <v>0.3</v>
      </c>
      <c r="L6">
        <v>0.3</v>
      </c>
      <c r="M6">
        <v>0.3</v>
      </c>
      <c r="N6">
        <v>0.3</v>
      </c>
      <c r="O6">
        <v>0.3</v>
      </c>
      <c r="P6">
        <v>0.65</v>
      </c>
      <c r="Q6">
        <v>0.65</v>
      </c>
      <c r="R6">
        <v>0.65</v>
      </c>
      <c r="S6">
        <v>0.65</v>
      </c>
      <c r="T6">
        <v>0.65</v>
      </c>
      <c r="U6">
        <v>0.65</v>
      </c>
      <c r="V6">
        <v>0.65</v>
      </c>
      <c r="W6">
        <v>0.65</v>
      </c>
      <c r="X6">
        <v>0.65</v>
      </c>
      <c r="Y6">
        <v>0.65</v>
      </c>
      <c r="Z6">
        <v>0.05</v>
      </c>
      <c r="AA6">
        <v>0.05</v>
      </c>
    </row>
    <row r="7" spans="1:27" x14ac:dyDescent="0.25">
      <c r="A7" t="s">
        <v>206</v>
      </c>
      <c r="B7" t="s">
        <v>650</v>
      </c>
      <c r="C7" t="s">
        <v>648</v>
      </c>
      <c r="D7">
        <v>0.05</v>
      </c>
      <c r="E7">
        <v>0.05</v>
      </c>
      <c r="F7">
        <v>0.05</v>
      </c>
      <c r="G7">
        <v>0.05</v>
      </c>
      <c r="H7">
        <v>0.05</v>
      </c>
      <c r="I7">
        <v>0.05</v>
      </c>
      <c r="J7">
        <v>0.05</v>
      </c>
      <c r="K7">
        <v>0.3</v>
      </c>
      <c r="L7">
        <v>0.3</v>
      </c>
      <c r="M7">
        <v>0.5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0.5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0.05</v>
      </c>
    </row>
    <row r="8" spans="1:27" x14ac:dyDescent="0.25">
      <c r="A8" t="s">
        <v>206</v>
      </c>
      <c r="B8" t="s">
        <v>650</v>
      </c>
      <c r="C8" t="s">
        <v>649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0.4</v>
      </c>
      <c r="K8">
        <v>0.4</v>
      </c>
      <c r="L8">
        <v>0.4</v>
      </c>
      <c r="M8">
        <v>0.75</v>
      </c>
      <c r="N8">
        <v>0.75</v>
      </c>
      <c r="O8">
        <v>0.75</v>
      </c>
      <c r="P8">
        <v>0.75</v>
      </c>
      <c r="Q8">
        <v>0.75</v>
      </c>
      <c r="R8">
        <v>0.75</v>
      </c>
      <c r="S8">
        <v>0.75</v>
      </c>
      <c r="T8">
        <v>0.75</v>
      </c>
      <c r="U8">
        <v>0.75</v>
      </c>
      <c r="V8">
        <v>0.75</v>
      </c>
      <c r="W8">
        <v>0.75</v>
      </c>
      <c r="X8">
        <v>0.75</v>
      </c>
      <c r="Y8">
        <v>0.75</v>
      </c>
      <c r="Z8">
        <v>0.25</v>
      </c>
      <c r="AA8">
        <v>0.05</v>
      </c>
    </row>
    <row r="9" spans="1:27" x14ac:dyDescent="0.25">
      <c r="A9" t="s">
        <v>206</v>
      </c>
      <c r="B9" t="s">
        <v>651</v>
      </c>
      <c r="C9" t="s">
        <v>646</v>
      </c>
      <c r="D9">
        <v>60.08</v>
      </c>
      <c r="E9">
        <v>60.08</v>
      </c>
      <c r="F9">
        <v>60.08</v>
      </c>
      <c r="G9">
        <v>60.08</v>
      </c>
      <c r="H9">
        <v>60.08</v>
      </c>
      <c r="I9">
        <v>60.08</v>
      </c>
      <c r="J9">
        <v>60.08</v>
      </c>
      <c r="K9">
        <v>69.98</v>
      </c>
      <c r="L9">
        <v>69.98</v>
      </c>
      <c r="M9">
        <v>69.98</v>
      </c>
      <c r="N9">
        <v>69.98</v>
      </c>
      <c r="O9">
        <v>69.98</v>
      </c>
      <c r="P9">
        <v>69.98</v>
      </c>
      <c r="Q9">
        <v>69.98</v>
      </c>
      <c r="R9">
        <v>69.98</v>
      </c>
      <c r="S9">
        <v>69.98</v>
      </c>
      <c r="T9">
        <v>69.98</v>
      </c>
      <c r="U9">
        <v>69.98</v>
      </c>
      <c r="V9">
        <v>69.98</v>
      </c>
      <c r="W9">
        <v>69.98</v>
      </c>
      <c r="X9">
        <v>69.98</v>
      </c>
      <c r="Y9">
        <v>69.98</v>
      </c>
      <c r="Z9">
        <v>69.98</v>
      </c>
      <c r="AA9">
        <v>60.08</v>
      </c>
    </row>
    <row r="10" spans="1:27" x14ac:dyDescent="0.25">
      <c r="A10" t="s">
        <v>206</v>
      </c>
      <c r="B10" t="s">
        <v>652</v>
      </c>
      <c r="C10" t="s">
        <v>653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206</v>
      </c>
      <c r="B11" t="s">
        <v>654</v>
      </c>
      <c r="C11" t="s">
        <v>646</v>
      </c>
      <c r="D11">
        <v>0.05</v>
      </c>
      <c r="E11">
        <v>0.05</v>
      </c>
      <c r="F11">
        <v>0.05</v>
      </c>
      <c r="G11">
        <v>0.05</v>
      </c>
      <c r="H11">
        <v>0.05</v>
      </c>
      <c r="I11">
        <v>0.05</v>
      </c>
      <c r="J11">
        <v>0.05</v>
      </c>
      <c r="K11">
        <v>0.3</v>
      </c>
      <c r="L11">
        <v>0.3</v>
      </c>
      <c r="M11">
        <v>0.3</v>
      </c>
      <c r="N11">
        <v>0.3</v>
      </c>
      <c r="O11">
        <v>0.3</v>
      </c>
      <c r="P11">
        <v>0.55000000000000004</v>
      </c>
      <c r="Q11">
        <v>0.55000000000000004</v>
      </c>
      <c r="R11">
        <v>0.55000000000000004</v>
      </c>
      <c r="S11">
        <v>0.55000000000000004</v>
      </c>
      <c r="T11">
        <v>0.55000000000000004</v>
      </c>
      <c r="U11">
        <v>0.55000000000000004</v>
      </c>
      <c r="V11">
        <v>0.55000000000000004</v>
      </c>
      <c r="W11">
        <v>0.55000000000000004</v>
      </c>
      <c r="X11">
        <v>0.55000000000000004</v>
      </c>
      <c r="Y11">
        <v>0.55000000000000004</v>
      </c>
      <c r="Z11">
        <v>0.05</v>
      </c>
      <c r="AA11">
        <v>0.05</v>
      </c>
    </row>
    <row r="12" spans="1:27" x14ac:dyDescent="0.25">
      <c r="A12" t="s">
        <v>206</v>
      </c>
      <c r="B12" t="s">
        <v>654</v>
      </c>
      <c r="C12" t="s">
        <v>648</v>
      </c>
      <c r="D12">
        <v>0.05</v>
      </c>
      <c r="E12">
        <v>0.05</v>
      </c>
      <c r="F12">
        <v>0.05</v>
      </c>
      <c r="G12">
        <v>0.05</v>
      </c>
      <c r="H12">
        <v>0.05</v>
      </c>
      <c r="I12">
        <v>0.05</v>
      </c>
      <c r="J12">
        <v>0.05</v>
      </c>
      <c r="K12">
        <v>0.3</v>
      </c>
      <c r="L12">
        <v>0.3</v>
      </c>
      <c r="M12">
        <v>0.4</v>
      </c>
      <c r="N12">
        <v>0.4</v>
      </c>
      <c r="O12">
        <v>0.4</v>
      </c>
      <c r="P12">
        <v>0.4</v>
      </c>
      <c r="Q12">
        <v>0.4</v>
      </c>
      <c r="R12">
        <v>0.4</v>
      </c>
      <c r="S12">
        <v>0.4</v>
      </c>
      <c r="T12">
        <v>0.4</v>
      </c>
      <c r="U12">
        <v>0.4</v>
      </c>
      <c r="V12">
        <v>0.4</v>
      </c>
      <c r="W12">
        <v>0.4</v>
      </c>
      <c r="X12">
        <v>0.4</v>
      </c>
      <c r="Y12">
        <v>0.4</v>
      </c>
      <c r="Z12">
        <v>0.4</v>
      </c>
      <c r="AA12">
        <v>0.05</v>
      </c>
    </row>
    <row r="13" spans="1:27" x14ac:dyDescent="0.25">
      <c r="A13" t="s">
        <v>206</v>
      </c>
      <c r="B13" t="s">
        <v>654</v>
      </c>
      <c r="C13" t="s">
        <v>649</v>
      </c>
      <c r="D13">
        <v>0.05</v>
      </c>
      <c r="E13">
        <v>0.05</v>
      </c>
      <c r="F13">
        <v>0.05</v>
      </c>
      <c r="G13">
        <v>0.05</v>
      </c>
      <c r="H13">
        <v>0.05</v>
      </c>
      <c r="I13">
        <v>0.05</v>
      </c>
      <c r="J13">
        <v>0.35</v>
      </c>
      <c r="K13">
        <v>0.35</v>
      </c>
      <c r="L13">
        <v>0.35</v>
      </c>
      <c r="M13">
        <v>0.65</v>
      </c>
      <c r="N13">
        <v>0.65</v>
      </c>
      <c r="O13">
        <v>0.65</v>
      </c>
      <c r="P13">
        <v>0.65</v>
      </c>
      <c r="Q13">
        <v>0.65</v>
      </c>
      <c r="R13">
        <v>0.65</v>
      </c>
      <c r="S13">
        <v>0.65</v>
      </c>
      <c r="T13">
        <v>0.65</v>
      </c>
      <c r="U13">
        <v>0.65</v>
      </c>
      <c r="V13">
        <v>0.65</v>
      </c>
      <c r="W13">
        <v>0.65</v>
      </c>
      <c r="X13">
        <v>0.65</v>
      </c>
      <c r="Y13">
        <v>0.65</v>
      </c>
      <c r="Z13">
        <v>0.25</v>
      </c>
      <c r="AA13">
        <v>0.05</v>
      </c>
    </row>
    <row r="14" spans="1:27" x14ac:dyDescent="0.25">
      <c r="A14" t="s">
        <v>206</v>
      </c>
      <c r="B14" t="s">
        <v>655</v>
      </c>
      <c r="C14" t="s">
        <v>646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</row>
    <row r="15" spans="1:27" x14ac:dyDescent="0.25">
      <c r="A15" t="s">
        <v>206</v>
      </c>
      <c r="B15" t="s">
        <v>656</v>
      </c>
      <c r="C15" t="s">
        <v>646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</v>
      </c>
      <c r="M15">
        <v>0.1</v>
      </c>
      <c r="N15">
        <v>0.1</v>
      </c>
      <c r="O15">
        <v>0.1</v>
      </c>
      <c r="P15">
        <v>0.1</v>
      </c>
      <c r="Q15">
        <v>0.7</v>
      </c>
      <c r="R15">
        <v>0.7</v>
      </c>
      <c r="S15">
        <v>0.7</v>
      </c>
      <c r="T15">
        <v>0.7</v>
      </c>
      <c r="U15">
        <v>0.7</v>
      </c>
      <c r="V15">
        <v>0.7</v>
      </c>
      <c r="W15">
        <v>0.7</v>
      </c>
      <c r="X15">
        <v>0.7</v>
      </c>
      <c r="Y15">
        <v>0.7</v>
      </c>
      <c r="Z15">
        <v>0.2</v>
      </c>
      <c r="AA15">
        <v>0</v>
      </c>
    </row>
    <row r="16" spans="1:27" x14ac:dyDescent="0.25">
      <c r="A16" t="s">
        <v>206</v>
      </c>
      <c r="B16" t="s">
        <v>656</v>
      </c>
      <c r="C16" t="s">
        <v>648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</v>
      </c>
      <c r="M16">
        <v>0.2</v>
      </c>
      <c r="N16">
        <v>0.2</v>
      </c>
      <c r="O16">
        <v>0.6</v>
      </c>
      <c r="P16">
        <v>0.6</v>
      </c>
      <c r="Q16">
        <v>0.6</v>
      </c>
      <c r="R16">
        <v>0.6</v>
      </c>
      <c r="S16">
        <v>0.6</v>
      </c>
      <c r="T16">
        <v>0.6</v>
      </c>
      <c r="U16">
        <v>0.6</v>
      </c>
      <c r="V16">
        <v>0.6</v>
      </c>
      <c r="W16">
        <v>0.6</v>
      </c>
      <c r="X16">
        <v>0.6</v>
      </c>
      <c r="Y16">
        <v>0.8</v>
      </c>
      <c r="Z16">
        <v>0.1</v>
      </c>
      <c r="AA16">
        <v>0</v>
      </c>
    </row>
    <row r="17" spans="1:27" x14ac:dyDescent="0.25">
      <c r="A17" t="s">
        <v>206</v>
      </c>
      <c r="B17" t="s">
        <v>656</v>
      </c>
      <c r="C17" t="s">
        <v>649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0.2</v>
      </c>
      <c r="M17">
        <v>0.2</v>
      </c>
      <c r="N17">
        <v>0.2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0.2</v>
      </c>
      <c r="W17">
        <v>0.2</v>
      </c>
      <c r="X17">
        <v>0.2</v>
      </c>
      <c r="Y17">
        <v>0.2</v>
      </c>
      <c r="Z17">
        <v>0.1</v>
      </c>
      <c r="AA17">
        <v>0</v>
      </c>
    </row>
    <row r="18" spans="1:27" x14ac:dyDescent="0.25">
      <c r="A18" t="s">
        <v>586</v>
      </c>
      <c r="B18" t="s">
        <v>645</v>
      </c>
      <c r="C18" t="s">
        <v>646</v>
      </c>
      <c r="D18">
        <v>75.02</v>
      </c>
      <c r="E18">
        <v>75.02</v>
      </c>
      <c r="F18">
        <v>75.02</v>
      </c>
      <c r="G18">
        <v>84.92</v>
      </c>
      <c r="H18">
        <v>84.92</v>
      </c>
      <c r="I18">
        <v>84.92</v>
      </c>
      <c r="J18">
        <v>84.92</v>
      </c>
      <c r="K18">
        <v>84.92</v>
      </c>
      <c r="L18">
        <v>84.92</v>
      </c>
      <c r="M18">
        <v>75.02</v>
      </c>
      <c r="N18">
        <v>75.02</v>
      </c>
      <c r="O18">
        <v>75.02</v>
      </c>
      <c r="P18">
        <v>75.02</v>
      </c>
      <c r="Q18">
        <v>75.02</v>
      </c>
      <c r="R18">
        <v>75.02</v>
      </c>
      <c r="S18">
        <v>75.02</v>
      </c>
      <c r="T18">
        <v>75.02</v>
      </c>
      <c r="U18">
        <v>75.02</v>
      </c>
      <c r="V18">
        <v>75.02</v>
      </c>
      <c r="W18">
        <v>75.02</v>
      </c>
      <c r="X18">
        <v>75.02</v>
      </c>
      <c r="Y18">
        <v>75.02</v>
      </c>
      <c r="Z18">
        <v>75.02</v>
      </c>
      <c r="AA18">
        <v>75.02</v>
      </c>
    </row>
    <row r="19" spans="1:27" x14ac:dyDescent="0.25">
      <c r="A19" t="s">
        <v>586</v>
      </c>
      <c r="B19" t="s">
        <v>645</v>
      </c>
      <c r="C19" t="s">
        <v>648</v>
      </c>
      <c r="D19">
        <v>75.02</v>
      </c>
      <c r="E19">
        <v>75.02</v>
      </c>
      <c r="F19">
        <v>75.02</v>
      </c>
      <c r="G19">
        <v>84.92</v>
      </c>
      <c r="H19">
        <v>84.92</v>
      </c>
      <c r="I19">
        <v>84.92</v>
      </c>
      <c r="J19">
        <v>84.92</v>
      </c>
      <c r="K19">
        <v>84.92</v>
      </c>
      <c r="L19">
        <v>75.02</v>
      </c>
      <c r="M19">
        <v>75.02</v>
      </c>
      <c r="N19">
        <v>75.02</v>
      </c>
      <c r="O19">
        <v>75.02</v>
      </c>
      <c r="P19">
        <v>75.02</v>
      </c>
      <c r="Q19">
        <v>75.02</v>
      </c>
      <c r="R19">
        <v>75.02</v>
      </c>
      <c r="S19">
        <v>75.02</v>
      </c>
      <c r="T19">
        <v>75.02</v>
      </c>
      <c r="U19">
        <v>75.02</v>
      </c>
      <c r="V19">
        <v>75.02</v>
      </c>
      <c r="W19">
        <v>75.02</v>
      </c>
      <c r="X19">
        <v>75.02</v>
      </c>
      <c r="Y19">
        <v>75.02</v>
      </c>
      <c r="Z19">
        <v>75.02</v>
      </c>
      <c r="AA19">
        <v>75.02</v>
      </c>
    </row>
    <row r="20" spans="1:27" x14ac:dyDescent="0.25">
      <c r="A20" t="s">
        <v>586</v>
      </c>
      <c r="B20" t="s">
        <v>645</v>
      </c>
      <c r="C20" t="s">
        <v>649</v>
      </c>
      <c r="D20">
        <v>75.02</v>
      </c>
      <c r="E20">
        <v>75.02</v>
      </c>
      <c r="F20">
        <v>75.02</v>
      </c>
      <c r="G20">
        <v>84.92</v>
      </c>
      <c r="H20">
        <v>84.92</v>
      </c>
      <c r="I20">
        <v>84.92</v>
      </c>
      <c r="J20">
        <v>75.02</v>
      </c>
      <c r="K20">
        <v>75.02</v>
      </c>
      <c r="L20">
        <v>75.02</v>
      </c>
      <c r="M20">
        <v>75.02</v>
      </c>
      <c r="N20">
        <v>75.02</v>
      </c>
      <c r="O20">
        <v>75.02</v>
      </c>
      <c r="P20">
        <v>75.02</v>
      </c>
      <c r="Q20">
        <v>75.02</v>
      </c>
      <c r="R20">
        <v>75.02</v>
      </c>
      <c r="S20">
        <v>75.02</v>
      </c>
      <c r="T20">
        <v>75.02</v>
      </c>
      <c r="U20">
        <v>75.02</v>
      </c>
      <c r="V20">
        <v>75.02</v>
      </c>
      <c r="W20">
        <v>75.02</v>
      </c>
      <c r="X20">
        <v>75.02</v>
      </c>
      <c r="Y20">
        <v>75.02</v>
      </c>
      <c r="Z20">
        <v>75.02</v>
      </c>
      <c r="AA20">
        <v>75.02</v>
      </c>
    </row>
    <row r="21" spans="1:27" x14ac:dyDescent="0.25">
      <c r="A21" t="s">
        <v>586</v>
      </c>
      <c r="B21" t="s">
        <v>647</v>
      </c>
      <c r="C21" t="s">
        <v>646</v>
      </c>
      <c r="D21">
        <v>0.25</v>
      </c>
      <c r="E21">
        <v>0.2</v>
      </c>
      <c r="F21">
        <v>0.2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0.5</v>
      </c>
      <c r="O21">
        <v>0.5</v>
      </c>
      <c r="P21">
        <v>0.4</v>
      </c>
      <c r="Q21">
        <v>0.4</v>
      </c>
      <c r="R21">
        <v>0.3</v>
      </c>
      <c r="S21">
        <v>0.3</v>
      </c>
      <c r="T21">
        <v>0.3</v>
      </c>
      <c r="U21">
        <v>0.4</v>
      </c>
      <c r="V21">
        <v>0.5</v>
      </c>
      <c r="W21">
        <v>0.5</v>
      </c>
      <c r="X21">
        <v>0.4</v>
      </c>
      <c r="Y21">
        <v>0.5</v>
      </c>
      <c r="Z21">
        <v>0.4</v>
      </c>
      <c r="AA21">
        <v>0.2</v>
      </c>
    </row>
    <row r="22" spans="1:27" x14ac:dyDescent="0.25">
      <c r="A22" t="s">
        <v>586</v>
      </c>
      <c r="B22" t="s">
        <v>647</v>
      </c>
      <c r="C22" t="s">
        <v>648</v>
      </c>
      <c r="D22">
        <v>0.2</v>
      </c>
      <c r="E22">
        <v>0.15</v>
      </c>
      <c r="F22">
        <v>0.15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0.5</v>
      </c>
      <c r="N22">
        <v>0.45</v>
      </c>
      <c r="O22">
        <v>0.5</v>
      </c>
      <c r="P22">
        <v>0.5</v>
      </c>
      <c r="Q22">
        <v>0.45</v>
      </c>
      <c r="R22">
        <v>0.4</v>
      </c>
      <c r="S22">
        <v>0.4</v>
      </c>
      <c r="T22">
        <v>0.35</v>
      </c>
      <c r="U22">
        <v>0.4</v>
      </c>
      <c r="V22">
        <v>0.55000000000000004</v>
      </c>
      <c r="W22">
        <v>0.55000000000000004</v>
      </c>
      <c r="X22">
        <v>0.5</v>
      </c>
      <c r="Y22">
        <v>0.55000000000000004</v>
      </c>
      <c r="Z22">
        <v>0.4</v>
      </c>
      <c r="AA22">
        <v>0.3</v>
      </c>
    </row>
    <row r="23" spans="1:27" x14ac:dyDescent="0.25">
      <c r="A23" t="s">
        <v>586</v>
      </c>
      <c r="B23" t="s">
        <v>647</v>
      </c>
      <c r="C23" t="s">
        <v>649</v>
      </c>
      <c r="D23">
        <v>0.2</v>
      </c>
      <c r="E23">
        <v>0.15</v>
      </c>
      <c r="F23">
        <v>0.15</v>
      </c>
      <c r="G23">
        <v>0</v>
      </c>
      <c r="H23">
        <v>0</v>
      </c>
      <c r="I23">
        <v>0</v>
      </c>
      <c r="J23">
        <v>0</v>
      </c>
      <c r="K23">
        <v>0.6</v>
      </c>
      <c r="L23">
        <v>0.55000000000000004</v>
      </c>
      <c r="M23">
        <v>0.45</v>
      </c>
      <c r="N23">
        <v>0.4</v>
      </c>
      <c r="O23">
        <v>0.45</v>
      </c>
      <c r="P23">
        <v>0.4</v>
      </c>
      <c r="Q23">
        <v>0.35</v>
      </c>
      <c r="R23">
        <v>0.3</v>
      </c>
      <c r="S23">
        <v>0.3</v>
      </c>
      <c r="T23">
        <v>0.3</v>
      </c>
      <c r="U23">
        <v>0.4</v>
      </c>
      <c r="V23">
        <v>0.55000000000000004</v>
      </c>
      <c r="W23">
        <v>0.6</v>
      </c>
      <c r="X23">
        <v>0.5</v>
      </c>
      <c r="Y23">
        <v>0.55000000000000004</v>
      </c>
      <c r="Z23">
        <v>0.45</v>
      </c>
      <c r="AA23">
        <v>0.25</v>
      </c>
    </row>
    <row r="24" spans="1:27" x14ac:dyDescent="0.25">
      <c r="A24" t="s">
        <v>586</v>
      </c>
      <c r="B24" t="s">
        <v>650</v>
      </c>
      <c r="C24" t="s">
        <v>653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586</v>
      </c>
      <c r="B25" t="s">
        <v>650</v>
      </c>
      <c r="C25" t="s">
        <v>646</v>
      </c>
      <c r="D25">
        <v>0.2</v>
      </c>
      <c r="E25">
        <v>0.15</v>
      </c>
      <c r="F25">
        <v>0.15</v>
      </c>
      <c r="G25">
        <v>0.15</v>
      </c>
      <c r="H25">
        <v>0.15</v>
      </c>
      <c r="I25">
        <v>0.15</v>
      </c>
      <c r="J25">
        <v>0.3</v>
      </c>
      <c r="K25">
        <v>0.3</v>
      </c>
      <c r="L25">
        <v>0.5</v>
      </c>
      <c r="M25">
        <v>0.5</v>
      </c>
      <c r="N25">
        <v>0.7</v>
      </c>
      <c r="O25">
        <v>0.7</v>
      </c>
      <c r="P25">
        <v>0.7</v>
      </c>
      <c r="Q25">
        <v>0.7</v>
      </c>
      <c r="R25">
        <v>0.7</v>
      </c>
      <c r="S25">
        <v>0.7</v>
      </c>
      <c r="T25">
        <v>0.6</v>
      </c>
      <c r="U25">
        <v>0.6</v>
      </c>
      <c r="V25">
        <v>0.6</v>
      </c>
      <c r="W25">
        <v>0.6</v>
      </c>
      <c r="X25">
        <v>0.6</v>
      </c>
      <c r="Y25">
        <v>0.6</v>
      </c>
      <c r="Z25">
        <v>0.5</v>
      </c>
      <c r="AA25">
        <v>0.3</v>
      </c>
    </row>
    <row r="26" spans="1:27" x14ac:dyDescent="0.25">
      <c r="A26" t="s">
        <v>586</v>
      </c>
      <c r="B26" t="s">
        <v>650</v>
      </c>
      <c r="C26" t="s">
        <v>648</v>
      </c>
      <c r="D26">
        <v>0.2</v>
      </c>
      <c r="E26">
        <v>0.15</v>
      </c>
      <c r="F26">
        <v>0.15</v>
      </c>
      <c r="G26">
        <v>0.15</v>
      </c>
      <c r="H26">
        <v>0.15</v>
      </c>
      <c r="I26">
        <v>0.15</v>
      </c>
      <c r="J26">
        <v>0.3</v>
      </c>
      <c r="K26">
        <v>0.3</v>
      </c>
      <c r="L26">
        <v>0.6</v>
      </c>
      <c r="M26">
        <v>0.6</v>
      </c>
      <c r="N26">
        <v>0.8</v>
      </c>
      <c r="O26">
        <v>0.8</v>
      </c>
      <c r="P26">
        <v>0.8</v>
      </c>
      <c r="Q26">
        <v>0.8</v>
      </c>
      <c r="R26">
        <v>0.8</v>
      </c>
      <c r="S26">
        <v>0.8</v>
      </c>
      <c r="T26">
        <v>0.8</v>
      </c>
      <c r="U26">
        <v>0.9</v>
      </c>
      <c r="V26">
        <v>0.9</v>
      </c>
      <c r="W26">
        <v>0.9</v>
      </c>
      <c r="X26">
        <v>0.9</v>
      </c>
      <c r="Y26">
        <v>0.9</v>
      </c>
      <c r="Z26">
        <v>0.5</v>
      </c>
      <c r="AA26">
        <v>0.3</v>
      </c>
    </row>
    <row r="27" spans="1:27" x14ac:dyDescent="0.25">
      <c r="A27" t="s">
        <v>586</v>
      </c>
      <c r="B27" t="s">
        <v>650</v>
      </c>
      <c r="C27" t="s">
        <v>649</v>
      </c>
      <c r="D27">
        <v>0.15</v>
      </c>
      <c r="E27">
        <v>0.15</v>
      </c>
      <c r="F27">
        <v>0.15</v>
      </c>
      <c r="G27">
        <v>0.15</v>
      </c>
      <c r="H27">
        <v>0.15</v>
      </c>
      <c r="I27">
        <v>0.2</v>
      </c>
      <c r="J27">
        <v>0.4</v>
      </c>
      <c r="K27">
        <v>0.4</v>
      </c>
      <c r="L27">
        <v>0.6</v>
      </c>
      <c r="M27">
        <v>0.6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0.9</v>
      </c>
      <c r="U27">
        <v>0.9</v>
      </c>
      <c r="V27">
        <v>0.9</v>
      </c>
      <c r="W27">
        <v>0.9</v>
      </c>
      <c r="X27">
        <v>0.9</v>
      </c>
      <c r="Y27">
        <v>0.9</v>
      </c>
      <c r="Z27">
        <v>0.5</v>
      </c>
      <c r="AA27">
        <v>0.3</v>
      </c>
    </row>
    <row r="28" spans="1:27" x14ac:dyDescent="0.25">
      <c r="A28" t="s">
        <v>586</v>
      </c>
      <c r="B28" t="s">
        <v>651</v>
      </c>
      <c r="C28" t="s">
        <v>646</v>
      </c>
      <c r="D28">
        <v>69.98</v>
      </c>
      <c r="E28">
        <v>69.98</v>
      </c>
      <c r="F28">
        <v>69.98</v>
      </c>
      <c r="G28">
        <v>60.08</v>
      </c>
      <c r="H28">
        <v>60.08</v>
      </c>
      <c r="I28">
        <v>60.08</v>
      </c>
      <c r="J28">
        <v>60.08</v>
      </c>
      <c r="K28">
        <v>60.08</v>
      </c>
      <c r="L28">
        <v>60.08</v>
      </c>
      <c r="M28">
        <v>69.98</v>
      </c>
      <c r="N28">
        <v>69.98</v>
      </c>
      <c r="O28">
        <v>69.98</v>
      </c>
      <c r="P28">
        <v>69.98</v>
      </c>
      <c r="Q28">
        <v>69.98</v>
      </c>
      <c r="R28">
        <v>69.98</v>
      </c>
      <c r="S28">
        <v>69.98</v>
      </c>
      <c r="T28">
        <v>69.98</v>
      </c>
      <c r="U28">
        <v>69.98</v>
      </c>
      <c r="V28">
        <v>69.98</v>
      </c>
      <c r="W28">
        <v>69.98</v>
      </c>
      <c r="X28">
        <v>69.98</v>
      </c>
      <c r="Y28">
        <v>69.98</v>
      </c>
      <c r="Z28">
        <v>69.98</v>
      </c>
      <c r="AA28">
        <v>69.98</v>
      </c>
    </row>
    <row r="29" spans="1:27" x14ac:dyDescent="0.25">
      <c r="A29" t="s">
        <v>586</v>
      </c>
      <c r="B29" t="s">
        <v>651</v>
      </c>
      <c r="C29" t="s">
        <v>648</v>
      </c>
      <c r="D29">
        <v>69.98</v>
      </c>
      <c r="E29">
        <v>69.98</v>
      </c>
      <c r="F29">
        <v>69.98</v>
      </c>
      <c r="G29">
        <v>60.08</v>
      </c>
      <c r="H29">
        <v>60.08</v>
      </c>
      <c r="I29">
        <v>60.08</v>
      </c>
      <c r="J29">
        <v>60.08</v>
      </c>
      <c r="K29">
        <v>60.08</v>
      </c>
      <c r="L29">
        <v>69.98</v>
      </c>
      <c r="M29">
        <v>69.98</v>
      </c>
      <c r="N29">
        <v>69.98</v>
      </c>
      <c r="O29">
        <v>69.98</v>
      </c>
      <c r="P29">
        <v>69.98</v>
      </c>
      <c r="Q29">
        <v>69.98</v>
      </c>
      <c r="R29">
        <v>69.98</v>
      </c>
      <c r="S29">
        <v>69.98</v>
      </c>
      <c r="T29">
        <v>69.98</v>
      </c>
      <c r="U29">
        <v>69.98</v>
      </c>
      <c r="V29">
        <v>69.98</v>
      </c>
      <c r="W29">
        <v>69.98</v>
      </c>
      <c r="X29">
        <v>69.98</v>
      </c>
      <c r="Y29">
        <v>69.98</v>
      </c>
      <c r="Z29">
        <v>69.98</v>
      </c>
      <c r="AA29">
        <v>69.98</v>
      </c>
    </row>
    <row r="30" spans="1:27" x14ac:dyDescent="0.25">
      <c r="A30" t="s">
        <v>586</v>
      </c>
      <c r="B30" t="s">
        <v>651</v>
      </c>
      <c r="C30" t="s">
        <v>649</v>
      </c>
      <c r="D30">
        <v>69.98</v>
      </c>
      <c r="E30">
        <v>69.98</v>
      </c>
      <c r="F30">
        <v>69.98</v>
      </c>
      <c r="G30">
        <v>60.08</v>
      </c>
      <c r="H30">
        <v>60.08</v>
      </c>
      <c r="I30">
        <v>60.08</v>
      </c>
      <c r="J30">
        <v>69.98</v>
      </c>
      <c r="K30">
        <v>69.98</v>
      </c>
      <c r="L30">
        <v>69.98</v>
      </c>
      <c r="M30">
        <v>69.98</v>
      </c>
      <c r="N30">
        <v>69.98</v>
      </c>
      <c r="O30">
        <v>69.98</v>
      </c>
      <c r="P30">
        <v>69.98</v>
      </c>
      <c r="Q30">
        <v>69.98</v>
      </c>
      <c r="R30">
        <v>69.98</v>
      </c>
      <c r="S30">
        <v>69.98</v>
      </c>
      <c r="T30">
        <v>69.98</v>
      </c>
      <c r="U30">
        <v>69.98</v>
      </c>
      <c r="V30">
        <v>69.98</v>
      </c>
      <c r="W30">
        <v>69.98</v>
      </c>
      <c r="X30">
        <v>69.98</v>
      </c>
      <c r="Y30">
        <v>69.98</v>
      </c>
      <c r="Z30">
        <v>69.98</v>
      </c>
      <c r="AA30">
        <v>69.98</v>
      </c>
    </row>
    <row r="31" spans="1:27" x14ac:dyDescent="0.25">
      <c r="A31" t="s">
        <v>586</v>
      </c>
      <c r="B31" t="s">
        <v>652</v>
      </c>
      <c r="C31" t="s">
        <v>653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 x14ac:dyDescent="0.25">
      <c r="A32" t="s">
        <v>586</v>
      </c>
      <c r="B32" t="s">
        <v>654</v>
      </c>
      <c r="C32" t="s">
        <v>646</v>
      </c>
      <c r="D32">
        <v>0.2</v>
      </c>
      <c r="E32">
        <v>0.15</v>
      </c>
      <c r="F32">
        <v>0.15</v>
      </c>
      <c r="G32">
        <v>0.15</v>
      </c>
      <c r="H32">
        <v>0.15</v>
      </c>
      <c r="I32">
        <v>0.15</v>
      </c>
      <c r="J32">
        <v>0.3</v>
      </c>
      <c r="K32">
        <v>0.3</v>
      </c>
      <c r="L32">
        <v>0.45</v>
      </c>
      <c r="M32">
        <v>0.45</v>
      </c>
      <c r="N32">
        <v>0.65</v>
      </c>
      <c r="O32">
        <v>0.65</v>
      </c>
      <c r="P32">
        <v>0.65</v>
      </c>
      <c r="Q32">
        <v>0.65</v>
      </c>
      <c r="R32">
        <v>0.65</v>
      </c>
      <c r="S32">
        <v>0.65</v>
      </c>
      <c r="T32">
        <v>0.55000000000000004</v>
      </c>
      <c r="U32">
        <v>0.55000000000000004</v>
      </c>
      <c r="V32">
        <v>0.55000000000000004</v>
      </c>
      <c r="W32">
        <v>0.55000000000000004</v>
      </c>
      <c r="X32">
        <v>0.55000000000000004</v>
      </c>
      <c r="Y32">
        <v>0.55000000000000004</v>
      </c>
      <c r="Z32">
        <v>0.45</v>
      </c>
      <c r="AA32">
        <v>0.3</v>
      </c>
    </row>
    <row r="33" spans="1:27" x14ac:dyDescent="0.25">
      <c r="A33" t="s">
        <v>586</v>
      </c>
      <c r="B33" t="s">
        <v>654</v>
      </c>
      <c r="C33" t="s">
        <v>648</v>
      </c>
      <c r="D33">
        <v>0.2</v>
      </c>
      <c r="E33">
        <v>0.15</v>
      </c>
      <c r="F33">
        <v>0.15</v>
      </c>
      <c r="G33">
        <v>0.15</v>
      </c>
      <c r="H33">
        <v>0.15</v>
      </c>
      <c r="I33">
        <v>0.15</v>
      </c>
      <c r="J33">
        <v>0.3</v>
      </c>
      <c r="K33">
        <v>0.3</v>
      </c>
      <c r="L33">
        <v>0.55000000000000004</v>
      </c>
      <c r="M33">
        <v>0.55000000000000004</v>
      </c>
      <c r="N33">
        <v>0.75</v>
      </c>
      <c r="O33">
        <v>0.75</v>
      </c>
      <c r="P33">
        <v>0.75</v>
      </c>
      <c r="Q33">
        <v>0.75</v>
      </c>
      <c r="R33">
        <v>0.75</v>
      </c>
      <c r="S33">
        <v>0.75</v>
      </c>
      <c r="T33">
        <v>0.75</v>
      </c>
      <c r="U33">
        <v>0.85</v>
      </c>
      <c r="V33">
        <v>0.85</v>
      </c>
      <c r="W33">
        <v>0.85</v>
      </c>
      <c r="X33">
        <v>0.85</v>
      </c>
      <c r="Y33">
        <v>0.85</v>
      </c>
      <c r="Z33">
        <v>0.45</v>
      </c>
      <c r="AA33">
        <v>0.3</v>
      </c>
    </row>
    <row r="34" spans="1:27" x14ac:dyDescent="0.25">
      <c r="A34" t="s">
        <v>586</v>
      </c>
      <c r="B34" t="s">
        <v>654</v>
      </c>
      <c r="C34" t="s">
        <v>649</v>
      </c>
      <c r="D34">
        <v>0.15</v>
      </c>
      <c r="E34">
        <v>0.15</v>
      </c>
      <c r="F34">
        <v>0.15</v>
      </c>
      <c r="G34">
        <v>0.15</v>
      </c>
      <c r="H34">
        <v>0.15</v>
      </c>
      <c r="I34">
        <v>0.2</v>
      </c>
      <c r="J34">
        <v>0.35</v>
      </c>
      <c r="K34">
        <v>0.35</v>
      </c>
      <c r="L34">
        <v>0.55000000000000004</v>
      </c>
      <c r="M34">
        <v>0.55000000000000004</v>
      </c>
      <c r="N34">
        <v>0.85</v>
      </c>
      <c r="O34">
        <v>0.85</v>
      </c>
      <c r="P34">
        <v>0.85</v>
      </c>
      <c r="Q34">
        <v>0.85</v>
      </c>
      <c r="R34">
        <v>0.85</v>
      </c>
      <c r="S34">
        <v>0.85</v>
      </c>
      <c r="T34">
        <v>0.85</v>
      </c>
      <c r="U34">
        <v>0.85</v>
      </c>
      <c r="V34">
        <v>0.85</v>
      </c>
      <c r="W34">
        <v>0.85</v>
      </c>
      <c r="X34">
        <v>0.85</v>
      </c>
      <c r="Y34">
        <v>0.85</v>
      </c>
      <c r="Z34">
        <v>0.45</v>
      </c>
      <c r="AA34">
        <v>0.3</v>
      </c>
    </row>
    <row r="35" spans="1:27" x14ac:dyDescent="0.25">
      <c r="A35" t="s">
        <v>586</v>
      </c>
      <c r="B35" t="s">
        <v>655</v>
      </c>
      <c r="C35" t="s">
        <v>646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 x14ac:dyDescent="0.25">
      <c r="A36" t="s">
        <v>586</v>
      </c>
      <c r="B36" t="s">
        <v>655</v>
      </c>
      <c r="C36" t="s">
        <v>648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 x14ac:dyDescent="0.25">
      <c r="A37" t="s">
        <v>586</v>
      </c>
      <c r="B37" t="s">
        <v>655</v>
      </c>
      <c r="C37" t="s">
        <v>649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 x14ac:dyDescent="0.25">
      <c r="A38" t="s">
        <v>586</v>
      </c>
      <c r="B38" t="s">
        <v>656</v>
      </c>
      <c r="C38" t="s">
        <v>646</v>
      </c>
      <c r="D38">
        <v>0.2</v>
      </c>
      <c r="E38">
        <v>0.2</v>
      </c>
      <c r="F38">
        <v>0.05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0.1</v>
      </c>
      <c r="O38">
        <v>0.2</v>
      </c>
      <c r="P38">
        <v>0.25</v>
      </c>
      <c r="Q38">
        <v>0.25</v>
      </c>
      <c r="R38">
        <v>0.15</v>
      </c>
      <c r="S38">
        <v>0.2</v>
      </c>
      <c r="T38">
        <v>0.25</v>
      </c>
      <c r="U38">
        <v>0.35</v>
      </c>
      <c r="V38">
        <v>0.55000000000000004</v>
      </c>
      <c r="W38">
        <v>0.65</v>
      </c>
      <c r="X38">
        <v>0.7</v>
      </c>
      <c r="Y38">
        <v>0.35</v>
      </c>
      <c r="Z38">
        <v>0.2</v>
      </c>
      <c r="AA38">
        <v>0.2</v>
      </c>
    </row>
    <row r="39" spans="1:27" x14ac:dyDescent="0.25">
      <c r="A39" t="s">
        <v>586</v>
      </c>
      <c r="B39" t="s">
        <v>656</v>
      </c>
      <c r="C39" t="s">
        <v>648</v>
      </c>
      <c r="D39">
        <v>0.3</v>
      </c>
      <c r="E39">
        <v>0.25</v>
      </c>
      <c r="F39">
        <v>0.05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0.05</v>
      </c>
      <c r="N39">
        <v>0.2</v>
      </c>
      <c r="O39">
        <v>0.45</v>
      </c>
      <c r="P39">
        <v>0.5</v>
      </c>
      <c r="Q39">
        <v>0.5</v>
      </c>
      <c r="R39">
        <v>0.35</v>
      </c>
      <c r="S39">
        <v>0.3</v>
      </c>
      <c r="T39">
        <v>0.3</v>
      </c>
      <c r="U39">
        <v>0.3</v>
      </c>
      <c r="V39">
        <v>0.7</v>
      </c>
      <c r="W39">
        <v>0.9</v>
      </c>
      <c r="X39">
        <v>0.7</v>
      </c>
      <c r="Y39">
        <v>0.65</v>
      </c>
      <c r="Z39">
        <v>0.55000000000000004</v>
      </c>
      <c r="AA39">
        <v>0.35</v>
      </c>
    </row>
    <row r="40" spans="1:27" x14ac:dyDescent="0.25">
      <c r="A40" t="s">
        <v>586</v>
      </c>
      <c r="B40" t="s">
        <v>656</v>
      </c>
      <c r="C40" t="s">
        <v>649</v>
      </c>
      <c r="D40">
        <v>0.15</v>
      </c>
      <c r="E40">
        <v>0.15</v>
      </c>
      <c r="F40">
        <v>0.05</v>
      </c>
      <c r="G40">
        <v>0</v>
      </c>
      <c r="H40">
        <v>0</v>
      </c>
      <c r="I40">
        <v>0</v>
      </c>
      <c r="J40">
        <v>0</v>
      </c>
      <c r="K40">
        <v>0.05</v>
      </c>
      <c r="L40">
        <v>0.05</v>
      </c>
      <c r="M40">
        <v>0.05</v>
      </c>
      <c r="N40">
        <v>0.2</v>
      </c>
      <c r="O40">
        <v>0.5</v>
      </c>
      <c r="P40">
        <v>0.8</v>
      </c>
      <c r="Q40">
        <v>0.7</v>
      </c>
      <c r="R40">
        <v>0.4</v>
      </c>
      <c r="S40">
        <v>0.2</v>
      </c>
      <c r="T40">
        <v>0.25</v>
      </c>
      <c r="U40">
        <v>0.5</v>
      </c>
      <c r="V40">
        <v>0.8</v>
      </c>
      <c r="W40">
        <v>0.8</v>
      </c>
      <c r="X40">
        <v>0.8</v>
      </c>
      <c r="Y40">
        <v>0.5</v>
      </c>
      <c r="Z40">
        <v>0.35</v>
      </c>
      <c r="AA40">
        <v>0.2</v>
      </c>
    </row>
    <row r="41" spans="1:27" x14ac:dyDescent="0.25">
      <c r="A41" t="s">
        <v>540</v>
      </c>
      <c r="B41" t="s">
        <v>645</v>
      </c>
      <c r="C41" t="s">
        <v>646</v>
      </c>
      <c r="D41">
        <v>84.92</v>
      </c>
      <c r="E41">
        <v>84.92</v>
      </c>
      <c r="F41">
        <v>84.92</v>
      </c>
      <c r="G41">
        <v>84.92</v>
      </c>
      <c r="H41">
        <v>84.92</v>
      </c>
      <c r="I41">
        <v>84.92</v>
      </c>
      <c r="J41">
        <v>84.92</v>
      </c>
      <c r="K41">
        <v>84.92</v>
      </c>
      <c r="L41">
        <v>84.92</v>
      </c>
      <c r="M41">
        <v>84.92</v>
      </c>
      <c r="N41">
        <v>84.92</v>
      </c>
      <c r="O41">
        <v>84.92</v>
      </c>
      <c r="P41">
        <v>84.92</v>
      </c>
      <c r="Q41">
        <v>84.92</v>
      </c>
      <c r="R41">
        <v>84.92</v>
      </c>
      <c r="S41">
        <v>84.92</v>
      </c>
      <c r="T41">
        <v>84.92</v>
      </c>
      <c r="U41">
        <v>84.92</v>
      </c>
      <c r="V41">
        <v>84.92</v>
      </c>
      <c r="W41">
        <v>84.92</v>
      </c>
      <c r="X41">
        <v>84.92</v>
      </c>
      <c r="Y41">
        <v>84.92</v>
      </c>
      <c r="Z41">
        <v>84.92</v>
      </c>
      <c r="AA41">
        <v>84.92</v>
      </c>
    </row>
    <row r="42" spans="1:27" x14ac:dyDescent="0.25">
      <c r="A42" t="s">
        <v>540</v>
      </c>
      <c r="B42" t="s">
        <v>645</v>
      </c>
      <c r="C42" t="s">
        <v>657</v>
      </c>
      <c r="D42">
        <v>84.92</v>
      </c>
      <c r="E42">
        <v>84.92</v>
      </c>
      <c r="F42">
        <v>84.92</v>
      </c>
      <c r="G42">
        <v>84.92</v>
      </c>
      <c r="H42">
        <v>84.92</v>
      </c>
      <c r="I42">
        <v>75.02</v>
      </c>
      <c r="J42">
        <v>75.02</v>
      </c>
      <c r="K42">
        <v>75.02</v>
      </c>
      <c r="L42">
        <v>75.02</v>
      </c>
      <c r="M42">
        <v>75.02</v>
      </c>
      <c r="N42">
        <v>75.02</v>
      </c>
      <c r="O42">
        <v>75.02</v>
      </c>
      <c r="P42">
        <v>75.02</v>
      </c>
      <c r="Q42">
        <v>75.02</v>
      </c>
      <c r="R42">
        <v>75.02</v>
      </c>
      <c r="S42">
        <v>75.02</v>
      </c>
      <c r="T42">
        <v>75.02</v>
      </c>
      <c r="U42">
        <v>75.02</v>
      </c>
      <c r="V42">
        <v>75.02</v>
      </c>
      <c r="W42">
        <v>84.92</v>
      </c>
      <c r="X42">
        <v>84.92</v>
      </c>
      <c r="Y42">
        <v>84.92</v>
      </c>
      <c r="Z42">
        <v>84.92</v>
      </c>
      <c r="AA42">
        <v>84.92</v>
      </c>
    </row>
    <row r="43" spans="1:27" x14ac:dyDescent="0.25">
      <c r="A43" t="s">
        <v>540</v>
      </c>
      <c r="B43" t="s">
        <v>645</v>
      </c>
      <c r="C43" t="s">
        <v>649</v>
      </c>
      <c r="D43">
        <v>84.92</v>
      </c>
      <c r="E43">
        <v>84.92</v>
      </c>
      <c r="F43">
        <v>84.92</v>
      </c>
      <c r="G43">
        <v>84.92</v>
      </c>
      <c r="H43">
        <v>84.92</v>
      </c>
      <c r="I43">
        <v>75.02</v>
      </c>
      <c r="J43">
        <v>75.02</v>
      </c>
      <c r="K43">
        <v>75.02</v>
      </c>
      <c r="L43">
        <v>75.02</v>
      </c>
      <c r="M43">
        <v>75.02</v>
      </c>
      <c r="N43">
        <v>75.02</v>
      </c>
      <c r="O43">
        <v>75.02</v>
      </c>
      <c r="P43">
        <v>75.02</v>
      </c>
      <c r="Q43">
        <v>75.02</v>
      </c>
      <c r="R43">
        <v>75.02</v>
      </c>
      <c r="S43">
        <v>75.02</v>
      </c>
      <c r="T43">
        <v>75.02</v>
      </c>
      <c r="U43">
        <v>75.02</v>
      </c>
      <c r="V43">
        <v>75.02</v>
      </c>
      <c r="W43">
        <v>75.02</v>
      </c>
      <c r="X43">
        <v>75.02</v>
      </c>
      <c r="Y43">
        <v>75.02</v>
      </c>
      <c r="Z43">
        <v>75.02</v>
      </c>
      <c r="AA43">
        <v>75.02</v>
      </c>
    </row>
    <row r="44" spans="1:27" x14ac:dyDescent="0.25">
      <c r="A44" t="s">
        <v>540</v>
      </c>
      <c r="B44" t="s">
        <v>651</v>
      </c>
      <c r="C44" t="s">
        <v>646</v>
      </c>
      <c r="D44">
        <v>60.08</v>
      </c>
      <c r="E44">
        <v>60.08</v>
      </c>
      <c r="F44">
        <v>60.08</v>
      </c>
      <c r="G44">
        <v>60.08</v>
      </c>
      <c r="H44">
        <v>60.08</v>
      </c>
      <c r="I44">
        <v>60.08</v>
      </c>
      <c r="J44">
        <v>60.08</v>
      </c>
      <c r="K44">
        <v>60.08</v>
      </c>
      <c r="L44">
        <v>60.08</v>
      </c>
      <c r="M44">
        <v>60.08</v>
      </c>
      <c r="N44">
        <v>60.08</v>
      </c>
      <c r="O44">
        <v>60.08</v>
      </c>
      <c r="P44">
        <v>60.08</v>
      </c>
      <c r="Q44">
        <v>60.08</v>
      </c>
      <c r="R44">
        <v>60.08</v>
      </c>
      <c r="S44">
        <v>60.08</v>
      </c>
      <c r="T44">
        <v>60.08</v>
      </c>
      <c r="U44">
        <v>60.08</v>
      </c>
      <c r="V44">
        <v>60.08</v>
      </c>
      <c r="W44">
        <v>60.08</v>
      </c>
      <c r="X44">
        <v>60.08</v>
      </c>
      <c r="Y44">
        <v>60.08</v>
      </c>
      <c r="Z44">
        <v>60.08</v>
      </c>
      <c r="AA44">
        <v>60.08</v>
      </c>
    </row>
    <row r="45" spans="1:27" x14ac:dyDescent="0.25">
      <c r="A45" t="s">
        <v>540</v>
      </c>
      <c r="B45" t="s">
        <v>651</v>
      </c>
      <c r="C45" t="s">
        <v>657</v>
      </c>
      <c r="D45">
        <v>60.08</v>
      </c>
      <c r="E45">
        <v>60.08</v>
      </c>
      <c r="F45">
        <v>60.08</v>
      </c>
      <c r="G45">
        <v>60.08</v>
      </c>
      <c r="H45">
        <v>60.08</v>
      </c>
      <c r="I45">
        <v>69.98</v>
      </c>
      <c r="J45">
        <v>69.98</v>
      </c>
      <c r="K45">
        <v>69.98</v>
      </c>
      <c r="L45">
        <v>69.98</v>
      </c>
      <c r="M45">
        <v>69.98</v>
      </c>
      <c r="N45">
        <v>69.98</v>
      </c>
      <c r="O45">
        <v>69.98</v>
      </c>
      <c r="P45">
        <v>69.98</v>
      </c>
      <c r="Q45">
        <v>69.98</v>
      </c>
      <c r="R45">
        <v>69.98</v>
      </c>
      <c r="S45">
        <v>69.98</v>
      </c>
      <c r="T45">
        <v>69.98</v>
      </c>
      <c r="U45">
        <v>69.98</v>
      </c>
      <c r="V45">
        <v>69.98</v>
      </c>
      <c r="W45">
        <v>60.08</v>
      </c>
      <c r="X45">
        <v>60.08</v>
      </c>
      <c r="Y45">
        <v>60.08</v>
      </c>
      <c r="Z45">
        <v>60.08</v>
      </c>
      <c r="AA45">
        <v>60.08</v>
      </c>
    </row>
    <row r="46" spans="1:27" x14ac:dyDescent="0.25">
      <c r="A46" t="s">
        <v>540</v>
      </c>
      <c r="B46" t="s">
        <v>651</v>
      </c>
      <c r="C46" t="s">
        <v>649</v>
      </c>
      <c r="D46">
        <v>60.08</v>
      </c>
      <c r="E46">
        <v>60.08</v>
      </c>
      <c r="F46">
        <v>60.08</v>
      </c>
      <c r="G46">
        <v>60.08</v>
      </c>
      <c r="H46">
        <v>60.08</v>
      </c>
      <c r="I46">
        <v>69.98</v>
      </c>
      <c r="J46">
        <v>69.98</v>
      </c>
      <c r="K46">
        <v>69.98</v>
      </c>
      <c r="L46">
        <v>69.98</v>
      </c>
      <c r="M46">
        <v>69.98</v>
      </c>
      <c r="N46">
        <v>69.98</v>
      </c>
      <c r="O46">
        <v>69.98</v>
      </c>
      <c r="P46">
        <v>69.98</v>
      </c>
      <c r="Q46">
        <v>69.98</v>
      </c>
      <c r="R46">
        <v>69.98</v>
      </c>
      <c r="S46">
        <v>69.98</v>
      </c>
      <c r="T46">
        <v>69.98</v>
      </c>
      <c r="U46">
        <v>69.98</v>
      </c>
      <c r="V46">
        <v>69.98</v>
      </c>
      <c r="W46">
        <v>69.98</v>
      </c>
      <c r="X46">
        <v>69.98</v>
      </c>
      <c r="Y46">
        <v>69.98</v>
      </c>
      <c r="Z46">
        <v>69.98</v>
      </c>
      <c r="AA46">
        <v>69.98</v>
      </c>
    </row>
    <row r="47" spans="1:27" x14ac:dyDescent="0.25">
      <c r="A47" t="s">
        <v>540</v>
      </c>
      <c r="B47" t="s">
        <v>652</v>
      </c>
      <c r="C47" t="s">
        <v>653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 x14ac:dyDescent="0.25">
      <c r="A48" t="s">
        <v>540</v>
      </c>
      <c r="B48" t="s">
        <v>654</v>
      </c>
      <c r="C48" t="s">
        <v>646</v>
      </c>
      <c r="D48">
        <v>0.05</v>
      </c>
      <c r="E48">
        <v>0.05</v>
      </c>
      <c r="F48">
        <v>0.05</v>
      </c>
      <c r="G48">
        <v>0.05</v>
      </c>
      <c r="H48">
        <v>0.05</v>
      </c>
      <c r="I48">
        <v>0.05</v>
      </c>
      <c r="J48">
        <v>0.05</v>
      </c>
      <c r="K48">
        <v>0.05</v>
      </c>
      <c r="L48">
        <v>0.05</v>
      </c>
      <c r="M48">
        <v>0.05</v>
      </c>
      <c r="N48">
        <v>0.05</v>
      </c>
      <c r="O48">
        <v>0.05</v>
      </c>
      <c r="P48">
        <v>0.05</v>
      </c>
      <c r="Q48">
        <v>0.05</v>
      </c>
      <c r="R48">
        <v>0.05</v>
      </c>
      <c r="S48">
        <v>0.05</v>
      </c>
      <c r="T48">
        <v>0.05</v>
      </c>
      <c r="U48">
        <v>0.05</v>
      </c>
      <c r="V48">
        <v>0.05</v>
      </c>
      <c r="W48">
        <v>0.05</v>
      </c>
      <c r="X48">
        <v>0.05</v>
      </c>
      <c r="Y48">
        <v>0.05</v>
      </c>
      <c r="Z48">
        <v>0.05</v>
      </c>
      <c r="AA48">
        <v>0.05</v>
      </c>
    </row>
    <row r="49" spans="1:27" x14ac:dyDescent="0.25">
      <c r="A49" t="s">
        <v>540</v>
      </c>
      <c r="B49" t="s">
        <v>654</v>
      </c>
      <c r="C49" t="s">
        <v>657</v>
      </c>
      <c r="D49">
        <v>0.05</v>
      </c>
      <c r="E49">
        <v>0.05</v>
      </c>
      <c r="F49">
        <v>0.05</v>
      </c>
      <c r="G49">
        <v>0.05</v>
      </c>
      <c r="H49">
        <v>0.05</v>
      </c>
      <c r="I49">
        <v>0.05</v>
      </c>
      <c r="J49">
        <v>0.1</v>
      </c>
      <c r="K49">
        <v>0.1</v>
      </c>
      <c r="L49">
        <v>0.3</v>
      </c>
      <c r="M49">
        <v>0.3</v>
      </c>
      <c r="N49">
        <v>0.3</v>
      </c>
      <c r="O49">
        <v>0.3</v>
      </c>
      <c r="P49">
        <v>0.15</v>
      </c>
      <c r="Q49">
        <v>0.15</v>
      </c>
      <c r="R49">
        <v>0.15</v>
      </c>
      <c r="S49">
        <v>0.15</v>
      </c>
      <c r="T49">
        <v>0.15</v>
      </c>
      <c r="U49">
        <v>0.05</v>
      </c>
      <c r="V49">
        <v>0.05</v>
      </c>
      <c r="W49">
        <v>0.05</v>
      </c>
      <c r="X49">
        <v>0.05</v>
      </c>
      <c r="Y49">
        <v>0.05</v>
      </c>
      <c r="Z49">
        <v>0.05</v>
      </c>
      <c r="AA49">
        <v>0.05</v>
      </c>
    </row>
    <row r="50" spans="1:27" x14ac:dyDescent="0.25">
      <c r="A50" t="s">
        <v>540</v>
      </c>
      <c r="B50" t="s">
        <v>654</v>
      </c>
      <c r="C50" t="s">
        <v>649</v>
      </c>
      <c r="D50">
        <v>0.05</v>
      </c>
      <c r="E50">
        <v>0.05</v>
      </c>
      <c r="F50">
        <v>0.05</v>
      </c>
      <c r="G50">
        <v>0.05</v>
      </c>
      <c r="H50">
        <v>0.05</v>
      </c>
      <c r="I50">
        <v>0.1</v>
      </c>
      <c r="J50">
        <v>0.1</v>
      </c>
      <c r="K50">
        <v>0.3</v>
      </c>
      <c r="L50">
        <v>0.65</v>
      </c>
      <c r="M50">
        <v>0.65</v>
      </c>
      <c r="N50">
        <v>0.65</v>
      </c>
      <c r="O50">
        <v>0.65</v>
      </c>
      <c r="P50">
        <v>0.65</v>
      </c>
      <c r="Q50">
        <v>0.65</v>
      </c>
      <c r="R50">
        <v>0.65</v>
      </c>
      <c r="S50">
        <v>0.65</v>
      </c>
      <c r="T50">
        <v>0.65</v>
      </c>
      <c r="U50">
        <v>0.35</v>
      </c>
      <c r="V50">
        <v>0.3</v>
      </c>
      <c r="W50">
        <v>0.3</v>
      </c>
      <c r="X50">
        <v>0.2</v>
      </c>
      <c r="Y50">
        <v>0.2</v>
      </c>
      <c r="Z50">
        <v>0.1</v>
      </c>
      <c r="AA50">
        <v>0.05</v>
      </c>
    </row>
    <row r="51" spans="1:27" x14ac:dyDescent="0.25">
      <c r="A51" t="s">
        <v>540</v>
      </c>
      <c r="B51" t="s">
        <v>655</v>
      </c>
      <c r="C51" t="s">
        <v>646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 t="s">
        <v>540</v>
      </c>
      <c r="B52" t="s">
        <v>655</v>
      </c>
      <c r="C52" t="s">
        <v>657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 t="s">
        <v>540</v>
      </c>
      <c r="B53" t="s">
        <v>655</v>
      </c>
      <c r="C53" t="s">
        <v>649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 x14ac:dyDescent="0.25">
      <c r="A54" t="s">
        <v>540</v>
      </c>
      <c r="B54" t="s">
        <v>656</v>
      </c>
      <c r="C54" t="s">
        <v>646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0.05</v>
      </c>
      <c r="K54">
        <v>0.05</v>
      </c>
      <c r="L54">
        <v>0.05</v>
      </c>
      <c r="M54">
        <v>0.05</v>
      </c>
      <c r="N54">
        <v>0.05</v>
      </c>
      <c r="O54">
        <v>0.05</v>
      </c>
      <c r="P54">
        <v>0.05</v>
      </c>
      <c r="Q54">
        <v>0.05</v>
      </c>
      <c r="R54">
        <v>0.05</v>
      </c>
      <c r="S54">
        <v>0.05</v>
      </c>
      <c r="T54">
        <v>0.05</v>
      </c>
      <c r="U54">
        <v>0.05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540</v>
      </c>
      <c r="B55" t="s">
        <v>656</v>
      </c>
      <c r="C55" t="s">
        <v>657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0.1</v>
      </c>
      <c r="K55">
        <v>0.1</v>
      </c>
      <c r="L55">
        <v>0.3</v>
      </c>
      <c r="M55">
        <v>0.3</v>
      </c>
      <c r="N55">
        <v>0.3</v>
      </c>
      <c r="O55">
        <v>0.3</v>
      </c>
      <c r="P55">
        <v>0.1</v>
      </c>
      <c r="Q55">
        <v>0.1</v>
      </c>
      <c r="R55">
        <v>0.1</v>
      </c>
      <c r="S55">
        <v>0.1</v>
      </c>
      <c r="T55">
        <v>0.1</v>
      </c>
      <c r="U55">
        <v>0.05</v>
      </c>
      <c r="V55">
        <v>0.05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 t="s">
        <v>540</v>
      </c>
      <c r="B56" t="s">
        <v>656</v>
      </c>
      <c r="C56" t="s">
        <v>649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0.1</v>
      </c>
      <c r="K56">
        <v>0.2</v>
      </c>
      <c r="L56">
        <v>0.95</v>
      </c>
      <c r="M56">
        <v>0.95</v>
      </c>
      <c r="N56">
        <v>0.95</v>
      </c>
      <c r="O56">
        <v>0.95</v>
      </c>
      <c r="P56">
        <v>0.5</v>
      </c>
      <c r="Q56">
        <v>0.95</v>
      </c>
      <c r="R56">
        <v>0.95</v>
      </c>
      <c r="S56">
        <v>0.95</v>
      </c>
      <c r="T56">
        <v>0.95</v>
      </c>
      <c r="U56">
        <v>0.3</v>
      </c>
      <c r="V56">
        <v>0.1</v>
      </c>
      <c r="W56">
        <v>0.1</v>
      </c>
      <c r="X56">
        <v>0.1</v>
      </c>
      <c r="Y56">
        <v>0.1</v>
      </c>
      <c r="Z56">
        <v>0.05</v>
      </c>
      <c r="AA56">
        <v>0.05</v>
      </c>
    </row>
    <row r="57" spans="1:27" x14ac:dyDescent="0.25">
      <c r="A57" t="s">
        <v>547</v>
      </c>
      <c r="B57" t="s">
        <v>652</v>
      </c>
      <c r="C57" t="s">
        <v>653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 x14ac:dyDescent="0.25">
      <c r="A58" t="s">
        <v>573</v>
      </c>
      <c r="B58" t="s">
        <v>645</v>
      </c>
      <c r="C58" t="s">
        <v>653</v>
      </c>
      <c r="D58">
        <v>78.08</v>
      </c>
      <c r="E58">
        <v>78.08</v>
      </c>
      <c r="F58">
        <v>78.08</v>
      </c>
      <c r="G58">
        <v>78.08</v>
      </c>
      <c r="H58">
        <v>78.08</v>
      </c>
      <c r="I58">
        <v>78.08</v>
      </c>
      <c r="J58">
        <v>78.08</v>
      </c>
      <c r="K58">
        <v>78.08</v>
      </c>
      <c r="L58">
        <v>78.08</v>
      </c>
      <c r="M58">
        <v>78.08</v>
      </c>
      <c r="N58">
        <v>78.08</v>
      </c>
      <c r="O58">
        <v>78.08</v>
      </c>
      <c r="P58">
        <v>78.08</v>
      </c>
      <c r="Q58">
        <v>78.08</v>
      </c>
      <c r="R58">
        <v>78.08</v>
      </c>
      <c r="S58">
        <v>78.08</v>
      </c>
      <c r="T58">
        <v>78.08</v>
      </c>
      <c r="U58">
        <v>78.08</v>
      </c>
      <c r="V58">
        <v>78.08</v>
      </c>
      <c r="W58">
        <v>78.08</v>
      </c>
      <c r="X58">
        <v>78.08</v>
      </c>
      <c r="Y58">
        <v>78.08</v>
      </c>
      <c r="Z58">
        <v>78.08</v>
      </c>
      <c r="AA58">
        <v>78.08</v>
      </c>
    </row>
    <row r="59" spans="1:27" x14ac:dyDescent="0.25">
      <c r="A59" t="s">
        <v>573</v>
      </c>
      <c r="B59" t="s">
        <v>647</v>
      </c>
      <c r="C59" t="s">
        <v>653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t="s">
        <v>573</v>
      </c>
      <c r="B60" t="s">
        <v>650</v>
      </c>
      <c r="C60" t="s">
        <v>646</v>
      </c>
      <c r="D60">
        <v>0.1</v>
      </c>
      <c r="E60">
        <v>0.1</v>
      </c>
      <c r="F60">
        <v>0.1</v>
      </c>
      <c r="G60">
        <v>0.1</v>
      </c>
      <c r="H60">
        <v>0.1</v>
      </c>
      <c r="I60">
        <v>0.3</v>
      </c>
      <c r="J60">
        <v>0.45</v>
      </c>
      <c r="K60">
        <v>0.45</v>
      </c>
      <c r="L60">
        <v>0.45</v>
      </c>
      <c r="M60">
        <v>0.45</v>
      </c>
      <c r="N60">
        <v>0.3</v>
      </c>
      <c r="O60">
        <v>0.3</v>
      </c>
      <c r="P60">
        <v>0.3</v>
      </c>
      <c r="Q60">
        <v>0.3</v>
      </c>
      <c r="R60">
        <v>0.3</v>
      </c>
      <c r="S60">
        <v>0.3</v>
      </c>
      <c r="T60">
        <v>0.3</v>
      </c>
      <c r="U60">
        <v>0.3</v>
      </c>
      <c r="V60">
        <v>0.6</v>
      </c>
      <c r="W60">
        <v>0.8</v>
      </c>
      <c r="X60">
        <v>0.9</v>
      </c>
      <c r="Y60">
        <v>0.8</v>
      </c>
      <c r="Z60">
        <v>0.6</v>
      </c>
      <c r="AA60">
        <v>0.3</v>
      </c>
    </row>
    <row r="61" spans="1:27" x14ac:dyDescent="0.25">
      <c r="A61" t="s">
        <v>573</v>
      </c>
      <c r="B61" t="s">
        <v>651</v>
      </c>
      <c r="C61" t="s">
        <v>653</v>
      </c>
      <c r="D61">
        <v>60.08</v>
      </c>
      <c r="E61">
        <v>60.08</v>
      </c>
      <c r="F61">
        <v>60.08</v>
      </c>
      <c r="G61">
        <v>60.08</v>
      </c>
      <c r="H61">
        <v>60.08</v>
      </c>
      <c r="I61">
        <v>60.08</v>
      </c>
      <c r="J61">
        <v>68</v>
      </c>
      <c r="K61">
        <v>68</v>
      </c>
      <c r="L61">
        <v>68</v>
      </c>
      <c r="M61">
        <v>68</v>
      </c>
      <c r="N61">
        <v>68</v>
      </c>
      <c r="O61">
        <v>68</v>
      </c>
      <c r="P61">
        <v>68</v>
      </c>
      <c r="Q61">
        <v>68</v>
      </c>
      <c r="R61">
        <v>68</v>
      </c>
      <c r="S61">
        <v>68</v>
      </c>
      <c r="T61">
        <v>68</v>
      </c>
      <c r="U61">
        <v>68</v>
      </c>
      <c r="V61">
        <v>68</v>
      </c>
      <c r="W61">
        <v>68</v>
      </c>
      <c r="X61">
        <v>68</v>
      </c>
      <c r="Y61">
        <v>68</v>
      </c>
      <c r="Z61">
        <v>60.08</v>
      </c>
      <c r="AA61">
        <v>60.08</v>
      </c>
    </row>
    <row r="62" spans="1:27" x14ac:dyDescent="0.25">
      <c r="A62" t="s">
        <v>573</v>
      </c>
      <c r="B62" t="s">
        <v>652</v>
      </c>
      <c r="C62" t="s">
        <v>653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 x14ac:dyDescent="0.25">
      <c r="A63" t="s">
        <v>573</v>
      </c>
      <c r="B63" t="s">
        <v>654</v>
      </c>
      <c r="C63" t="s">
        <v>646</v>
      </c>
      <c r="D63">
        <v>0.1</v>
      </c>
      <c r="E63">
        <v>0.1</v>
      </c>
      <c r="F63">
        <v>0.1</v>
      </c>
      <c r="G63">
        <v>0.1</v>
      </c>
      <c r="H63">
        <v>0.1</v>
      </c>
      <c r="I63">
        <v>0.3</v>
      </c>
      <c r="J63">
        <v>0.45</v>
      </c>
      <c r="K63">
        <v>0.45</v>
      </c>
      <c r="L63">
        <v>0.45</v>
      </c>
      <c r="M63">
        <v>0.45</v>
      </c>
      <c r="N63">
        <v>0.3</v>
      </c>
      <c r="O63">
        <v>0.3</v>
      </c>
      <c r="P63">
        <v>0.3</v>
      </c>
      <c r="Q63">
        <v>0.3</v>
      </c>
      <c r="R63">
        <v>0.3</v>
      </c>
      <c r="S63">
        <v>0.3</v>
      </c>
      <c r="T63">
        <v>0.3</v>
      </c>
      <c r="U63">
        <v>0.3</v>
      </c>
      <c r="V63">
        <v>0.6</v>
      </c>
      <c r="W63">
        <v>0.8</v>
      </c>
      <c r="X63">
        <v>0.9</v>
      </c>
      <c r="Y63">
        <v>0.8</v>
      </c>
      <c r="Z63">
        <v>0.6</v>
      </c>
      <c r="AA63">
        <v>0.3</v>
      </c>
    </row>
    <row r="64" spans="1:27" x14ac:dyDescent="0.25">
      <c r="A64" t="s">
        <v>573</v>
      </c>
      <c r="B64" t="s">
        <v>655</v>
      </c>
      <c r="C64" t="s">
        <v>653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 x14ac:dyDescent="0.25">
      <c r="A65" t="s">
        <v>573</v>
      </c>
      <c r="B65" t="s">
        <v>656</v>
      </c>
      <c r="C65" t="s">
        <v>646</v>
      </c>
      <c r="D65">
        <v>0.9</v>
      </c>
      <c r="E65">
        <v>0.9</v>
      </c>
      <c r="F65">
        <v>0.9</v>
      </c>
      <c r="G65">
        <v>0.9</v>
      </c>
      <c r="H65">
        <v>0.9</v>
      </c>
      <c r="I65">
        <v>0.9</v>
      </c>
      <c r="J65">
        <v>0.7</v>
      </c>
      <c r="K65">
        <v>0.4</v>
      </c>
      <c r="L65">
        <v>0.4</v>
      </c>
      <c r="M65">
        <v>0.2</v>
      </c>
      <c r="N65">
        <v>0.2</v>
      </c>
      <c r="O65">
        <v>0.2</v>
      </c>
      <c r="P65">
        <v>0.2</v>
      </c>
      <c r="Q65">
        <v>0.2</v>
      </c>
      <c r="R65">
        <v>0.2</v>
      </c>
      <c r="S65">
        <v>0.3</v>
      </c>
      <c r="T65">
        <v>0.5</v>
      </c>
      <c r="U65">
        <v>0.5</v>
      </c>
      <c r="V65">
        <v>0.5</v>
      </c>
      <c r="W65">
        <v>0.7</v>
      </c>
      <c r="X65">
        <v>0.7</v>
      </c>
      <c r="Y65">
        <v>0.8</v>
      </c>
      <c r="Z65">
        <v>0.9</v>
      </c>
      <c r="AA65">
        <v>0.9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Lodging - Hotel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Zones!$H$51</f>
        <v>68565.099999999991</v>
      </c>
      <c r="E3" s="38">
        <f>SUMIFS(Raw_totalendusesannual!$D:$D,
        Raw_totalendusesannual!$B:$B,$A3,
        Raw_totalendusesannual!$C:$C,$B3,
        Raw_totalendusesannual!$A:$A,$C3) / $D3</f>
        <v>18.359605980301932</v>
      </c>
      <c r="F3" s="38">
        <f>SUMIFS(Raw_totalendusesannual!$E:$E,
        Raw_totalendusesannual!$B:$B,$A3,
        Raw_totalendusesannual!$C:$C,$B3,
        Raw_totalendusesannual!$A:$A,$C3) / $D3</f>
        <v>6.5613608089246576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Zones!$H$51</f>
        <v>68565.099999999991</v>
      </c>
      <c r="E4" s="38">
        <f>SUMIFS(Raw_totalendusesannual!$D:$D,
        Raw_totalendusesannual!$B:$B,$A4,
        Raw_totalendusesannual!$C:$C,$B4,
        Raw_totalendusesannual!$A:$A,$C4) / $D4</f>
        <v>18.106478806273167</v>
      </c>
      <c r="F4" s="38">
        <f>SUMIFS(Raw_totalendusesannual!$E:$E,
        Raw_totalendusesannual!$B:$B,$A4,
        Raw_totalendusesannual!$C:$C,$B4,
        Raw_totalendusesannual!$A:$A,$C4) / $D4</f>
        <v>5.7939138132956867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Zones!$H$51</f>
        <v>68565.099999999991</v>
      </c>
      <c r="E5" s="38">
        <f>SUMIFS(Raw_totalendusesannual!$D:$D,
        Raw_totalendusesannual!$B:$B,$A5,
        Raw_totalendusesannual!$C:$C,$B5,
        Raw_totalendusesannual!$A:$A,$C5) / $D5</f>
        <v>19.952318307710485</v>
      </c>
      <c r="F5" s="38">
        <f>SUMIFS(Raw_totalendusesannual!$E:$E,
        Raw_totalendusesannual!$B:$B,$A5,
        Raw_totalendusesannual!$C:$C,$B5,
        Raw_totalendusesannual!$A:$A,$C5) / $D5</f>
        <v>5.1290331378500147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Zones!$H$51</f>
        <v>68565.099999999991</v>
      </c>
      <c r="E6" s="38">
        <f>SUMIFS(Raw_totalendusesannual!$D:$D,
        Raw_totalendusesannual!$B:$B,$A6,
        Raw_totalendusesannual!$C:$C,$B6,
        Raw_totalendusesannual!$A:$A,$C6) / $D6</f>
        <v>19.149935171100168</v>
      </c>
      <c r="F6" s="38">
        <f>SUMIFS(Raw_totalendusesannual!$E:$E,
        Raw_totalendusesannual!$B:$B,$A6,
        Raw_totalendusesannual!$C:$C,$B6,
        Raw_totalendusesannual!$A:$A,$C6) / $D6</f>
        <v>4.7111814902917084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Zones!$H$51</f>
        <v>68565.099999999991</v>
      </c>
      <c r="E7" s="38">
        <f>SUMIFS(Raw_totalendusesannual!$D:$D,
        Raw_totalendusesannual!$B:$B,$A7,
        Raw_totalendusesannual!$C:$C,$B7,
        Raw_totalendusesannual!$A:$A,$C7) / $D7</f>
        <v>20.661369413885495</v>
      </c>
      <c r="F7" s="38">
        <f>SUMIFS(Raw_totalendusesannual!$E:$E,
        Raw_totalendusesannual!$B:$B,$A7,
        Raw_totalendusesannual!$C:$C,$B7,
        Raw_totalendusesannual!$A:$A,$C7) / $D7</f>
        <v>2.2003179460104341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Zones!$H$51</f>
        <v>68565.099999999991</v>
      </c>
      <c r="E8" s="38">
        <f>SUMIFS(Raw_totalendusesannual!$D:$D,
        Raw_totalendusesannual!$B:$B,$A8,
        Raw_totalendusesannual!$C:$C,$B8,
        Raw_totalendusesannual!$A:$A,$C8) / $D8</f>
        <v>19.81671097978418</v>
      </c>
      <c r="F8" s="38">
        <f>SUMIFS(Raw_totalendusesannual!$E:$E,
        Raw_totalendusesannual!$B:$B,$A8,
        Raw_totalendusesannual!$C:$C,$B8,
        Raw_totalendusesannual!$A:$A,$C8) / $D8</f>
        <v>1.9345785246430038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Zones!$H$51</f>
        <v>68565.099999999991</v>
      </c>
      <c r="E9" s="38">
        <f>SUMIFS(Raw_totalendusesannual!$D:$D,
        Raw_totalendusesannual!$B:$B,$A9,
        Raw_totalendusesannual!$C:$C,$B9,
        Raw_totalendusesannual!$A:$A,$C9) / $D9</f>
        <v>19.936544247729532</v>
      </c>
      <c r="F9" s="38">
        <f>SUMIFS(Raw_totalendusesannual!$E:$E,
        Raw_totalendusesannual!$B:$B,$A9,
        Raw_totalendusesannual!$C:$C,$B9,
        Raw_totalendusesannual!$A:$A,$C9) / $D9</f>
        <v>2.2852719532240164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Zones!$H$51</f>
        <v>68565.099999999991</v>
      </c>
      <c r="E10" s="38">
        <f>SUMIFS(Raw_totalendusesannual!$D:$D,
        Raw_totalendusesannual!$B:$B,$A10,
        Raw_totalendusesannual!$C:$C,$B10,
        Raw_totalendusesannual!$A:$A,$C10) / $D10</f>
        <v>19.123141656615395</v>
      </c>
      <c r="F10" s="38">
        <f>SUMIFS(Raw_totalendusesannual!$E:$E,
        Raw_totalendusesannual!$B:$B,$A10,
        Raw_totalendusesannual!$C:$C,$B10,
        Raw_totalendusesannual!$A:$A,$C10) / $D10</f>
        <v>1.9436293391244237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Zones!$H$51</f>
        <v>68565.099999999991</v>
      </c>
      <c r="E11" s="38">
        <f>SUMIFS(Raw_totalendusesannual!$D:$D,
        Raw_totalendusesannual!$B:$B,$A11,
        Raw_totalendusesannual!$C:$C,$B11,
        Raw_totalendusesannual!$A:$A,$C11) / $D11</f>
        <v>17.69906205926922</v>
      </c>
      <c r="F11" s="38">
        <f>SUMIFS(Raw_totalendusesannual!$E:$E,
        Raw_totalendusesannual!$B:$B,$A11,
        Raw_totalendusesannual!$C:$C,$B11,
        Raw_totalendusesannual!$A:$A,$C11) / $D11</f>
        <v>6.0921314196289371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Zones!$H$51</f>
        <v>68565.099999999991</v>
      </c>
      <c r="E12" s="38">
        <f>SUMIFS(Raw_totalendusesannual!$D:$D,
        Raw_totalendusesannual!$B:$B,$A12,
        Raw_totalendusesannual!$C:$C,$B12,
        Raw_totalendusesannual!$A:$A,$C12) / $D12</f>
        <v>17.349953256102598</v>
      </c>
      <c r="F12" s="38">
        <f>SUMIFS(Raw_totalendusesannual!$E:$E,
        Raw_totalendusesannual!$B:$B,$A12,
        Raw_totalendusesannual!$C:$C,$B12,
        Raw_totalendusesannual!$A:$A,$C12) / $D12</f>
        <v>5.3409839699788959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Zones!$H$51</f>
        <v>68565.099999999991</v>
      </c>
      <c r="E13" s="38">
        <f>SUMIFS(Raw_totalendusesannual!$D:$D,
        Raw_totalendusesannual!$B:$B,$A13,
        Raw_totalendusesannual!$C:$C,$B13,
        Raw_totalendusesannual!$A:$A,$C13) / $D13</f>
        <v>21.477810577101181</v>
      </c>
      <c r="F13" s="38">
        <f>SUMIFS(Raw_totalendusesannual!$E:$E,
        Raw_totalendusesannual!$B:$B,$A13,
        Raw_totalendusesannual!$C:$C,$B13,
        Raw_totalendusesannual!$A:$A,$C13) / $D13</f>
        <v>4.9757730973921142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Zones!$H$51</f>
        <v>68565.099999999991</v>
      </c>
      <c r="E14" s="38">
        <f>SUMIFS(Raw_totalendusesannual!$D:$D,
        Raw_totalendusesannual!$B:$B,$A14,
        Raw_totalendusesannual!$C:$C,$B14,
        Raw_totalendusesannual!$A:$A,$C14) / $D14</f>
        <v>20.505734404237728</v>
      </c>
      <c r="F14" s="38">
        <f>SUMIFS(Raw_totalendusesannual!$E:$E,
        Raw_totalendusesannual!$B:$B,$A14,
        Raw_totalendusesannual!$C:$C,$B14,
        Raw_totalendusesannual!$A:$A,$C14) / $D14</f>
        <v>4.2706302477499491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Zones!$H$51</f>
        <v>68565.099999999991</v>
      </c>
      <c r="E15" s="38">
        <f>SUMIFS(Raw_totalendusesannual!$D:$D,
        Raw_totalendusesannual!$B:$B,$A15,
        Raw_totalendusesannual!$C:$C,$B15,
        Raw_totalendusesannual!$A:$A,$C15) / $D15</f>
        <v>23.099411945727493</v>
      </c>
      <c r="F15" s="38">
        <f>SUMIFS(Raw_totalendusesannual!$E:$E,
        Raw_totalendusesannual!$B:$B,$A15,
        Raw_totalendusesannual!$C:$C,$B15,
        Raw_totalendusesannual!$A:$A,$C15) / $D15</f>
        <v>3.8582592310081956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Zones!$H$51</f>
        <v>68565.099999999991</v>
      </c>
      <c r="E16" s="38">
        <f>SUMIFS(Raw_totalendusesannual!$D:$D,
        Raw_totalendusesannual!$B:$B,$A16,
        Raw_totalendusesannual!$C:$C,$B16,
        Raw_totalendusesannual!$A:$A,$C16) / $D16</f>
        <v>21.442891937735091</v>
      </c>
      <c r="F16" s="38">
        <f>SUMIFS(Raw_totalendusesannual!$E:$E,
        Raw_totalendusesannual!$B:$B,$A16,
        Raw_totalendusesannual!$C:$C,$B16,
        Raw_totalendusesannual!$A:$A,$C16) / $D16</f>
        <v>3.4377075217566961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Zones!$H$51</f>
        <v>68565.099999999991</v>
      </c>
      <c r="E17" s="38">
        <f>SUMIFS(Raw_totalendusesannual!$D:$D,
        Raw_totalendusesannual!$B:$B,$A17,
        Raw_totalendusesannual!$C:$C,$B17,
        Raw_totalendusesannual!$A:$A,$C17) / $D17</f>
        <v>23.540595434120277</v>
      </c>
      <c r="F17" s="38">
        <f>SUMIFS(Raw_totalendusesannual!$E:$E,
        Raw_totalendusesannual!$B:$B,$A17,
        Raw_totalendusesannual!$C:$C,$B17,
        Raw_totalendusesannual!$A:$A,$C17) / $D17</f>
        <v>2.1393113989478616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Zones!$H$51</f>
        <v>68565.099999999991</v>
      </c>
      <c r="E18" s="38">
        <f>SUMIFS(Raw_totalendusesannual!$D:$D,
        Raw_totalendusesannual!$B:$B,$A18,
        Raw_totalendusesannual!$C:$C,$B18,
        Raw_totalendusesannual!$A:$A,$C18) / $D18</f>
        <v>21.831944677394187</v>
      </c>
      <c r="F18" s="38">
        <f>SUMIFS(Raw_totalendusesannual!$E:$E,
        Raw_totalendusesannual!$B:$B,$A18,
        Raw_totalendusesannual!$C:$C,$B18,
        Raw_totalendusesannual!$A:$A,$C18) / $D18</f>
        <v>1.8864312893877502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Zones!$H$51</f>
        <v>68565.099999999991</v>
      </c>
      <c r="E19" s="38">
        <f>SUMIFS(Raw_totalendusesannual!$D:$D,
        Raw_totalendusesannual!$B:$B,$A19,
        Raw_totalendusesannual!$C:$C,$B19,
        Raw_totalendusesannual!$A:$A,$C19) / $D19</f>
        <v>23.083587131062306</v>
      </c>
      <c r="F19" s="38">
        <f>SUMIFS(Raw_totalendusesannual!$E:$E,
        Raw_totalendusesannual!$B:$B,$A19,
        Raw_totalendusesannual!$C:$C,$B19,
        Raw_totalendusesannual!$A:$A,$C19) / $D19</f>
        <v>2.1930492335021756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Zones!$H$51</f>
        <v>68565.099999999991</v>
      </c>
      <c r="E20" s="38">
        <f>SUMIFS(Raw_totalendusesannual!$D:$D,
        Raw_totalendusesannual!$B:$B,$A20,
        Raw_totalendusesannual!$C:$C,$B20,
        Raw_totalendusesannual!$A:$A,$C20) / $D20</f>
        <v>21.409773631191381</v>
      </c>
      <c r="F20" s="38">
        <f>SUMIFS(Raw_totalendusesannual!$E:$E,
        Raw_totalendusesannual!$B:$B,$A20,
        Raw_totalendusesannual!$C:$C,$B20,
        Raw_totalendusesannual!$A:$A,$C20) / $D20</f>
        <v>1.886895519732342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Zones!$H$51</f>
        <v>68565.099999999991</v>
      </c>
      <c r="E21" s="38">
        <f>SUMIFS(Raw_totalendusesannual!$D:$D,
        Raw_totalendusesannual!$B:$B,$A21,
        Raw_totalendusesannual!$C:$C,$B21,
        Raw_totalendusesannual!$A:$A,$C21) / $D21</f>
        <v>20.668186293026629</v>
      </c>
      <c r="F21" s="38">
        <f>SUMIFS(Raw_totalendusesannual!$E:$E,
        Raw_totalendusesannual!$B:$B,$A21,
        Raw_totalendusesannual!$C:$C,$B21,
        Raw_totalendusesannual!$A:$A,$C21) / $D21</f>
        <v>4.5439296376728109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Zones!$H$51</f>
        <v>68565.099999999991</v>
      </c>
      <c r="E22" s="38">
        <f>SUMIFS(Raw_totalendusesannual!$D:$D,
        Raw_totalendusesannual!$B:$B,$A22,
        Raw_totalendusesannual!$C:$C,$B22,
        Raw_totalendusesannual!$A:$A,$C22) / $D22</f>
        <v>19.484626872855141</v>
      </c>
      <c r="F22" s="38">
        <f>SUMIFS(Raw_totalendusesannual!$E:$E,
        Raw_totalendusesannual!$B:$B,$A22,
        Raw_totalendusesannual!$C:$C,$B22,
        Raw_totalendusesannual!$A:$A,$C22) / $D22</f>
        <v>3.8820923472728839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Zones!$H$51</f>
        <v>68565.099999999991</v>
      </c>
      <c r="E23" s="38">
        <f>SUMIFS(Raw_totalendusesannual!$D:$D,
        Raw_totalendusesannual!$B:$B,$A23,
        Raw_totalendusesannual!$C:$C,$B23,
        Raw_totalendusesannual!$A:$A,$C23) / $D23</f>
        <v>20.374916101631882</v>
      </c>
      <c r="F23" s="38">
        <f>SUMIFS(Raw_totalendusesannual!$E:$E,
        Raw_totalendusesannual!$B:$B,$A23,
        Raw_totalendusesannual!$C:$C,$B23,
        Raw_totalendusesannual!$A:$A,$C23) / $D23</f>
        <v>3.6170169663575207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Zones!$H$51</f>
        <v>68565.099999999991</v>
      </c>
      <c r="E24" s="38">
        <f>SUMIFS(Raw_totalendusesannual!$D:$D,
        Raw_totalendusesannual!$B:$B,$A24,
        Raw_totalendusesannual!$C:$C,$B24,
        Raw_totalendusesannual!$A:$A,$C24) / $D24</f>
        <v>19.551422225009517</v>
      </c>
      <c r="F24" s="38">
        <f>SUMIFS(Raw_totalendusesannual!$E:$E,
        Raw_totalendusesannual!$B:$B,$A24,
        Raw_totalendusesannual!$C:$C,$B24,
        Raw_totalendusesannual!$A:$A,$C24) / $D24</f>
        <v>3.3306969580734229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Zones!$H$51</f>
        <v>68565.099999999991</v>
      </c>
      <c r="E25" s="38">
        <f>SUMIFS(Raw_totalendusesannual!$D:$D,
        Raw_totalendusesannual!$B:$B,$A25,
        Raw_totalendusesannual!$C:$C,$B25,
        Raw_totalendusesannual!$A:$A,$C25) / $D25</f>
        <v>22.225899181945337</v>
      </c>
      <c r="F25" s="38">
        <f>SUMIFS(Raw_totalendusesannual!$E:$E,
        Raw_totalendusesannual!$B:$B,$A25,
        Raw_totalendusesannual!$C:$C,$B25,
        Raw_totalendusesannual!$A:$A,$C25) / $D25</f>
        <v>2.9436372148512877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Zones!$H$51</f>
        <v>68565.099999999991</v>
      </c>
      <c r="E26" s="38">
        <f>SUMIFS(Raw_totalendusesannual!$D:$D,
        Raw_totalendusesannual!$B:$B,$A26,
        Raw_totalendusesannual!$C:$C,$B26,
        Raw_totalendusesannual!$A:$A,$C26) / $D26</f>
        <v>20.679254314512779</v>
      </c>
      <c r="F26" s="38">
        <f>SUMIFS(Raw_totalendusesannual!$E:$E,
        Raw_totalendusesannual!$B:$B,$A26,
        Raw_totalendusesannual!$C:$C,$B26,
        Raw_totalendusesannual!$A:$A,$C26) / $D26</f>
        <v>2.8124188544901125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Zones!$H$51</f>
        <v>68565.099999999991</v>
      </c>
      <c r="E27" s="38">
        <f>SUMIFS(Raw_totalendusesannual!$D:$D,
        Raw_totalendusesannual!$B:$B,$A27,
        Raw_totalendusesannual!$C:$C,$B27,
        Raw_totalendusesannual!$A:$A,$C27) / $D27</f>
        <v>22.451948148547881</v>
      </c>
      <c r="F27" s="38">
        <f>SUMIFS(Raw_totalendusesannual!$E:$E,
        Raw_totalendusesannual!$B:$B,$A27,
        Raw_totalendusesannual!$C:$C,$B27,
        Raw_totalendusesannual!$A:$A,$C27) / $D27</f>
        <v>1.9907684813410906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Zones!$H$51</f>
        <v>68565.099999999991</v>
      </c>
      <c r="E28" s="38">
        <f>SUMIFS(Raw_totalendusesannual!$D:$D,
        Raw_totalendusesannual!$B:$B,$A28,
        Raw_totalendusesannual!$C:$C,$B28,
        Raw_totalendusesannual!$A:$A,$C28) / $D28</f>
        <v>20.899292351356596</v>
      </c>
      <c r="F28" s="38">
        <f>SUMIFS(Raw_totalendusesannual!$E:$E,
        Raw_totalendusesannual!$B:$B,$A28,
        Raw_totalendusesannual!$C:$C,$B28,
        Raw_totalendusesannual!$A:$A,$C28) / $D28</f>
        <v>1.8816790174593199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Zones!$H$51</f>
        <v>68565.099999999991</v>
      </c>
      <c r="E29" s="38">
        <f>SUMIFS(Raw_totalendusesannual!$D:$D,
        Raw_totalendusesannual!$B:$B,$A29,
        Raw_totalendusesannual!$C:$C,$B29,
        Raw_totalendusesannual!$A:$A,$C29) / $D29</f>
        <v>22.216907727108985</v>
      </c>
      <c r="F29" s="38">
        <f>SUMIFS(Raw_totalendusesannual!$E:$E,
        Raw_totalendusesannual!$B:$B,$A29,
        Raw_totalendusesannual!$C:$C,$B29,
        Raw_totalendusesannual!$A:$A,$C29) / $D29</f>
        <v>2.0103468090909229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Zones!$H$51</f>
        <v>68565.099999999991</v>
      </c>
      <c r="E30" s="38">
        <f>SUMIFS(Raw_totalendusesannual!$D:$D,
        Raw_totalendusesannual!$B:$B,$A30,
        Raw_totalendusesannual!$C:$C,$B30,
        Raw_totalendusesannual!$A:$A,$C30) / $D30</f>
        <v>20.659318953811781</v>
      </c>
      <c r="F30" s="38">
        <f>SUMIFS(Raw_totalendusesannual!$E:$E,
        Raw_totalendusesannual!$B:$B,$A30,
        Raw_totalendusesannual!$C:$C,$B30,
        Raw_totalendusesannual!$A:$A,$C30) / $D30</f>
        <v>1.8802244873849818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Zones!$H$51</f>
        <v>68565.099999999991</v>
      </c>
      <c r="E31" s="38">
        <f>SUMIFS(Raw_totalendusesannual!$D:$D,
        Raw_totalendusesannual!$B:$B,$A31,
        Raw_totalendusesannual!$C:$C,$B31,
        Raw_totalendusesannual!$A:$A,$C31) / $D31</f>
        <v>19.875296907610434</v>
      </c>
      <c r="F31" s="38">
        <f>SUMIFS(Raw_totalendusesannual!$E:$E,
        Raw_totalendusesannual!$B:$B,$A31,
        Raw_totalendusesannual!$C:$C,$B31,
        Raw_totalendusesannual!$A:$A,$C31) / $D31</f>
        <v>3.4442316863827229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Zones!$H$51</f>
        <v>68565.099999999991</v>
      </c>
      <c r="E32" s="38">
        <f>SUMIFS(Raw_totalendusesannual!$D:$D,
        Raw_totalendusesannual!$B:$B,$A32,
        Raw_totalendusesannual!$C:$C,$B32,
        Raw_totalendusesannual!$A:$A,$C32) / $D32</f>
        <v>18.796791808077288</v>
      </c>
      <c r="F32" s="38">
        <f>SUMIFS(Raw_totalendusesannual!$E:$E,
        Raw_totalendusesannual!$B:$B,$A32,
        Raw_totalendusesannual!$C:$C,$B32,
        Raw_totalendusesannual!$A:$A,$C32) / $D32</f>
        <v>3.1498844164159325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Zones!$H$51</f>
        <v>68565.099999999991</v>
      </c>
      <c r="E33" s="38">
        <f>SUMIFS(Raw_totalendusesannual!$D:$D,
        Raw_totalendusesannual!$B:$B,$A33,
        Raw_totalendusesannual!$C:$C,$B33,
        Raw_totalendusesannual!$A:$A,$C33) / $D33</f>
        <v>22.450870778282248</v>
      </c>
      <c r="F33" s="38">
        <f>SUMIFS(Raw_totalendusesannual!$E:$E,
        Raw_totalendusesannual!$B:$B,$A33,
        Raw_totalendusesannual!$C:$C,$B33,
        Raw_totalendusesannual!$A:$A,$C33) / $D33</f>
        <v>3.413986999216803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Zones!$H$51</f>
        <v>68565.099999999991</v>
      </c>
      <c r="E34" s="38">
        <f>SUMIFS(Raw_totalendusesannual!$D:$D,
        Raw_totalendusesannual!$B:$B,$A34,
        Raw_totalendusesannual!$C:$C,$B34,
        Raw_totalendusesannual!$A:$A,$C34) / $D34</f>
        <v>21.156315822481119</v>
      </c>
      <c r="F34" s="38">
        <f>SUMIFS(Raw_totalendusesannual!$E:$E,
        Raw_totalendusesannual!$B:$B,$A34,
        Raw_totalendusesannual!$C:$C,$B34,
        Raw_totalendusesannual!$A:$A,$C34) / $D34</f>
        <v>3.2011832550379133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Zones!$H$51</f>
        <v>68565.099999999991</v>
      </c>
      <c r="E35" s="38">
        <f>SUMIFS(Raw_totalendusesannual!$D:$D,
        Raw_totalendusesannual!$B:$B,$A35,
        Raw_totalendusesannual!$C:$C,$B35,
        Raw_totalendusesannual!$A:$A,$C35) / $D35</f>
        <v>23.97259961700632</v>
      </c>
      <c r="F35" s="38">
        <f>SUMIFS(Raw_totalendusesannual!$E:$E,
        Raw_totalendusesannual!$B:$B,$A35,
        Raw_totalendusesannual!$C:$C,$B35,
        Raw_totalendusesannual!$A:$A,$C35) / $D35</f>
        <v>2.778393526735905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Zones!$H$51</f>
        <v>68565.099999999991</v>
      </c>
      <c r="E36" s="38">
        <f>SUMIFS(Raw_totalendusesannual!$D:$D,
        Raw_totalendusesannual!$B:$B,$A36,
        Raw_totalendusesannual!$C:$C,$B36,
        Raw_totalendusesannual!$A:$A,$C36) / $D36</f>
        <v>22.038945177648689</v>
      </c>
      <c r="F36" s="38">
        <f>SUMIFS(Raw_totalendusesannual!$E:$E,
        Raw_totalendusesannual!$B:$B,$A36,
        Raw_totalendusesannual!$C:$C,$B36,
        Raw_totalendusesannual!$A:$A,$C36) / $D36</f>
        <v>2.6782888087379737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Zones!$H$51</f>
        <v>68565.099999999991</v>
      </c>
      <c r="E37" s="38">
        <f>SUMIFS(Raw_totalendusesannual!$D:$D,
        Raw_totalendusesannual!$B:$B,$A37,
        Raw_totalendusesannual!$C:$C,$B37,
        Raw_totalendusesannual!$A:$A,$C37) / $D37</f>
        <v>24.175184313885637</v>
      </c>
      <c r="F37" s="38">
        <f>SUMIFS(Raw_totalendusesannual!$E:$E,
        Raw_totalendusesannual!$B:$B,$A37,
        Raw_totalendusesannual!$C:$C,$B37,
        Raw_totalendusesannual!$A:$A,$C37) / $D37</f>
        <v>1.9399086415683784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Zones!$H$51</f>
        <v>68565.099999999991</v>
      </c>
      <c r="E38" s="38">
        <f>SUMIFS(Raw_totalendusesannual!$D:$D,
        Raw_totalendusesannual!$B:$B,$A38,
        Raw_totalendusesannual!$C:$C,$B38,
        Raw_totalendusesannual!$A:$A,$C38) / $D38</f>
        <v>22.235108823585179</v>
      </c>
      <c r="F38" s="38">
        <f>SUMIFS(Raw_totalendusesannual!$E:$E,
        Raw_totalendusesannual!$B:$B,$A38,
        Raw_totalendusesannual!$C:$C,$B38,
        Raw_totalendusesannual!$A:$A,$C38) / $D38</f>
        <v>1.8584734799482538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Zones!$H$51</f>
        <v>68565.099999999991</v>
      </c>
      <c r="E39" s="38">
        <f>SUMIFS(Raw_totalendusesannual!$D:$D,
        Raw_totalendusesannual!$B:$B,$A39,
        Raw_totalendusesannual!$C:$C,$B39,
        Raw_totalendusesannual!$A:$A,$C39) / $D39</f>
        <v>23.961805641645682</v>
      </c>
      <c r="F39" s="38">
        <f>SUMIFS(Raw_totalendusesannual!$E:$E,
        Raw_totalendusesannual!$B:$B,$A39,
        Raw_totalendusesannual!$C:$C,$B39,
        Raw_totalendusesannual!$A:$A,$C39) / $D39</f>
        <v>1.9535416706166842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Zones!$H$51</f>
        <v>68565.099999999991</v>
      </c>
      <c r="E40" s="38">
        <f>SUMIFS(Raw_totalendusesannual!$D:$D,
        Raw_totalendusesannual!$B:$B,$A40,
        Raw_totalendusesannual!$C:$C,$B40,
        Raw_totalendusesannual!$A:$A,$C40) / $D40</f>
        <v>22.014873601876175</v>
      </c>
      <c r="F40" s="38">
        <f>SUMIFS(Raw_totalendusesannual!$E:$E,
        Raw_totalendusesannual!$B:$B,$A40,
        Raw_totalendusesannual!$C:$C,$B40,
        Raw_totalendusesannual!$A:$A,$C40) / $D40</f>
        <v>1.8651220518893725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Zones!$H$51</f>
        <v>68565.099999999991</v>
      </c>
      <c r="E41" s="38">
        <f>SUMIFS(Raw_totalendusesannual!$D:$D,
        Raw_totalendusesannual!$B:$B,$A41,
        Raw_totalendusesannual!$C:$C,$B41,
        Raw_totalendusesannual!$A:$A,$C41) / $D41</f>
        <v>21.572548716475293</v>
      </c>
      <c r="F41" s="38">
        <f>SUMIFS(Raw_totalendusesannual!$E:$E,
        Raw_totalendusesannual!$B:$B,$A41,
        Raw_totalendusesannual!$C:$C,$B41,
        Raw_totalendusesannual!$A:$A,$C41) / $D41</f>
        <v>3.2134645760014937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Zones!$H$51</f>
        <v>68565.099999999991</v>
      </c>
      <c r="E42" s="38">
        <f>SUMIFS(Raw_totalendusesannual!$D:$D,
        Raw_totalendusesannual!$B:$B,$A42,
        Raw_totalendusesannual!$C:$C,$B42,
        Raw_totalendusesannual!$A:$A,$C42) / $D42</f>
        <v>20.09041042746237</v>
      </c>
      <c r="F42" s="38">
        <f>SUMIFS(Raw_totalendusesannual!$E:$E,
        Raw_totalendusesannual!$B:$B,$A42,
        Raw_totalendusesannual!$C:$C,$B42,
        Raw_totalendusesannual!$A:$A,$C42) / $D42</f>
        <v>2.9947738718385888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Zones!$H$51</f>
        <v>68565.099999999991</v>
      </c>
      <c r="E43" s="38">
        <f>SUMIFS(Raw_totalendusesannual!$D:$D,
        Raw_totalendusesannual!$B:$B,$A43,
        Raw_totalendusesannual!$C:$C,$B43,
        Raw_totalendusesannual!$A:$A,$C43) / $D43</f>
        <v>20.838023134218432</v>
      </c>
      <c r="F43" s="38">
        <f>SUMIFS(Raw_totalendusesannual!$E:$E,
        Raw_totalendusesannual!$B:$B,$A43,
        Raw_totalendusesannual!$C:$C,$B43,
        Raw_totalendusesannual!$A:$A,$C43) / $D43</f>
        <v>3.2816602032229225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Zones!$H$51</f>
        <v>68565.099999999991</v>
      </c>
      <c r="E44" s="38">
        <f>SUMIFS(Raw_totalendusesannual!$D:$D,
        Raw_totalendusesannual!$B:$B,$A44,
        Raw_totalendusesannual!$C:$C,$B44,
        Raw_totalendusesannual!$A:$A,$C44) / $D44</f>
        <v>19.89894611106817</v>
      </c>
      <c r="F44" s="38">
        <f>SUMIFS(Raw_totalendusesannual!$E:$E,
        Raw_totalendusesannual!$B:$B,$A44,
        Raw_totalendusesannual!$C:$C,$B44,
        Raw_totalendusesannual!$A:$A,$C44) / $D44</f>
        <v>3.2718072313757296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Zones!$H$51</f>
        <v>68565.099999999991</v>
      </c>
      <c r="E45" s="38">
        <f>SUMIFS(Raw_totalendusesannual!$D:$D,
        Raw_totalendusesannual!$B:$B,$A45,
        Raw_totalendusesannual!$C:$C,$B45,
        Raw_totalendusesannual!$A:$A,$C45) / $D45</f>
        <v>22.514845890985356</v>
      </c>
      <c r="F45" s="38">
        <f>SUMIFS(Raw_totalendusesannual!$E:$E,
        Raw_totalendusesannual!$B:$B,$A45,
        Raw_totalendusesannual!$C:$C,$B45,
        Raw_totalendusesannual!$A:$A,$C45) / $D45</f>
        <v>2.6924152374896271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Zones!$H$51</f>
        <v>68565.099999999991</v>
      </c>
      <c r="E46" s="38">
        <f>SUMIFS(Raw_totalendusesannual!$D:$D,
        Raw_totalendusesannual!$B:$B,$A46,
        Raw_totalendusesannual!$C:$C,$B46,
        Raw_totalendusesannual!$A:$A,$C46) / $D46</f>
        <v>20.947157518912686</v>
      </c>
      <c r="F46" s="38">
        <f>SUMIFS(Raw_totalendusesannual!$E:$E,
        Raw_totalendusesannual!$B:$B,$A46,
        Raw_totalendusesannual!$C:$C,$B46,
        Raw_totalendusesannual!$A:$A,$C46) / $D46</f>
        <v>2.7459687216966069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Zones!$H$51</f>
        <v>68565.099999999991</v>
      </c>
      <c r="E47" s="38">
        <f>SUMIFS(Raw_totalendusesannual!$D:$D,
        Raw_totalendusesannual!$B:$B,$A47,
        Raw_totalendusesannual!$C:$C,$B47,
        Raw_totalendusesannual!$A:$A,$C47) / $D47</f>
        <v>22.70666432339485</v>
      </c>
      <c r="F47" s="38">
        <f>SUMIFS(Raw_totalendusesannual!$E:$E,
        Raw_totalendusesannual!$B:$B,$A47,
        Raw_totalendusesannual!$C:$C,$B47,
        Raw_totalendusesannual!$A:$A,$C47) / $D47</f>
        <v>1.9140056676064063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Zones!$H$51</f>
        <v>68565.099999999991</v>
      </c>
      <c r="E48" s="38">
        <f>SUMIFS(Raw_totalendusesannual!$D:$D,
        Raw_totalendusesannual!$B:$B,$A48,
        Raw_totalendusesannual!$C:$C,$B48,
        Raw_totalendusesannual!$A:$A,$C48) / $D48</f>
        <v>21.155531895964568</v>
      </c>
      <c r="F48" s="38">
        <f>SUMIFS(Raw_totalendusesannual!$E:$E,
        Raw_totalendusesannual!$B:$B,$A48,
        Raw_totalendusesannual!$C:$C,$B48,
        Raw_totalendusesannual!$A:$A,$C48) / $D48</f>
        <v>1.8866089307825704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Zones!$H$51</f>
        <v>68565.099999999991</v>
      </c>
      <c r="E49" s="38">
        <f>SUMIFS(Raw_totalendusesannual!$D:$D,
        Raw_totalendusesannual!$B:$B,$A49,
        Raw_totalendusesannual!$C:$C,$B49,
        Raw_totalendusesannual!$A:$A,$C49) / $D49</f>
        <v>22.500041858029817</v>
      </c>
      <c r="F49" s="38">
        <f>SUMIFS(Raw_totalendusesannual!$E:$E,
        Raw_totalendusesannual!$B:$B,$A49,
        Raw_totalendusesannual!$C:$C,$B49,
        Raw_totalendusesannual!$A:$A,$C49) / $D49</f>
        <v>1.9122978016512779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Zones!$H$51</f>
        <v>68565.099999999991</v>
      </c>
      <c r="E50" s="38">
        <f>SUMIFS(Raw_totalendusesannual!$D:$D,
        Raw_totalendusesannual!$B:$B,$A50,
        Raw_totalendusesannual!$C:$C,$B50,
        Raw_totalendusesannual!$A:$A,$C50) / $D50</f>
        <v>20.916273731096435</v>
      </c>
      <c r="F50" s="38">
        <f>SUMIFS(Raw_totalendusesannual!$E:$E,
        Raw_totalendusesannual!$B:$B,$A50,
        Raw_totalendusesannual!$C:$C,$B50,
        Raw_totalendusesannual!$A:$A,$C50) / $D50</f>
        <v>1.8793475106140005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Zones!$H$51</f>
        <v>68565.099999999991</v>
      </c>
      <c r="E51" s="38">
        <f>SUMIFS(Raw_totalendusesannual!$D:$D,
        Raw_totalendusesannual!$B:$B,$A51,
        Raw_totalendusesannual!$C:$C,$B51,
        Raw_totalendusesannual!$A:$A,$C51) / $D51</f>
        <v>20.260590592006722</v>
      </c>
      <c r="F51" s="38">
        <f>SUMIFS(Raw_totalendusesannual!$E:$E,
        Raw_totalendusesannual!$B:$B,$A51,
        Raw_totalendusesannual!$C:$C,$B51,
        Raw_totalendusesannual!$A:$A,$C51) / $D51</f>
        <v>3.1143043618400617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Zones!$H$51</f>
        <v>68565.099999999991</v>
      </c>
      <c r="E52" s="38">
        <f>SUMIFS(Raw_totalendusesannual!$D:$D,
        Raw_totalendusesannual!$B:$B,$A52,
        Raw_totalendusesannual!$C:$C,$B52,
        Raw_totalendusesannual!$A:$A,$C52) / $D52</f>
        <v>19.099686283546585</v>
      </c>
      <c r="F52" s="38">
        <f>SUMIFS(Raw_totalendusesannual!$E:$E,
        Raw_totalendusesannual!$B:$B,$A52,
        Raw_totalendusesannual!$C:$C,$B52,
        Raw_totalendusesannual!$A:$A,$C52) / $D52</f>
        <v>3.0229810792954437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Zones!$H$51</f>
        <v>68565.099999999991</v>
      </c>
      <c r="E53" s="38">
        <f>SUMIFS(Raw_totalendusesannual!$D:$D,
        Raw_totalendusesannual!$B:$B,$A53,
        Raw_totalendusesannual!$C:$C,$B53,
        Raw_totalendusesannual!$A:$A,$C53) / $D53</f>
        <v>23.622473678299897</v>
      </c>
      <c r="F53" s="38">
        <f>SUMIFS(Raw_totalendusesannual!$E:$E,
        Raw_totalendusesannual!$B:$B,$A53,
        Raw_totalendusesannual!$C:$C,$B53,
        Raw_totalendusesannual!$A:$A,$C53) / $D53</f>
        <v>2.1163466544933209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Zones!$H$51</f>
        <v>68565.099999999991</v>
      </c>
      <c r="E54" s="38">
        <f>SUMIFS(Raw_totalendusesannual!$D:$D,
        Raw_totalendusesannual!$B:$B,$A54,
        Raw_totalendusesannual!$C:$C,$B54,
        Raw_totalendusesannual!$A:$A,$C54) / $D54</f>
        <v>22.004843572021336</v>
      </c>
      <c r="F54" s="38">
        <f>SUMIFS(Raw_totalendusesannual!$E:$E,
        Raw_totalendusesannual!$B:$B,$A54,
        Raw_totalendusesannual!$C:$C,$B54,
        Raw_totalendusesannual!$A:$A,$C54) / $D54</f>
        <v>2.2425895973315875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Zones!$H$51</f>
        <v>68565.099999999991</v>
      </c>
      <c r="E55" s="38">
        <f>SUMIFS(Raw_totalendusesannual!$D:$D,
        Raw_totalendusesannual!$B:$B,$A55,
        Raw_totalendusesannual!$C:$C,$B55,
        Raw_totalendusesannual!$A:$A,$C55) / $D55</f>
        <v>24.392535561094494</v>
      </c>
      <c r="F55" s="38">
        <f>SUMIFS(Raw_totalendusesannual!$E:$E,
        Raw_totalendusesannual!$B:$B,$A55,
        Raw_totalendusesannual!$C:$C,$B55,
        Raw_totalendusesannual!$A:$A,$C55) / $D55</f>
        <v>1.9528805471004933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Zones!$H$51</f>
        <v>68565.099999999991</v>
      </c>
      <c r="E56" s="38">
        <f>SUMIFS(Raw_totalendusesannual!$D:$D,
        Raw_totalendusesannual!$B:$B,$A56,
        Raw_totalendusesannual!$C:$C,$B56,
        Raw_totalendusesannual!$A:$A,$C56) / $D56</f>
        <v>22.366004862532108</v>
      </c>
      <c r="F56" s="38">
        <f>SUMIFS(Raw_totalendusesannual!$E:$E,
        Raw_totalendusesannual!$B:$B,$A56,
        Raw_totalendusesannual!$C:$C,$B56,
        Raw_totalendusesannual!$A:$A,$C56) / $D56</f>
        <v>1.9943875236818736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Zones!$H$51</f>
        <v>68565.099999999991</v>
      </c>
      <c r="E57" s="38">
        <f>SUMIFS(Raw_totalendusesannual!$D:$D,
        Raw_totalendusesannual!$B:$B,$A57,
        Raw_totalendusesannual!$C:$C,$B57,
        Raw_totalendusesannual!$A:$A,$C57) / $D57</f>
        <v>24.34786852203235</v>
      </c>
      <c r="F57" s="38">
        <f>SUMIFS(Raw_totalendusesannual!$E:$E,
        Raw_totalendusesannual!$B:$B,$A57,
        Raw_totalendusesannual!$C:$C,$B57,
        Raw_totalendusesannual!$A:$A,$C57) / $D57</f>
        <v>1.8407240709923856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Zones!$H$51</f>
        <v>68565.099999999991</v>
      </c>
      <c r="E58" s="38">
        <f>SUMIFS(Raw_totalendusesannual!$D:$D,
        Raw_totalendusesannual!$B:$B,$A58,
        Raw_totalendusesannual!$C:$C,$B58,
        Raw_totalendusesannual!$A:$A,$C58) / $D58</f>
        <v>22.331916966503371</v>
      </c>
      <c r="F58" s="38">
        <f>SUMIFS(Raw_totalendusesannual!$E:$E,
        Raw_totalendusesannual!$B:$B,$A58,
        Raw_totalendusesannual!$C:$C,$B58,
        Raw_totalendusesannual!$A:$A,$C58) / $D58</f>
        <v>1.845787434131942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Zones!$H$51</f>
        <v>68565.099999999991</v>
      </c>
      <c r="E59" s="38">
        <f>SUMIFS(Raw_totalendusesannual!$D:$D,
        Raw_totalendusesannual!$B:$B,$A59,
        Raw_totalendusesannual!$C:$C,$B59,
        Raw_totalendusesannual!$A:$A,$C59) / $D59</f>
        <v>24.390350046889747</v>
      </c>
      <c r="F59" s="38">
        <f>SUMIFS(Raw_totalendusesannual!$E:$E,
        Raw_totalendusesannual!$B:$B,$A59,
        Raw_totalendusesannual!$C:$C,$B59,
        Raw_totalendusesannual!$A:$A,$C59) / $D59</f>
        <v>1.8420753415367297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Zones!$H$51</f>
        <v>68565.099999999991</v>
      </c>
      <c r="E60" s="38">
        <f>SUMIFS(Raw_totalendusesannual!$D:$D,
        Raw_totalendusesannual!$B:$B,$A60,
        Raw_totalendusesannual!$C:$C,$B60,
        Raw_totalendusesannual!$A:$A,$C60) / $D60</f>
        <v>22.36069049706046</v>
      </c>
      <c r="F60" s="38">
        <f>SUMIFS(Raw_totalendusesannual!$E:$E,
        Raw_totalendusesannual!$B:$B,$A60,
        Raw_totalendusesannual!$C:$C,$B60,
        Raw_totalendusesannual!$A:$A,$C60) / $D60</f>
        <v>1.8401405379704838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Zones!$H$51</f>
        <v>68565.099999999991</v>
      </c>
      <c r="E61" s="38">
        <f>SUMIFS(Raw_totalendusesannual!$D:$D,
        Raw_totalendusesannual!$B:$B,$A61,
        Raw_totalendusesannual!$C:$C,$B61,
        Raw_totalendusesannual!$A:$A,$C61) / $D61</f>
        <v>22.308313121398498</v>
      </c>
      <c r="F61" s="38">
        <f>SUMIFS(Raw_totalendusesannual!$E:$E,
        Raw_totalendusesannual!$B:$B,$A61,
        Raw_totalendusesannual!$C:$C,$B61,
        Raw_totalendusesannual!$A:$A,$C61) / $D61</f>
        <v>2.0697416032354656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Zones!$H$51</f>
        <v>68565.099999999991</v>
      </c>
      <c r="E62" s="38">
        <f>SUMIFS(Raw_totalendusesannual!$D:$D,
        Raw_totalendusesannual!$B:$B,$A62,
        Raw_totalendusesannual!$C:$C,$B62,
        Raw_totalendusesannual!$A:$A,$C62) / $D62</f>
        <v>20.619921067715211</v>
      </c>
      <c r="F62" s="38">
        <f>SUMIFS(Raw_totalendusesannual!$E:$E,
        Raw_totalendusesannual!$B:$B,$A62,
        Raw_totalendusesannual!$C:$C,$B62,
        Raw_totalendusesannual!$A:$A,$C62) / $D62</f>
        <v>2.0889003297596012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Zones!$H$51</f>
        <v>68565.099999999991</v>
      </c>
      <c r="E63" s="38">
        <f>SUMIFS(Raw_totalendusesannual!$D:$D,
        Raw_totalendusesannual!$B:$B,$A63,
        Raw_totalendusesannual!$C:$C,$B63,
        Raw_totalendusesannual!$A:$A,$C63) / $D63</f>
        <v>23.886579323883435</v>
      </c>
      <c r="F63" s="38">
        <f>SUMIFS(Raw_totalendusesannual!$E:$E,
        Raw_totalendusesannual!$B:$B,$A63,
        Raw_totalendusesannual!$C:$C,$B63,
        Raw_totalendusesannual!$A:$A,$C63) / $D63</f>
        <v>2.1530195390949625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Zones!$H$51</f>
        <v>68565.099999999991</v>
      </c>
      <c r="E64" s="38">
        <f>SUMIFS(Raw_totalendusesannual!$D:$D,
        Raw_totalendusesannual!$B:$B,$A64,
        Raw_totalendusesannual!$C:$C,$B64,
        Raw_totalendusesannual!$A:$A,$C64) / $D64</f>
        <v>22.322317913924142</v>
      </c>
      <c r="F64" s="38">
        <f>SUMIFS(Raw_totalendusesannual!$E:$E,
        Raw_totalendusesannual!$B:$B,$A64,
        Raw_totalendusesannual!$C:$C,$B64,
        Raw_totalendusesannual!$A:$A,$C64) / $D64</f>
        <v>2.3962564044973318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Zones!$H$51</f>
        <v>68565.099999999991</v>
      </c>
      <c r="E65" s="38">
        <f>SUMIFS(Raw_totalendusesannual!$D:$D,
        Raw_totalendusesannual!$B:$B,$A65,
        Raw_totalendusesannual!$C:$C,$B65,
        Raw_totalendusesannual!$A:$A,$C65) / $D65</f>
        <v>24.467247039674707</v>
      </c>
      <c r="F65" s="38">
        <f>SUMIFS(Raw_totalendusesannual!$E:$E,
        Raw_totalendusesannual!$B:$B,$A65,
        Raw_totalendusesannual!$C:$C,$B65,
        Raw_totalendusesannual!$A:$A,$C65) / $D65</f>
        <v>1.9331117434379883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Zones!$H$51</f>
        <v>68565.099999999991</v>
      </c>
      <c r="E66" s="38">
        <f>SUMIFS(Raw_totalendusesannual!$D:$D,
        Raw_totalendusesannual!$B:$B,$A66,
        Raw_totalendusesannual!$C:$C,$B66,
        Raw_totalendusesannual!$A:$A,$C66) / $D66</f>
        <v>22.625791692858321</v>
      </c>
      <c r="F66" s="38">
        <f>SUMIFS(Raw_totalendusesannual!$E:$E,
        Raw_totalendusesannual!$B:$B,$A66,
        Raw_totalendusesannual!$C:$C,$B66,
        Raw_totalendusesannual!$A:$A,$C66) / $D66</f>
        <v>1.9883265684728821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Zones!$H$51</f>
        <v>68565.099999999991</v>
      </c>
      <c r="E67" s="38">
        <f>SUMIFS(Raw_totalendusesannual!$D:$D,
        Raw_totalendusesannual!$B:$B,$A67,
        Raw_totalendusesannual!$C:$C,$B67,
        Raw_totalendusesannual!$A:$A,$C67) / $D67</f>
        <v>24.446096191794371</v>
      </c>
      <c r="F67" s="38">
        <f>SUMIFS(Raw_totalendusesannual!$E:$E,
        Raw_totalendusesannual!$B:$B,$A67,
        Raw_totalendusesannual!$C:$C,$B67,
        Raw_totalendusesannual!$A:$A,$C67) / $D67</f>
        <v>1.8378555562523793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Zones!$H$51</f>
        <v>68565.099999999991</v>
      </c>
      <c r="E68" s="38">
        <f>SUMIFS(Raw_totalendusesannual!$D:$D,
        Raw_totalendusesannual!$B:$B,$A68,
        Raw_totalendusesannual!$C:$C,$B68,
        Raw_totalendusesannual!$A:$A,$C68) / $D68</f>
        <v>22.61956928524862</v>
      </c>
      <c r="F68" s="38">
        <f>SUMIFS(Raw_totalendusesannual!$E:$E,
        Raw_totalendusesannual!$B:$B,$A68,
        Raw_totalendusesannual!$C:$C,$B68,
        Raw_totalendusesannual!$A:$A,$C68) / $D68</f>
        <v>1.8371492202301174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Zones!$H$51</f>
        <v>68565.099999999991</v>
      </c>
      <c r="E69" s="38">
        <f>SUMIFS(Raw_totalendusesannual!$D:$D,
        Raw_totalendusesannual!$B:$B,$A69,
        Raw_totalendusesannual!$C:$C,$B69,
        Raw_totalendusesannual!$A:$A,$C69) / $D69</f>
        <v>24.465114613702895</v>
      </c>
      <c r="F69" s="38">
        <f>SUMIFS(Raw_totalendusesannual!$E:$E,
        Raw_totalendusesannual!$B:$B,$A69,
        Raw_totalendusesannual!$C:$C,$B69,
        Raw_totalendusesannual!$A:$A,$C69) / $D69</f>
        <v>1.8381564381879414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Zones!$H$51</f>
        <v>68565.099999999991</v>
      </c>
      <c r="E70" s="38">
        <f>SUMIFS(Raw_totalendusesannual!$D:$D,
        Raw_totalendusesannual!$B:$B,$A70,
        Raw_totalendusesannual!$C:$C,$B70,
        Raw_totalendusesannual!$A:$A,$C70) / $D70</f>
        <v>22.620363421040736</v>
      </c>
      <c r="F70" s="38">
        <f>SUMIFS(Raw_totalendusesannual!$E:$E,
        Raw_totalendusesannual!$B:$B,$A70,
        Raw_totalendusesannual!$C:$C,$B70,
        Raw_totalendusesannual!$A:$A,$C70) / $D70</f>
        <v>1.8360504104858013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Zones!$H$51</f>
        <v>68565.099999999991</v>
      </c>
      <c r="E71" s="38">
        <f>SUMIFS(Raw_totalendusesannual!$D:$D,
        Raw_totalendusesannual!$B:$B,$A71,
        Raw_totalendusesannual!$C:$C,$B71,
        Raw_totalendusesannual!$A:$A,$C71) / $D71</f>
        <v>22.39246817987577</v>
      </c>
      <c r="F71" s="38">
        <f>SUMIFS(Raw_totalendusesannual!$E:$E,
        Raw_totalendusesannual!$B:$B,$A71,
        Raw_totalendusesannual!$C:$C,$B71,
        Raw_totalendusesannual!$A:$A,$C71) / $D71</f>
        <v>2.0371331770828016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Zones!$H$51</f>
        <v>68565.099999999991</v>
      </c>
      <c r="E72" s="38">
        <f>SUMIFS(Raw_totalendusesannual!$D:$D,
        Raw_totalendusesannual!$B:$B,$A72,
        Raw_totalendusesannual!$C:$C,$B72,
        Raw_totalendusesannual!$A:$A,$C72) / $D72</f>
        <v>20.821223771277229</v>
      </c>
      <c r="F72" s="38">
        <f>SUMIFS(Raw_totalendusesannual!$E:$E,
        Raw_totalendusesannual!$B:$B,$A72,
        Raw_totalendusesannual!$C:$C,$B72,
        Raw_totalendusesannual!$A:$A,$C72) / $D72</f>
        <v>2.0912103971262348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Zones!$H$51</f>
        <v>68565.099999999991</v>
      </c>
      <c r="E73" s="38">
        <f>SUMIFS(Raw_totalendusesannual!$D:$D,
        Raw_totalendusesannual!$B:$B,$A73,
        Raw_totalendusesannual!$C:$C,$B73,
        Raw_totalendusesannual!$A:$A,$C73) / $D73</f>
        <v>24.773175420148153</v>
      </c>
      <c r="F73" s="38">
        <f>SUMIFS(Raw_totalendusesannual!$E:$E,
        Raw_totalendusesannual!$B:$B,$A73,
        Raw_totalendusesannual!$C:$C,$B73,
        Raw_totalendusesannual!$A:$A,$C73) / $D73</f>
        <v>2.2868681005351119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Zones!$H$51</f>
        <v>68565.099999999991</v>
      </c>
      <c r="E74" s="38">
        <f>SUMIFS(Raw_totalendusesannual!$D:$D,
        Raw_totalendusesannual!$B:$B,$A74,
        Raw_totalendusesannual!$C:$C,$B74,
        Raw_totalendusesannual!$A:$A,$C74) / $D74</f>
        <v>22.858935814284528</v>
      </c>
      <c r="F74" s="38">
        <f>SUMIFS(Raw_totalendusesannual!$E:$E,
        Raw_totalendusesannual!$B:$B,$A74,
        Raw_totalendusesannual!$C:$C,$B74,
        Raw_totalendusesannual!$A:$A,$C74) / $D74</f>
        <v>2.4360563902043464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Zones!$H$51</f>
        <v>68565.099999999991</v>
      </c>
      <c r="E75" s="38">
        <f>SUMIFS(Raw_totalendusesannual!$D:$D,
        Raw_totalendusesannual!$B:$B,$A75,
        Raw_totalendusesannual!$C:$C,$B75,
        Raw_totalendusesannual!$A:$A,$C75) / $D75</f>
        <v>25.556960027769232</v>
      </c>
      <c r="F75" s="38">
        <f>SUMIFS(Raw_totalendusesannual!$E:$E,
        Raw_totalendusesannual!$B:$B,$A75,
        Raw_totalendusesannual!$C:$C,$B75,
        Raw_totalendusesannual!$A:$A,$C75) / $D75</f>
        <v>2.0180718762169092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Zones!$H$51</f>
        <v>68565.099999999991</v>
      </c>
      <c r="E76" s="38">
        <f>SUMIFS(Raw_totalendusesannual!$D:$D,
        Raw_totalendusesannual!$B:$B,$A76,
        Raw_totalendusesannual!$C:$C,$B76,
        Raw_totalendusesannual!$A:$A,$C76) / $D76</f>
        <v>23.189446234308711</v>
      </c>
      <c r="F76" s="38">
        <f>SUMIFS(Raw_totalendusesannual!$E:$E,
        Raw_totalendusesannual!$B:$B,$A76,
        Raw_totalendusesannual!$C:$C,$B76,
        Raw_totalendusesannual!$A:$A,$C76) / $D76</f>
        <v>2.0667734751353097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Zones!$H$51</f>
        <v>68565.099999999991</v>
      </c>
      <c r="E77" s="38">
        <f>SUMIFS(Raw_totalendusesannual!$D:$D,
        Raw_totalendusesannual!$B:$B,$A77,
        Raw_totalendusesannual!$C:$C,$B77,
        Raw_totalendusesannual!$A:$A,$C77) / $D77</f>
        <v>25.584921775072161</v>
      </c>
      <c r="F77" s="38">
        <f>SUMIFS(Raw_totalendusesannual!$E:$E,
        Raw_totalendusesannual!$B:$B,$A77,
        Raw_totalendusesannual!$C:$C,$B77,
        Raw_totalendusesannual!$A:$A,$C77) / $D77</f>
        <v>1.8348301103622691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Zones!$H$51</f>
        <v>68565.099999999991</v>
      </c>
      <c r="E78" s="38">
        <f>SUMIFS(Raw_totalendusesannual!$D:$D,
        Raw_totalendusesannual!$B:$B,$A78,
        Raw_totalendusesannual!$C:$C,$B78,
        Raw_totalendusesannual!$A:$A,$C78) / $D78</f>
        <v>23.228368951551154</v>
      </c>
      <c r="F78" s="38">
        <f>SUMIFS(Raw_totalendusesannual!$E:$E,
        Raw_totalendusesannual!$B:$B,$A78,
        Raw_totalendusesannual!$C:$C,$B78,
        Raw_totalendusesannual!$A:$A,$C78) / $D78</f>
        <v>1.8359706322896052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Zones!$H$51</f>
        <v>68565.099999999991</v>
      </c>
      <c r="E79" s="38">
        <f>SUMIFS(Raw_totalendusesannual!$D:$D,
        Raw_totalendusesannual!$B:$B,$A79,
        Raw_totalendusesannual!$C:$C,$B79,
        Raw_totalendusesannual!$A:$A,$C79) / $D79</f>
        <v>25.55248603152333</v>
      </c>
      <c r="F79" s="38">
        <f>SUMIFS(Raw_totalendusesannual!$E:$E,
        Raw_totalendusesannual!$B:$B,$A79,
        Raw_totalendusesannual!$C:$C,$B79,
        Raw_totalendusesannual!$A:$A,$C79) / $D79</f>
        <v>1.8350237949044048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Zones!$H$51</f>
        <v>68565.099999999991</v>
      </c>
      <c r="E80" s="38">
        <f>SUMIFS(Raw_totalendusesannual!$D:$D,
        Raw_totalendusesannual!$B:$B,$A80,
        Raw_totalendusesannual!$C:$C,$B80,
        Raw_totalendusesannual!$A:$A,$C80) / $D80</f>
        <v>23.179052900090575</v>
      </c>
      <c r="F80" s="38">
        <f>SUMIFS(Raw_totalendusesannual!$E:$E,
        Raw_totalendusesannual!$B:$B,$A80,
        Raw_totalendusesannual!$C:$C,$B80,
        Raw_totalendusesannual!$A:$A,$C80) / $D80</f>
        <v>1.8368849458397933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Zones!$H$51</f>
        <v>68565.099999999991</v>
      </c>
      <c r="E81" s="38">
        <f>SUMIFS(Raw_totalendusesannual!$D:$D,
        Raw_totalendusesannual!$B:$B,$A81,
        Raw_totalendusesannual!$C:$C,$B81,
        Raw_totalendusesannual!$A:$A,$C81) / $D81</f>
        <v>23.326948987166944</v>
      </c>
      <c r="F81" s="38">
        <f>SUMIFS(Raw_totalendusesannual!$E:$E,
        Raw_totalendusesannual!$B:$B,$A81,
        Raw_totalendusesannual!$C:$C,$B81,
        Raw_totalendusesannual!$A:$A,$C81) / $D81</f>
        <v>2.1748729309809223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Zones!$H$51</f>
        <v>68565.099999999991</v>
      </c>
      <c r="E82" s="38">
        <f>SUMIFS(Raw_totalendusesannual!$D:$D,
        Raw_totalendusesannual!$B:$B,$A82,
        Raw_totalendusesannual!$C:$C,$B82,
        Raw_totalendusesannual!$A:$A,$C82) / $D82</f>
        <v>21.355259162460204</v>
      </c>
      <c r="F82" s="38">
        <f>SUMIFS(Raw_totalendusesannual!$E:$E,
        Raw_totalendusesannual!$B:$B,$A82,
        Raw_totalendusesannual!$C:$C,$B82,
        Raw_totalendusesannual!$A:$A,$C82) / $D82</f>
        <v>2.1931752451319988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Zones!$H$51</f>
        <v>68565.099999999991</v>
      </c>
      <c r="E83" s="38">
        <f>SUMIFS(Raw_totalendusesannual!$D:$D,
        Raw_totalendusesannual!$B:$B,$A83,
        Raw_totalendusesannual!$C:$C,$B83,
        Raw_totalendusesannual!$A:$A,$C83) / $D83</f>
        <v>25.640924902027422</v>
      </c>
      <c r="F83" s="38">
        <f>SUMIFS(Raw_totalendusesannual!$E:$E,
        Raw_totalendusesannual!$B:$B,$A83,
        Raw_totalendusesannual!$C:$C,$B83,
        Raw_totalendusesannual!$A:$A,$C83) / $D83</f>
        <v>2.2459790768189651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Zones!$H$51</f>
        <v>68565.099999999991</v>
      </c>
      <c r="E84" s="38">
        <f>SUMIFS(Raw_totalendusesannual!$D:$D,
        Raw_totalendusesannual!$B:$B,$A84,
        Raw_totalendusesannual!$C:$C,$B84,
        Raw_totalendusesannual!$A:$A,$C84) / $D84</f>
        <v>23.464868278468202</v>
      </c>
      <c r="F84" s="38">
        <f>SUMIFS(Raw_totalendusesannual!$E:$E,
        Raw_totalendusesannual!$B:$B,$A84,
        Raw_totalendusesannual!$C:$C,$B84,
        Raw_totalendusesannual!$A:$A,$C84) / $D84</f>
        <v>2.3847308616191039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Zones!$H$51</f>
        <v>68565.099999999991</v>
      </c>
      <c r="E85" s="38">
        <f>SUMIFS(Raw_totalendusesannual!$D:$D,
        Raw_totalendusesannual!$B:$B,$A85,
        Raw_totalendusesannual!$C:$C,$B85,
        Raw_totalendusesannual!$A:$A,$C85) / $D85</f>
        <v>26.363478358523508</v>
      </c>
      <c r="F85" s="38">
        <f>SUMIFS(Raw_totalendusesannual!$E:$E,
        Raw_totalendusesannual!$B:$B,$A85,
        Raw_totalendusesannual!$C:$C,$B85,
        Raw_totalendusesannual!$A:$A,$C85) / $D85</f>
        <v>1.9745153146425807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Zones!$H$51</f>
        <v>68565.099999999991</v>
      </c>
      <c r="E86" s="38">
        <f>SUMIFS(Raw_totalendusesannual!$D:$D,
        Raw_totalendusesannual!$B:$B,$A86,
        Raw_totalendusesannual!$C:$C,$B86,
        Raw_totalendusesannual!$A:$A,$C86) / $D86</f>
        <v>23.754640188667416</v>
      </c>
      <c r="F86" s="38">
        <f>SUMIFS(Raw_totalendusesannual!$E:$E,
        Raw_totalendusesannual!$B:$B,$A86,
        Raw_totalendusesannual!$C:$C,$B86,
        Raw_totalendusesannual!$A:$A,$C86) / $D86</f>
        <v>2.0101964410465385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Zones!$H$51</f>
        <v>68565.099999999991</v>
      </c>
      <c r="E87" s="38">
        <f>SUMIFS(Raw_totalendusesannual!$D:$D,
        Raw_totalendusesannual!$B:$B,$A87,
        Raw_totalendusesannual!$C:$C,$B87,
        Raw_totalendusesannual!$A:$A,$C87) / $D87</f>
        <v>26.37680992224908</v>
      </c>
      <c r="F87" s="38">
        <f>SUMIFS(Raw_totalendusesannual!$E:$E,
        Raw_totalendusesannual!$B:$B,$A87,
        Raw_totalendusesannual!$C:$C,$B87,
        Raw_totalendusesannual!$A:$A,$C87) / $D87</f>
        <v>1.8307356074737735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Zones!$H$51</f>
        <v>68565.099999999991</v>
      </c>
      <c r="E88" s="38">
        <f>SUMIFS(Raw_totalendusesannual!$D:$D,
        Raw_totalendusesannual!$B:$B,$A88,
        Raw_totalendusesannual!$C:$C,$B88,
        Raw_totalendusesannual!$A:$A,$C88) / $D88</f>
        <v>23.776630238999143</v>
      </c>
      <c r="F88" s="38">
        <f>SUMIFS(Raw_totalendusesannual!$E:$E,
        Raw_totalendusesannual!$B:$B,$A88,
        Raw_totalendusesannual!$C:$C,$B88,
        Raw_totalendusesannual!$A:$A,$C88) / $D88</f>
        <v>1.8290891430188245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Zones!$H$51</f>
        <v>68565.099999999991</v>
      </c>
      <c r="E89" s="38">
        <f>SUMIFS(Raw_totalendusesannual!$D:$D,
        Raw_totalendusesannual!$B:$B,$A89,
        Raw_totalendusesannual!$C:$C,$B89,
        Raw_totalendusesannual!$A:$A,$C89) / $D89</f>
        <v>26.359840647793124</v>
      </c>
      <c r="F89" s="38">
        <f>SUMIFS(Raw_totalendusesannual!$E:$E,
        Raw_totalendusesannual!$B:$B,$A89,
        Raw_totalendusesannual!$C:$C,$B89,
        Raw_totalendusesannual!$A:$A,$C89) / $D89</f>
        <v>1.8308264700262964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Zones!$H$51</f>
        <v>68565.099999999991</v>
      </c>
      <c r="E90" s="38">
        <f>SUMIFS(Raw_totalendusesannual!$D:$D,
        Raw_totalendusesannual!$B:$B,$A90,
        Raw_totalendusesannual!$C:$C,$B90,
        Raw_totalendusesannual!$A:$A,$C90) / $D90</f>
        <v>23.745851460874412</v>
      </c>
      <c r="F90" s="38">
        <f>SUMIFS(Raw_totalendusesannual!$E:$E,
        Raw_totalendusesannual!$B:$B,$A90,
        Raw_totalendusesannual!$C:$C,$B90,
        Raw_totalendusesannual!$A:$A,$C90) / $D90</f>
        <v>1.8289613812274761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Zones!$H$51</f>
        <v>68565.099999999991</v>
      </c>
      <c r="E91" s="38">
        <f>SUMIFS(Raw_totalendusesannual!$D:$D,
        Raw_totalendusesannual!$B:$B,$A91,
        Raw_totalendusesannual!$C:$C,$B91,
        Raw_totalendusesannual!$A:$A,$C91) / $D91</f>
        <v>24.082034300248964</v>
      </c>
      <c r="F91" s="38">
        <f>SUMIFS(Raw_totalendusesannual!$E:$E,
        Raw_totalendusesannual!$B:$B,$A91,
        Raw_totalendusesannual!$C:$C,$B91,
        Raw_totalendusesannual!$A:$A,$C91) / $D91</f>
        <v>2.1140711528168121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Zones!$H$51</f>
        <v>68565.099999999991</v>
      </c>
      <c r="E92" s="38">
        <f>SUMIFS(Raw_totalendusesannual!$D:$D,
        Raw_totalendusesannual!$B:$B,$A92,
        Raw_totalendusesannual!$C:$C,$B92,
        Raw_totalendusesannual!$A:$A,$C92) / $D92</f>
        <v>21.877850976663058</v>
      </c>
      <c r="F92" s="38">
        <f>SUMIFS(Raw_totalendusesannual!$E:$E,
        Raw_totalendusesannual!$B:$B,$A92,
        Raw_totalendusesannual!$C:$C,$B92,
        Raw_totalendusesannual!$A:$A,$C92) / $D92</f>
        <v>2.1244506315895411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Zones!$H$51</f>
        <v>68565.099999999991</v>
      </c>
      <c r="E93" s="38">
        <f>SUMIFS(Raw_totalendusesannual!$D:$D,
        Raw_totalendusesannual!$B:$B,$A93,
        Raw_totalendusesannual!$C:$C,$B93,
        Raw_totalendusesannual!$A:$A,$C93) / $D93</f>
        <v>26.775842228772369</v>
      </c>
      <c r="F93" s="38">
        <f>SUMIFS(Raw_totalendusesannual!$E:$E,
        Raw_totalendusesannual!$B:$B,$A93,
        Raw_totalendusesannual!$C:$C,$B93,
        Raw_totalendusesannual!$A:$A,$C93) / $D93</f>
        <v>2.7798365349135348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Zones!$H$51</f>
        <v>68565.099999999991</v>
      </c>
      <c r="E94" s="38">
        <f>SUMIFS(Raw_totalendusesannual!$D:$D,
        Raw_totalendusesannual!$B:$B,$A94,
        Raw_totalendusesannual!$C:$C,$B94,
        Raw_totalendusesannual!$A:$A,$C94) / $D94</f>
        <v>24.70164836046327</v>
      </c>
      <c r="F94" s="38">
        <f>SUMIFS(Raw_totalendusesannual!$E:$E,
        Raw_totalendusesannual!$B:$B,$A94,
        Raw_totalendusesannual!$C:$C,$B94,
        Raw_totalendusesannual!$A:$A,$C94) / $D94</f>
        <v>2.8179605951132576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Zones!$H$51</f>
        <v>68565.099999999991</v>
      </c>
      <c r="E95" s="38">
        <f>SUMIFS(Raw_totalendusesannual!$D:$D,
        Raw_totalendusesannual!$B:$B,$A95,
        Raw_totalendusesannual!$C:$C,$B95,
        Raw_totalendusesannual!$A:$A,$C95) / $D95</f>
        <v>27.354218691433399</v>
      </c>
      <c r="F95" s="38">
        <f>SUMIFS(Raw_totalendusesannual!$E:$E,
        Raw_totalendusesannual!$B:$B,$A95,
        Raw_totalendusesannual!$C:$C,$B95,
        Raw_totalendusesannual!$A:$A,$C95) / $D95</f>
        <v>2.308317642649103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Zones!$H$51</f>
        <v>68565.099999999991</v>
      </c>
      <c r="E96" s="38">
        <f>SUMIFS(Raw_totalendusesannual!$D:$D,
        Raw_totalendusesannual!$B:$B,$A96,
        Raw_totalendusesannual!$C:$C,$B96,
        Raw_totalendusesannual!$A:$A,$C96) / $D96</f>
        <v>24.901796832499336</v>
      </c>
      <c r="F96" s="38">
        <f>SUMIFS(Raw_totalendusesannual!$E:$E,
        Raw_totalendusesannual!$B:$B,$A96,
        Raw_totalendusesannual!$C:$C,$B96,
        Raw_totalendusesannual!$A:$A,$C96) / $D96</f>
        <v>2.320370567533629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Zones!$H$51</f>
        <v>68565.099999999991</v>
      </c>
      <c r="E97" s="38">
        <f>SUMIFS(Raw_totalendusesannual!$D:$D,
        Raw_totalendusesannual!$B:$B,$A97,
        Raw_totalendusesannual!$C:$C,$B97,
        Raw_totalendusesannual!$A:$A,$C97) / $D97</f>
        <v>27.475212316470042</v>
      </c>
      <c r="F97" s="38">
        <f>SUMIFS(Raw_totalendusesannual!$E:$E,
        Raw_totalendusesannual!$B:$B,$A97,
        Raw_totalendusesannual!$C:$C,$B97,
        Raw_totalendusesannual!$A:$A,$C97) / $D97</f>
        <v>1.8369078437864164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Zones!$H$51</f>
        <v>68565.099999999991</v>
      </c>
      <c r="E98" s="38">
        <f>SUMIFS(Raw_totalendusesannual!$D:$D,
        Raw_totalendusesannual!$B:$B,$A98,
        Raw_totalendusesannual!$C:$C,$B98,
        Raw_totalendusesannual!$A:$A,$C98) / $D98</f>
        <v>25.024589040196837</v>
      </c>
      <c r="F98" s="38">
        <f>SUMIFS(Raw_totalendusesannual!$E:$E,
        Raw_totalendusesannual!$B:$B,$A98,
        Raw_totalendusesannual!$C:$C,$B98,
        Raw_totalendusesannual!$A:$A,$C98) / $D98</f>
        <v>1.8268886065943173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Zones!$H$51</f>
        <v>68565.099999999991</v>
      </c>
      <c r="E99" s="38">
        <f>SUMIFS(Raw_totalendusesannual!$D:$D,
        Raw_totalendusesannual!$B:$B,$A99,
        Raw_totalendusesannual!$C:$C,$B99,
        Raw_totalendusesannual!$A:$A,$C99) / $D99</f>
        <v>27.341917535305868</v>
      </c>
      <c r="F99" s="38">
        <f>SUMIFS(Raw_totalendusesannual!$E:$E,
        Raw_totalendusesannual!$B:$B,$A99,
        Raw_totalendusesannual!$C:$C,$B99,
        Raw_totalendusesannual!$A:$A,$C99) / $D99</f>
        <v>1.8365845014446127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Zones!$H$51</f>
        <v>68565.099999999991</v>
      </c>
      <c r="E100" s="38">
        <f>SUMIFS(Raw_totalendusesannual!$D:$D,
        Raw_totalendusesannual!$B:$B,$A100,
        Raw_totalendusesannual!$C:$C,$B100,
        Raw_totalendusesannual!$A:$A,$C100) / $D100</f>
        <v>24.878845505949823</v>
      </c>
      <c r="F100" s="38">
        <f>SUMIFS(Raw_totalendusesannual!$E:$E,
        Raw_totalendusesannual!$B:$B,$A100,
        Raw_totalendusesannual!$C:$C,$B100,
        Raw_totalendusesannual!$A:$A,$C100) / $D100</f>
        <v>1.8246136883049835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Zones!$H$51</f>
        <v>68565.099999999991</v>
      </c>
      <c r="E101" s="38">
        <f>SUMIFS(Raw_totalendusesannual!$D:$D,
        Raw_totalendusesannual!$B:$B,$A101,
        Raw_totalendusesannual!$C:$C,$B101,
        Raw_totalendusesannual!$A:$A,$C101) / $D101</f>
        <v>25.00218770190666</v>
      </c>
      <c r="F101" s="38">
        <f>SUMIFS(Raw_totalendusesannual!$E:$E,
        Raw_totalendusesannual!$B:$B,$A101,
        Raw_totalendusesannual!$C:$C,$B101,
        Raw_totalendusesannual!$A:$A,$C101) / $D101</f>
        <v>2.5688313733955033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Zones!$H$51</f>
        <v>68565.099999999991</v>
      </c>
      <c r="E102" s="38">
        <f>SUMIFS(Raw_totalendusesannual!$D:$D,
        Raw_totalendusesannual!$B:$B,$A102,
        Raw_totalendusesannual!$C:$C,$B102,
        Raw_totalendusesannual!$A:$A,$C102) / $D102</f>
        <v>22.914159098433466</v>
      </c>
      <c r="F102" s="38">
        <f>SUMIFS(Raw_totalendusesannual!$E:$E,
        Raw_totalendusesannual!$B:$B,$A102,
        Raw_totalendusesannual!$C:$C,$B102,
        Raw_totalendusesannual!$A:$A,$C102) / $D102</f>
        <v>2.5415921511089463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Zones!$H$51</f>
        <v>68565.099999999991</v>
      </c>
      <c r="E103" s="38">
        <f>SUMIFS(Raw_totalendusesannual!$D:$D,
        Raw_totalendusesannual!$B:$B,$A103,
        Raw_totalendusesannual!$C:$C,$B103,
        Raw_totalendusesannual!$A:$A,$C103) / $D103</f>
        <v>27.121191101595421</v>
      </c>
      <c r="F103" s="38">
        <f>SUMIFS(Raw_totalendusesannual!$E:$E,
        Raw_totalendusesannual!$B:$B,$A103,
        Raw_totalendusesannual!$C:$C,$B103,
        Raw_totalendusesannual!$A:$A,$C103) / $D103</f>
        <v>5.338921550468096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Zones!$H$51</f>
        <v>68565.099999999991</v>
      </c>
      <c r="E104" s="38">
        <f>SUMIFS(Raw_totalendusesannual!$D:$D,
        Raw_totalendusesannual!$B:$B,$A104,
        Raw_totalendusesannual!$C:$C,$B104,
        Raw_totalendusesannual!$A:$A,$C104) / $D104</f>
        <v>24.772685958308237</v>
      </c>
      <c r="F104" s="38">
        <f>SUMIFS(Raw_totalendusesannual!$E:$E,
        Raw_totalendusesannual!$B:$B,$A104,
        Raw_totalendusesannual!$C:$C,$B104,
        Raw_totalendusesannual!$A:$A,$C104) / $D104</f>
        <v>4.3277418103379128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Zones!$H$51</f>
        <v>68565.099999999991</v>
      </c>
      <c r="E105" s="38">
        <f>SUMIFS(Raw_totalendusesannual!$D:$D,
        Raw_totalendusesannual!$B:$B,$A105,
        Raw_totalendusesannual!$C:$C,$B105,
        Raw_totalendusesannual!$A:$A,$C105) / $D105</f>
        <v>27.90763085009721</v>
      </c>
      <c r="F105" s="38">
        <f>SUMIFS(Raw_totalendusesannual!$E:$E,
        Raw_totalendusesannual!$B:$B,$A105,
        Raw_totalendusesannual!$C:$C,$B105,
        Raw_totalendusesannual!$A:$A,$C105) / $D105</f>
        <v>4.0905152913070948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Zones!$H$51</f>
        <v>68565.099999999991</v>
      </c>
      <c r="E106" s="38">
        <f>SUMIFS(Raw_totalendusesannual!$D:$D,
        Raw_totalendusesannual!$B:$B,$A106,
        Raw_totalendusesannual!$C:$C,$B106,
        Raw_totalendusesannual!$A:$A,$C106) / $D106</f>
        <v>25.073046199888868</v>
      </c>
      <c r="F106" s="38">
        <f>SUMIFS(Raw_totalendusesannual!$E:$E,
        Raw_totalendusesannual!$B:$B,$A106,
        Raw_totalendusesannual!$C:$C,$B106,
        Raw_totalendusesannual!$A:$A,$C106) / $D106</f>
        <v>3.3957361689839294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Zones!$H$51</f>
        <v>68565.099999999991</v>
      </c>
      <c r="E107" s="38">
        <f>SUMIFS(Raw_totalendusesannual!$D:$D,
        Raw_totalendusesannual!$B:$B,$A107,
        Raw_totalendusesannual!$C:$C,$B107,
        Raw_totalendusesannual!$A:$A,$C107) / $D107</f>
        <v>28.38680407379265</v>
      </c>
      <c r="F107" s="38">
        <f>SUMIFS(Raw_totalendusesannual!$E:$E,
        Raw_totalendusesannual!$B:$B,$A107,
        Raw_totalendusesannual!$C:$C,$B107,
        Raw_totalendusesannual!$A:$A,$C107) / $D107</f>
        <v>2.2574936811876598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Zones!$H$51</f>
        <v>68565.099999999991</v>
      </c>
      <c r="E108" s="38">
        <f>SUMIFS(Raw_totalendusesannual!$D:$D,
        Raw_totalendusesannual!$B:$B,$A108,
        Raw_totalendusesannual!$C:$C,$B108,
        Raw_totalendusesannual!$A:$A,$C108) / $D108</f>
        <v>25.47296219213565</v>
      </c>
      <c r="F108" s="38">
        <f>SUMIFS(Raw_totalendusesannual!$E:$E,
        Raw_totalendusesannual!$B:$B,$A108,
        Raw_totalendusesannual!$C:$C,$B108,
        Raw_totalendusesannual!$A:$A,$C108) / $D108</f>
        <v>1.8397639615489516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Zones!$H$51</f>
        <v>68565.099999999991</v>
      </c>
      <c r="E109" s="38">
        <f>SUMIFS(Raw_totalendusesannual!$D:$D,
        Raw_totalendusesannual!$B:$B,$A109,
        Raw_totalendusesannual!$C:$C,$B109,
        Raw_totalendusesannual!$A:$A,$C109) / $D109</f>
        <v>27.900434769292254</v>
      </c>
      <c r="F109" s="38">
        <f>SUMIFS(Raw_totalendusesannual!$E:$E,
        Raw_totalendusesannual!$B:$B,$A109,
        Raw_totalendusesannual!$C:$C,$B109,
        Raw_totalendusesannual!$A:$A,$C109) / $D109</f>
        <v>2.3679438956553702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Zones!$H$51</f>
        <v>68565.099999999991</v>
      </c>
      <c r="E110" s="38">
        <f>SUMIFS(Raw_totalendusesannual!$D:$D,
        Raw_totalendusesannual!$B:$B,$A110,
        Raw_totalendusesannual!$C:$C,$B110,
        Raw_totalendusesannual!$A:$A,$C110) / $D110</f>
        <v>25.050999561001156</v>
      </c>
      <c r="F110" s="38">
        <f>SUMIFS(Raw_totalendusesannual!$E:$E,
        Raw_totalendusesannual!$B:$B,$A110,
        Raw_totalendusesannual!$C:$C,$B110,
        Raw_totalendusesannual!$A:$A,$C110) / $D110</f>
        <v>1.8440105826433568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Zones!$H$51</f>
        <v>68565.099999999991</v>
      </c>
      <c r="E111" s="38">
        <f>SUMIFS(Raw_totalendusesannual!$D:$D,
        Raw_totalendusesannual!$B:$B,$A111,
        Raw_totalendusesannual!$C:$C,$B111,
        Raw_totalendusesannual!$A:$A,$C111) / $D111</f>
        <v>25.457834670991513</v>
      </c>
      <c r="F111" s="38">
        <f>SUMIFS(Raw_totalendusesannual!$E:$E,
        Raw_totalendusesannual!$B:$B,$A111,
        Raw_totalendusesannual!$C:$C,$B111,
        Raw_totalendusesannual!$A:$A,$C111) / $D111</f>
        <v>4.8024748742436021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Zones!$H$51</f>
        <v>68565.099999999991</v>
      </c>
      <c r="E112" s="38">
        <f>SUMIFS(Raw_totalendusesannual!$D:$D,
        Raw_totalendusesannual!$B:$B,$A112,
        Raw_totalendusesannual!$C:$C,$B112,
        Raw_totalendusesannual!$A:$A,$C112) / $D112</f>
        <v>23.072759902632686</v>
      </c>
      <c r="F112" s="38">
        <f>SUMIFS(Raw_totalendusesannual!$E:$E,
        Raw_totalendusesannual!$B:$B,$A112,
        Raw_totalendusesannual!$C:$C,$B112,
        Raw_totalendusesannual!$A:$A,$C112) / $D112</f>
        <v>3.9124879858703632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Zones!$H$51</f>
        <v>68565.099999999991</v>
      </c>
      <c r="E113" s="38">
        <f>SUMIFS(Raw_totalendusesannual!$D:$D,
        Raw_totalendusesannual!$B:$B,$A113,
        Raw_totalendusesannual!$C:$C,$B113,
        Raw_totalendusesannual!$A:$A,$C113) / $D113</f>
        <v>25.199772479001709</v>
      </c>
      <c r="F113" s="38">
        <f>SUMIFS(Raw_totalendusesannual!$E:$E,
        Raw_totalendusesannual!$B:$B,$A113,
        Raw_totalendusesannual!$C:$C,$B113,
        Raw_totalendusesannual!$A:$A,$C113) / $D113</f>
        <v>4.9857745412753722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Zones!$H$51</f>
        <v>68565.099999999991</v>
      </c>
      <c r="E114" s="38">
        <f>SUMIFS(Raw_totalendusesannual!$D:$D,
        Raw_totalendusesannual!$B:$B,$A114,
        Raw_totalendusesannual!$C:$C,$B114,
        Raw_totalendusesannual!$A:$A,$C114) / $D114</f>
        <v>23.462259954408296</v>
      </c>
      <c r="F114" s="38">
        <f>SUMIFS(Raw_totalendusesannual!$E:$E,
        Raw_totalendusesannual!$B:$B,$A114,
        Raw_totalendusesannual!$C:$C,$B114,
        Raw_totalendusesannual!$A:$A,$C114) / $D114</f>
        <v>4.1602816884975011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Zones!$H$51</f>
        <v>68565.099999999991</v>
      </c>
      <c r="E115" s="38">
        <f>SUMIFS(Raw_totalendusesannual!$D:$D,
        Raw_totalendusesannual!$B:$B,$A115,
        Raw_totalendusesannual!$C:$C,$B115,
        Raw_totalendusesannual!$A:$A,$C115) / $D115</f>
        <v>26.069889200190772</v>
      </c>
      <c r="F115" s="38">
        <f>SUMIFS(Raw_totalendusesannual!$E:$E,
        Raw_totalendusesannual!$B:$B,$A115,
        Raw_totalendusesannual!$C:$C,$B115,
        Raw_totalendusesannual!$A:$A,$C115) / $D115</f>
        <v>3.9233245484947887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Zones!$H$51</f>
        <v>68565.099999999991</v>
      </c>
      <c r="E116" s="38">
        <f>SUMIFS(Raw_totalendusesannual!$D:$D,
        Raw_totalendusesannual!$B:$B,$A116,
        Raw_totalendusesannual!$C:$C,$B116,
        Raw_totalendusesannual!$A:$A,$C116) / $D116</f>
        <v>23.864560687580127</v>
      </c>
      <c r="F116" s="38">
        <f>SUMIFS(Raw_totalendusesannual!$E:$E,
        Raw_totalendusesannual!$B:$B,$A116,
        Raw_totalendusesannual!$C:$C,$B116,
        Raw_totalendusesannual!$A:$A,$C116) / $D116</f>
        <v>3.3431643795458625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Zones!$H$51</f>
        <v>68565.099999999991</v>
      </c>
      <c r="E117" s="38">
        <f>SUMIFS(Raw_totalendusesannual!$D:$D,
        Raw_totalendusesannual!$B:$B,$A117,
        Raw_totalendusesannual!$C:$C,$B117,
        Raw_totalendusesannual!$A:$A,$C117) / $D117</f>
        <v>26.523797383800218</v>
      </c>
      <c r="F117" s="38">
        <f>SUMIFS(Raw_totalendusesannual!$E:$E,
        Raw_totalendusesannual!$B:$B,$A117,
        Raw_totalendusesannual!$C:$C,$B117,
        Raw_totalendusesannual!$A:$A,$C117) / $D117</f>
        <v>2.1806249826806932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Zones!$H$51</f>
        <v>68565.099999999991</v>
      </c>
      <c r="E118" s="38">
        <f>SUMIFS(Raw_totalendusesannual!$D:$D,
        Raw_totalendusesannual!$B:$B,$A118,
        Raw_totalendusesannual!$C:$C,$B118,
        Raw_totalendusesannual!$A:$A,$C118) / $D118</f>
        <v>24.243249991613816</v>
      </c>
      <c r="F118" s="38">
        <f>SUMIFS(Raw_totalendusesannual!$E:$E,
        Raw_totalendusesannual!$B:$B,$A118,
        Raw_totalendusesannual!$C:$C,$B118,
        Raw_totalendusesannual!$A:$A,$C118) / $D118</f>
        <v>1.8626169873594587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Zones!$H$51</f>
        <v>68565.099999999991</v>
      </c>
      <c r="E119" s="38">
        <f>SUMIFS(Raw_totalendusesannual!$D:$D,
        Raw_totalendusesannual!$B:$B,$A119,
        Raw_totalendusesannual!$C:$C,$B119,
        Raw_totalendusesannual!$A:$A,$C119) / $D119</f>
        <v>26.063538447402546</v>
      </c>
      <c r="F119" s="38">
        <f>SUMIFS(Raw_totalendusesannual!$E:$E,
        Raw_totalendusesannual!$B:$B,$A119,
        Raw_totalendusesannual!$C:$C,$B119,
        Raw_totalendusesannual!$A:$A,$C119) / $D119</f>
        <v>2.2850333478693976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Zones!$H$51</f>
        <v>68565.099999999991</v>
      </c>
      <c r="E120" s="38">
        <f>SUMIFS(Raw_totalendusesannual!$D:$D,
        Raw_totalendusesannual!$B:$B,$A120,
        Raw_totalendusesannual!$C:$C,$B120,
        Raw_totalendusesannual!$A:$A,$C120) / $D120</f>
        <v>23.843877132827053</v>
      </c>
      <c r="F120" s="38">
        <f>SUMIFS(Raw_totalendusesannual!$E:$E,
        Raw_totalendusesannual!$B:$B,$A120,
        Raw_totalendusesannual!$C:$C,$B120,
        Raw_totalendusesannual!$A:$A,$C120) / $D120</f>
        <v>1.8656202645369149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Zones!$H$51</f>
        <v>68565.099999999991</v>
      </c>
      <c r="E121" s="38">
        <f>SUMIFS(Raw_totalendusesannual!$D:$D,
        Raw_totalendusesannual!$B:$B,$A121,
        Raw_totalendusesannual!$C:$C,$B121,
        Raw_totalendusesannual!$A:$A,$C121) / $D121</f>
        <v>23.747977469587301</v>
      </c>
      <c r="F121" s="38">
        <f>SUMIFS(Raw_totalendusesannual!$E:$E,
        Raw_totalendusesannual!$B:$B,$A121,
        Raw_totalendusesannual!$C:$C,$B121,
        Raw_totalendusesannual!$A:$A,$C121) / $D121</f>
        <v>4.5459504908473845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Zones!$H$51</f>
        <v>68565.099999999991</v>
      </c>
      <c r="E122" s="38">
        <f>SUMIFS(Raw_totalendusesannual!$D:$D,
        Raw_totalendusesannual!$B:$B,$A122,
        Raw_totalendusesannual!$C:$C,$B122,
        Raw_totalendusesannual!$A:$A,$C122) / $D122</f>
        <v>21.937332112109519</v>
      </c>
      <c r="F122" s="38">
        <f>SUMIFS(Raw_totalendusesannual!$E:$E,
        Raw_totalendusesannual!$B:$B,$A122,
        Raw_totalendusesannual!$C:$C,$B122,
        Raw_totalendusesannual!$A:$A,$C122) / $D122</f>
        <v>3.7594666966138752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Zones!$H$51</f>
        <v>68565.099999999991</v>
      </c>
      <c r="E123" s="38">
        <f>SUMIFS(Raw_totalendusesannual!$D:$D,
        Raw_totalendusesannual!$B:$B,$A123,
        Raw_totalendusesannual!$C:$C,$B123,
        Raw_totalendusesannual!$A:$A,$C123) / $D123</f>
        <v>28.273337893476423</v>
      </c>
      <c r="F123" s="38">
        <f>SUMIFS(Raw_totalendusesannual!$E:$E,
        Raw_totalendusesannual!$B:$B,$A123,
        Raw_totalendusesannual!$C:$C,$B123,
        Raw_totalendusesannual!$A:$A,$C123) / $D123</f>
        <v>4.3830092860653602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Zones!$H$51</f>
        <v>68565.099999999991</v>
      </c>
      <c r="E124" s="38">
        <f>SUMIFS(Raw_totalendusesannual!$D:$D,
        Raw_totalendusesannual!$B:$B,$A124,
        Raw_totalendusesannual!$C:$C,$B124,
        Raw_totalendusesannual!$A:$A,$C124) / $D124</f>
        <v>25.633762949372205</v>
      </c>
      <c r="F124" s="38">
        <f>SUMIFS(Raw_totalendusesannual!$E:$E,
        Raw_totalendusesannual!$B:$B,$A124,
        Raw_totalendusesannual!$C:$C,$B124,
        Raw_totalendusesannual!$A:$A,$C124) / $D124</f>
        <v>3.7861651189891075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Zones!$H$51</f>
        <v>68565.099999999991</v>
      </c>
      <c r="E125" s="38">
        <f>SUMIFS(Raw_totalendusesannual!$D:$D,
        Raw_totalendusesannual!$B:$B,$A125,
        Raw_totalendusesannual!$C:$C,$B125,
        Raw_totalendusesannual!$A:$A,$C125) / $D125</f>
        <v>28.72825037810782</v>
      </c>
      <c r="F125" s="38">
        <f>SUMIFS(Raw_totalendusesannual!$E:$E,
        Raw_totalendusesannual!$B:$B,$A125,
        Raw_totalendusesannual!$C:$C,$B125,
        Raw_totalendusesannual!$A:$A,$C125) / $D125</f>
        <v>3.4645866483094174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Zones!$H$51</f>
        <v>68565.099999999991</v>
      </c>
      <c r="E126" s="38">
        <f>SUMIFS(Raw_totalendusesannual!$D:$D,
        Raw_totalendusesannual!$B:$B,$A126,
        Raw_totalendusesannual!$C:$C,$B126,
        Raw_totalendusesannual!$A:$A,$C126) / $D126</f>
        <v>25.730682665087638</v>
      </c>
      <c r="F126" s="38">
        <f>SUMIFS(Raw_totalendusesannual!$E:$E,
        Raw_totalendusesannual!$B:$B,$A126,
        Raw_totalendusesannual!$C:$C,$B126,
        Raw_totalendusesannual!$A:$A,$C126) / $D126</f>
        <v>3.0728131367124094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Zones!$H$51</f>
        <v>68565.099999999991</v>
      </c>
      <c r="E127" s="38">
        <f>SUMIFS(Raw_totalendusesannual!$D:$D,
        Raw_totalendusesannual!$B:$B,$A127,
        Raw_totalendusesannual!$C:$C,$B127,
        Raw_totalendusesannual!$A:$A,$C127) / $D127</f>
        <v>29.102503751908774</v>
      </c>
      <c r="F127" s="38">
        <f>SUMIFS(Raw_totalendusesannual!$E:$E,
        Raw_totalendusesannual!$B:$B,$A127,
        Raw_totalendusesannual!$C:$C,$B127,
        Raw_totalendusesannual!$A:$A,$C127) / $D127</f>
        <v>2.028489129309226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Zones!$H$51</f>
        <v>68565.099999999991</v>
      </c>
      <c r="E128" s="38">
        <f>SUMIFS(Raw_totalendusesannual!$D:$D,
        Raw_totalendusesannual!$B:$B,$A128,
        Raw_totalendusesannual!$C:$C,$B128,
        Raw_totalendusesannual!$A:$A,$C128) / $D128</f>
        <v>26.04814650602129</v>
      </c>
      <c r="F128" s="38">
        <f>SUMIFS(Raw_totalendusesannual!$E:$E,
        Raw_totalendusesannual!$B:$B,$A128,
        Raw_totalendusesannual!$C:$C,$B128,
        Raw_totalendusesannual!$A:$A,$C128) / $D128</f>
        <v>1.8235230459811189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Zones!$H$51</f>
        <v>68565.099999999991</v>
      </c>
      <c r="E129" s="38">
        <f>SUMIFS(Raw_totalendusesannual!$D:$D,
        Raw_totalendusesannual!$B:$B,$A129,
        Raw_totalendusesannual!$C:$C,$B129,
        Raw_totalendusesannual!$A:$A,$C129) / $D129</f>
        <v>28.721493296152129</v>
      </c>
      <c r="F129" s="38">
        <f>SUMIFS(Raw_totalendusesannual!$E:$E,
        Raw_totalendusesannual!$B:$B,$A129,
        Raw_totalendusesannual!$C:$C,$B129,
        Raw_totalendusesannual!$A:$A,$C129) / $D129</f>
        <v>2.089176271893427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Zones!$H$51</f>
        <v>68565.099999999991</v>
      </c>
      <c r="E130" s="38">
        <f>SUMIFS(Raw_totalendusesannual!$D:$D,
        Raw_totalendusesannual!$B:$B,$A130,
        Raw_totalendusesannual!$C:$C,$B130,
        Raw_totalendusesannual!$A:$A,$C130) / $D130</f>
        <v>25.710275198315184</v>
      </c>
      <c r="F130" s="38">
        <f>SUMIFS(Raw_totalendusesannual!$E:$E,
        Raw_totalendusesannual!$B:$B,$A130,
        Raw_totalendusesannual!$C:$C,$B130,
        Raw_totalendusesannual!$A:$A,$C130) / $D130</f>
        <v>1.8197838258822641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Zones!$H$51</f>
        <v>68565.099999999991</v>
      </c>
      <c r="E131" s="38">
        <f>SUMIFS(Raw_totalendusesannual!$D:$D,
        Raw_totalendusesannual!$B:$B,$A131,
        Raw_totalendusesannual!$C:$C,$B131,
        Raw_totalendusesannual!$A:$A,$C131) / $D131</f>
        <v>26.407175808100625</v>
      </c>
      <c r="F131" s="38">
        <f>SUMIFS(Raw_totalendusesannual!$E:$E,
        Raw_totalendusesannual!$B:$B,$A131,
        Raw_totalendusesannual!$C:$C,$B131,
        Raw_totalendusesannual!$A:$A,$C131) / $D131</f>
        <v>4.0358600804199227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Zones!$H$51</f>
        <v>68565.099999999991</v>
      </c>
      <c r="E132" s="38">
        <f>SUMIFS(Raw_totalendusesannual!$D:$D,
        Raw_totalendusesannual!$B:$B,$A132,
        Raw_totalendusesannual!$C:$C,$B132,
        Raw_totalendusesannual!$A:$A,$C132) / $D132</f>
        <v>23.79163758238521</v>
      </c>
      <c r="F132" s="38">
        <f>SUMIFS(Raw_totalendusesannual!$E:$E,
        Raw_totalendusesannual!$B:$B,$A132,
        Raw_totalendusesannual!$C:$C,$B132,
        Raw_totalendusesannual!$A:$A,$C132) / $D132</f>
        <v>3.4851431705051117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Zones!$H$51</f>
        <v>68565.099999999991</v>
      </c>
      <c r="E133" s="38">
        <f>SUMIFS(Raw_totalendusesannual!$D:$D,
        Raw_totalendusesannual!$B:$B,$A133,
        Raw_totalendusesannual!$C:$C,$B133,
        Raw_totalendusesannual!$A:$A,$C133) / $D133</f>
        <v>30.384437417870028</v>
      </c>
      <c r="F133" s="38">
        <f>SUMIFS(Raw_totalendusesannual!$E:$E,
        Raw_totalendusesannual!$B:$B,$A133,
        Raw_totalendusesannual!$C:$C,$B133,
        Raw_totalendusesannual!$A:$A,$C133) / $D133</f>
        <v>2.993944441122379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Zones!$H$51</f>
        <v>68565.099999999991</v>
      </c>
      <c r="E134" s="38">
        <f>SUMIFS(Raw_totalendusesannual!$D:$D,
        Raw_totalendusesannual!$B:$B,$A134,
        Raw_totalendusesannual!$C:$C,$B134,
        Raw_totalendusesannual!$A:$A,$C134) / $D134</f>
        <v>27.521563010919554</v>
      </c>
      <c r="F134" s="38">
        <f>SUMIFS(Raw_totalendusesannual!$E:$E,
        Raw_totalendusesannual!$B:$B,$A134,
        Raw_totalendusesannual!$C:$C,$B134,
        Raw_totalendusesannual!$A:$A,$C134) / $D134</f>
        <v>3.0530383533313601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Zones!$H$51</f>
        <v>68565.099999999991</v>
      </c>
      <c r="E135" s="38">
        <f>SUMIFS(Raw_totalendusesannual!$D:$D,
        Raw_totalendusesannual!$B:$B,$A135,
        Raw_totalendusesannual!$C:$C,$B135,
        Raw_totalendusesannual!$A:$A,$C135) / $D135</f>
        <v>30.663738257510015</v>
      </c>
      <c r="F135" s="38">
        <f>SUMIFS(Raw_totalendusesannual!$E:$E,
        Raw_totalendusesannual!$B:$B,$A135,
        Raw_totalendusesannual!$C:$C,$B135,
        Raw_totalendusesannual!$A:$A,$C135) / $D135</f>
        <v>2.4700429227114089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Zones!$H$51</f>
        <v>68565.099999999991</v>
      </c>
      <c r="E136" s="38">
        <f>SUMIFS(Raw_totalendusesannual!$D:$D,
        Raw_totalendusesannual!$B:$B,$A136,
        Raw_totalendusesannual!$C:$C,$B136,
        Raw_totalendusesannual!$A:$A,$C136) / $D136</f>
        <v>27.581642118220497</v>
      </c>
      <c r="F136" s="38">
        <f>SUMIFS(Raw_totalendusesannual!$E:$E,
        Raw_totalendusesannual!$B:$B,$A136,
        Raw_totalendusesannual!$C:$C,$B136,
        Raw_totalendusesannual!$A:$A,$C136) / $D136</f>
        <v>2.4797716330903046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Zones!$H$51</f>
        <v>68565.099999999991</v>
      </c>
      <c r="E137" s="38">
        <f>SUMIFS(Raw_totalendusesannual!$D:$D,
        Raw_totalendusesannual!$B:$B,$A137,
        Raw_totalendusesannual!$C:$C,$B137,
        Raw_totalendusesannual!$A:$A,$C137) / $D137</f>
        <v>30.832548483120426</v>
      </c>
      <c r="F137" s="38">
        <f>SUMIFS(Raw_totalendusesannual!$E:$E,
        Raw_totalendusesannual!$B:$B,$A137,
        Raw_totalendusesannual!$C:$C,$B137,
        Raw_totalendusesannual!$A:$A,$C137) / $D137</f>
        <v>1.8458201038137481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Zones!$H$51</f>
        <v>68565.099999999991</v>
      </c>
      <c r="E138" s="38">
        <f>SUMIFS(Raw_totalendusesannual!$D:$D,
        Raw_totalendusesannual!$B:$B,$A138,
        Raw_totalendusesannual!$C:$C,$B138,
        Raw_totalendusesannual!$A:$A,$C138) / $D138</f>
        <v>27.758715148085546</v>
      </c>
      <c r="F138" s="38">
        <f>SUMIFS(Raw_totalendusesannual!$E:$E,
        Raw_totalendusesannual!$B:$B,$A138,
        Raw_totalendusesannual!$C:$C,$B138,
        Raw_totalendusesannual!$A:$A,$C138) / $D138</f>
        <v>1.7964391505299346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Zones!$H$51</f>
        <v>68565.099999999991</v>
      </c>
      <c r="E139" s="38">
        <f>SUMIFS(Raw_totalendusesannual!$D:$D,
        Raw_totalendusesannual!$B:$B,$A139,
        Raw_totalendusesannual!$C:$C,$B139,
        Raw_totalendusesannual!$A:$A,$C139) / $D139</f>
        <v>30.652818416366348</v>
      </c>
      <c r="F139" s="38">
        <f>SUMIFS(Raw_totalendusesannual!$E:$E,
        Raw_totalendusesannual!$B:$B,$A139,
        Raw_totalendusesannual!$C:$C,$B139,
        Raw_totalendusesannual!$A:$A,$C139) / $D139</f>
        <v>1.8554700569240039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Zones!$H$51</f>
        <v>68565.099999999991</v>
      </c>
      <c r="E140" s="38">
        <f>SUMIFS(Raw_totalendusesannual!$D:$D,
        Raw_totalendusesannual!$B:$B,$A140,
        Raw_totalendusesannual!$C:$C,$B140,
        Raw_totalendusesannual!$A:$A,$C140) / $D140</f>
        <v>27.559240050696349</v>
      </c>
      <c r="F140" s="38">
        <f>SUMIFS(Raw_totalendusesannual!$E:$E,
        Raw_totalendusesannual!$B:$B,$A140,
        Raw_totalendusesannual!$C:$C,$B140,
        Raw_totalendusesannual!$A:$A,$C140) / $D140</f>
        <v>1.7994847232775861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Zones!$H$51</f>
        <v>68565.099999999991</v>
      </c>
      <c r="E141" s="38">
        <f>SUMIFS(Raw_totalendusesannual!$D:$D,
        Raw_totalendusesannual!$B:$B,$A141,
        Raw_totalendusesannual!$C:$C,$B141,
        Raw_totalendusesannual!$A:$A,$C141) / $D141</f>
        <v>28.305756718797177</v>
      </c>
      <c r="F141" s="38">
        <f>SUMIFS(Raw_totalendusesannual!$E:$E,
        Raw_totalendusesannual!$B:$B,$A141,
        Raw_totalendusesannual!$C:$C,$B141,
        Raw_totalendusesannual!$A:$A,$C141) / $D141</f>
        <v>2.8139766440944447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Zones!$H$51</f>
        <v>68565.099999999991</v>
      </c>
      <c r="E142" s="38">
        <f>SUMIFS(Raw_totalendusesannual!$D:$D,
        Raw_totalendusesannual!$B:$B,$A142,
        Raw_totalendusesannual!$C:$C,$B142,
        Raw_totalendusesannual!$A:$A,$C142) / $D142</f>
        <v>25.563868352850069</v>
      </c>
      <c r="F142" s="38">
        <f>SUMIFS(Raw_totalendusesannual!$E:$E,
        Raw_totalendusesannual!$B:$B,$A142,
        Raw_totalendusesannual!$C:$C,$B142,
        Raw_totalendusesannual!$A:$A,$C142) / $D142</f>
        <v>2.7808312100470944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Zones!$H$51</f>
        <v>68565.099999999991</v>
      </c>
      <c r="E143" s="38">
        <f>SUMIFS(Raw_totalendusesannual!$D:$D,
        Raw_totalendusesannual!$B:$B,$A143,
        Raw_totalendusesannual!$C:$C,$B143,
        Raw_totalendusesannual!$A:$A,$C143) / $D143</f>
        <v>35.240287843232203</v>
      </c>
      <c r="F143" s="38">
        <f>SUMIFS(Raw_totalendusesannual!$E:$E,
        Raw_totalendusesannual!$B:$B,$A143,
        Raw_totalendusesannual!$C:$C,$B143,
        Raw_totalendusesannual!$A:$A,$C143) / $D143</f>
        <v>2.1076183072729422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Zones!$H$51</f>
        <v>68565.099999999991</v>
      </c>
      <c r="E144" s="38">
        <f>SUMIFS(Raw_totalendusesannual!$D:$D,
        Raw_totalendusesannual!$B:$B,$A144,
        Raw_totalendusesannual!$C:$C,$B144,
        Raw_totalendusesannual!$A:$A,$C144) / $D144</f>
        <v>31.585030868473904</v>
      </c>
      <c r="F144" s="38">
        <f>SUMIFS(Raw_totalendusesannual!$E:$E,
        Raw_totalendusesannual!$B:$B,$A144,
        Raw_totalendusesannual!$C:$C,$B144,
        Raw_totalendusesannual!$A:$A,$C144) / $D144</f>
        <v>2.3242651144678566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Zones!$H$51</f>
        <v>68565.099999999991</v>
      </c>
      <c r="E145" s="38">
        <f>SUMIFS(Raw_totalendusesannual!$D:$D,
        Raw_totalendusesannual!$B:$B,$A145,
        Raw_totalendusesannual!$C:$C,$B145,
        Raw_totalendusesannual!$A:$A,$C145) / $D145</f>
        <v>34.063570825390769</v>
      </c>
      <c r="F145" s="38">
        <f>SUMIFS(Raw_totalendusesannual!$E:$E,
        Raw_totalendusesannual!$B:$B,$A145,
        Raw_totalendusesannual!$C:$C,$B145,
        Raw_totalendusesannual!$A:$A,$C145) / $D145</f>
        <v>1.8815767788568822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Zones!$H$51</f>
        <v>68565.099999999991</v>
      </c>
      <c r="E146" s="38">
        <f>SUMIFS(Raw_totalendusesannual!$D:$D,
        Raw_totalendusesannual!$B:$B,$A146,
        Raw_totalendusesannual!$C:$C,$B146,
        Raw_totalendusesannual!$A:$A,$C146) / $D146</f>
        <v>30.255882511656811</v>
      </c>
      <c r="F146" s="38">
        <f>SUMIFS(Raw_totalendusesannual!$E:$E,
        Raw_totalendusesannual!$B:$B,$A146,
        Raw_totalendusesannual!$C:$C,$B146,
        Raw_totalendusesannual!$A:$A,$C146) / $D146</f>
        <v>1.9165444227456827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Zones!$H$51</f>
        <v>68565.099999999991</v>
      </c>
      <c r="E147" s="38">
        <f>SUMIFS(Raw_totalendusesannual!$D:$D,
        Raw_totalendusesannual!$B:$B,$A147,
        Raw_totalendusesannual!$C:$C,$B147,
        Raw_totalendusesannual!$A:$A,$C147) / $D147</f>
        <v>34.098466566810231</v>
      </c>
      <c r="F147" s="38">
        <f>SUMIFS(Raw_totalendusesannual!$E:$E,
        Raw_totalendusesannual!$B:$B,$A147,
        Raw_totalendusesannual!$C:$C,$B147,
        Raw_totalendusesannual!$A:$A,$C147) / $D147</f>
        <v>1.7432785775853901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Zones!$H$51</f>
        <v>68565.099999999991</v>
      </c>
      <c r="E148" s="38">
        <f>SUMIFS(Raw_totalendusesannual!$D:$D,
        Raw_totalendusesannual!$B:$B,$A148,
        Raw_totalendusesannual!$C:$C,$B148,
        Raw_totalendusesannual!$A:$A,$C148) / $D148</f>
        <v>30.29808882361435</v>
      </c>
      <c r="F148" s="38">
        <f>SUMIFS(Raw_totalendusesannual!$E:$E,
        Raw_totalendusesannual!$B:$B,$A148,
        Raw_totalendusesannual!$C:$C,$B148,
        Raw_totalendusesannual!$A:$A,$C148) / $D148</f>
        <v>1.7427414238439092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Zones!$H$51</f>
        <v>68565.099999999991</v>
      </c>
      <c r="E149" s="38">
        <f>SUMIFS(Raw_totalendusesannual!$D:$D,
        Raw_totalendusesannual!$B:$B,$A149,
        Raw_totalendusesannual!$C:$C,$B149,
        Raw_totalendusesannual!$A:$A,$C149) / $D149</f>
        <v>34.057686053108654</v>
      </c>
      <c r="F149" s="38">
        <f>SUMIFS(Raw_totalendusesannual!$E:$E,
        Raw_totalendusesannual!$B:$B,$A149,
        Raw_totalendusesannual!$C:$C,$B149,
        Raw_totalendusesannual!$A:$A,$C149) / $D149</f>
        <v>1.7424595019915383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Zones!$H$51</f>
        <v>68565.099999999991</v>
      </c>
      <c r="E150" s="38">
        <f>SUMIFS(Raw_totalendusesannual!$D:$D,
        Raw_totalendusesannual!$B:$B,$A150,
        Raw_totalendusesannual!$C:$C,$B150,
        Raw_totalendusesannual!$A:$A,$C150) / $D150</f>
        <v>30.241614757361987</v>
      </c>
      <c r="F150" s="38">
        <f>SUMIFS(Raw_totalendusesannual!$E:$E,
        Raw_totalendusesannual!$B:$B,$A150,
        Raw_totalendusesannual!$C:$C,$B150,
        Raw_totalendusesannual!$A:$A,$C150) / $D150</f>
        <v>1.7453974398053824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Zones!$H$51</f>
        <v>68565.099999999991</v>
      </c>
      <c r="E151" s="38">
        <f>SUMIFS(Raw_totalendusesannual!$D:$D,
        Raw_totalendusesannual!$B:$B,$A151,
        Raw_totalendusesannual!$C:$C,$B151,
        Raw_totalendusesannual!$A:$A,$C151) / $D151</f>
        <v>32.112602038063102</v>
      </c>
      <c r="F151" s="38">
        <f>SUMIFS(Raw_totalendusesannual!$E:$E,
        Raw_totalendusesannual!$B:$B,$A151,
        Raw_totalendusesannual!$C:$C,$B151,
        Raw_totalendusesannual!$A:$A,$C151) / $D151</f>
        <v>1.9834805170560537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Zones!$H$51</f>
        <v>68565.099999999991</v>
      </c>
      <c r="E152" s="38">
        <f>SUMIFS(Raw_totalendusesannual!$D:$D,
        Raw_totalendusesannual!$B:$B,$A152,
        Raw_totalendusesannual!$C:$C,$B152,
        Raw_totalendusesannual!$A:$A,$C152) / $D152</f>
        <v>28.633311699392259</v>
      </c>
      <c r="F152" s="38">
        <f>SUMIFS(Raw_totalendusesannual!$E:$E,
        Raw_totalendusesannual!$B:$B,$A152,
        Raw_totalendusesannual!$C:$C,$B152,
        Raw_totalendusesannual!$A:$A,$C152) / $D152</f>
        <v>2.0149625684203771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Zones!$H$51</f>
        <v>68565.099999999991</v>
      </c>
      <c r="E153" s="38">
        <f>SUMIFS(Raw_totalendusesannual!$D:$D,
        Raw_totalendusesannual!$B:$B,$A153,
        Raw_totalendusesannual!$C:$C,$B153,
        Raw_totalendusesannual!$A:$A,$C153) / $D153</f>
        <v>26.348163132555779</v>
      </c>
      <c r="F153" s="38">
        <f>SUMIFS(Raw_totalendusesannual!$E:$E,
        Raw_totalendusesannual!$B:$B,$A153,
        Raw_totalendusesannual!$C:$C,$B153,
        Raw_totalendusesannual!$A:$A,$C153) / $D153</f>
        <v>6.1427370484400967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Zones!$H$51</f>
        <v>68565.099999999991</v>
      </c>
      <c r="E154" s="38">
        <f>SUMIFS(Raw_totalendusesannual!$D:$D,
        Raw_totalendusesannual!$B:$B,$A154,
        Raw_totalendusesannual!$C:$C,$B154,
        Raw_totalendusesannual!$A:$A,$C154) / $D154</f>
        <v>23.971564688157681</v>
      </c>
      <c r="F154" s="38">
        <f>SUMIFS(Raw_totalendusesannual!$E:$E,
        Raw_totalendusesannual!$B:$B,$A154,
        Raw_totalendusesannual!$C:$C,$B154,
        Raw_totalendusesannual!$A:$A,$C154) / $D154</f>
        <v>5.4082574079232737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Zones!$H$51</f>
        <v>68565.099999999991</v>
      </c>
      <c r="E155" s="38">
        <f>SUMIFS(Raw_totalendusesannual!$D:$D,
        Raw_totalendusesannual!$B:$B,$A155,
        Raw_totalendusesannual!$C:$C,$B155,
        Raw_totalendusesannual!$A:$A,$C155) / $D155</f>
        <v>27.408178504807843</v>
      </c>
      <c r="F155" s="38">
        <f>SUMIFS(Raw_totalendusesannual!$E:$E,
        Raw_totalendusesannual!$B:$B,$A155,
        Raw_totalendusesannual!$C:$C,$B155,
        Raw_totalendusesannual!$A:$A,$C155) / $D155</f>
        <v>4.7773613689763454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Zones!$H$51</f>
        <v>68565.099999999991</v>
      </c>
      <c r="E156" s="38">
        <f>SUMIFS(Raw_totalendusesannual!$D:$D,
        Raw_totalendusesannual!$B:$B,$A156,
        Raw_totalendusesannual!$C:$C,$B156,
        Raw_totalendusesannual!$A:$A,$C156) / $D156</f>
        <v>24.708931365957319</v>
      </c>
      <c r="F156" s="38">
        <f>SUMIFS(Raw_totalendusesannual!$E:$E,
        Raw_totalendusesannual!$B:$B,$A156,
        Raw_totalendusesannual!$C:$C,$B156,
        Raw_totalendusesannual!$A:$A,$C156) / $D156</f>
        <v>4.2146275583350716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Zones!$H$51</f>
        <v>68565.099999999991</v>
      </c>
      <c r="E157" s="38">
        <f>SUMIFS(Raw_totalendusesannual!$D:$D,
        Raw_totalendusesannual!$B:$B,$A157,
        Raw_totalendusesannual!$C:$C,$B157,
        Raw_totalendusesannual!$A:$A,$C157) / $D157</f>
        <v>28.135510777348831</v>
      </c>
      <c r="F157" s="38">
        <f>SUMIFS(Raw_totalendusesannual!$E:$E,
        Raw_totalendusesannual!$B:$B,$A157,
        Raw_totalendusesannual!$C:$C,$B157,
        Raw_totalendusesannual!$A:$A,$C157) / $D157</f>
        <v>2.5255726309740676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Zones!$H$51</f>
        <v>68565.099999999991</v>
      </c>
      <c r="E158" s="38">
        <f>SUMIFS(Raw_totalendusesannual!$D:$D,
        Raw_totalendusesannual!$B:$B,$A158,
        Raw_totalendusesannual!$C:$C,$B158,
        Raw_totalendusesannual!$A:$A,$C158) / $D158</f>
        <v>25.40557309768381</v>
      </c>
      <c r="F158" s="38">
        <f>SUMIFS(Raw_totalendusesannual!$E:$E,
        Raw_totalendusesannual!$B:$B,$A158,
        Raw_totalendusesannual!$C:$C,$B158,
        Raw_totalendusesannual!$A:$A,$C158) / $D158</f>
        <v>1.9748408446862911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Zones!$H$51</f>
        <v>68565.099999999991</v>
      </c>
      <c r="E159" s="38">
        <f>SUMIFS(Raw_totalendusesannual!$D:$D,
        Raw_totalendusesannual!$B:$B,$A159,
        Raw_totalendusesannual!$C:$C,$B159,
        Raw_totalendusesannual!$A:$A,$C159) / $D159</f>
        <v>27.409906935160894</v>
      </c>
      <c r="F159" s="38">
        <f>SUMIFS(Raw_totalendusesannual!$E:$E,
        Raw_totalendusesannual!$B:$B,$A159,
        Raw_totalendusesannual!$C:$C,$B159,
        Raw_totalendusesannual!$A:$A,$C159) / $D159</f>
        <v>2.6793848473932078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Zones!$H$51</f>
        <v>68565.099999999991</v>
      </c>
      <c r="E160" s="38">
        <f>SUMIFS(Raw_totalendusesannual!$D:$D,
        Raw_totalendusesannual!$B:$B,$A160,
        Raw_totalendusesannual!$C:$C,$B160,
        Raw_totalendusesannual!$A:$A,$C160) / $D160</f>
        <v>24.691388038521058</v>
      </c>
      <c r="F160" s="38">
        <f>SUMIFS(Raw_totalendusesannual!$E:$E,
        Raw_totalendusesannual!$B:$B,$A160,
        Raw_totalendusesannual!$C:$C,$B160,
        Raw_totalendusesannual!$A:$A,$C160) / $D160</f>
        <v>2.0767965043440473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Zones!$H$51</f>
        <v>68565.099999999991</v>
      </c>
      <c r="E161" s="38">
        <f>SUMIFS(Raw_totalendusesannual!$D:$D,
        Raw_totalendusesannual!$B:$B,$A161,
        Raw_totalendusesannual!$C:$C,$B161,
        Raw_totalendusesannual!$A:$A,$C161) / $D161</f>
        <v>24.764651695979445</v>
      </c>
      <c r="F161" s="38">
        <f>SUMIFS(Raw_totalendusesannual!$E:$E,
        Raw_totalendusesannual!$B:$B,$A161,
        Raw_totalendusesannual!$C:$C,$B161,
        Raw_totalendusesannual!$A:$A,$C161) / $D161</f>
        <v>5.5459267178199996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Zones!$H$51</f>
        <v>68565.099999999991</v>
      </c>
      <c r="E162" s="38">
        <f>SUMIFS(Raw_totalendusesannual!$D:$D,
        Raw_totalendusesannual!$B:$B,$A162,
        Raw_totalendusesannual!$C:$C,$B162,
        Raw_totalendusesannual!$A:$A,$C162) / $D162</f>
        <v>22.447717278907202</v>
      </c>
      <c r="F162" s="38">
        <f>SUMIFS(Raw_totalendusesannual!$E:$E,
        Raw_totalendusesannual!$B:$B,$A162,
        Raw_totalendusesannual!$C:$C,$B162,
        Raw_totalendusesannual!$A:$A,$C162) / $D162</f>
        <v>4.8738425233828879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84F2-F550-436E-97C5-4F15AB5DA9F6}">
  <dimension ref="A1:H140"/>
  <sheetViews>
    <sheetView workbookViewId="0"/>
  </sheetViews>
  <sheetFormatPr defaultRowHeight="15" x14ac:dyDescent="0.25"/>
  <sheetData>
    <row r="1" spans="1:8" x14ac:dyDescent="0.25">
      <c r="A1" t="s">
        <v>659</v>
      </c>
    </row>
    <row r="3" spans="1:8" x14ac:dyDescent="0.25">
      <c r="A3" s="86" t="s">
        <v>660</v>
      </c>
      <c r="B3" s="86"/>
      <c r="C3" s="86"/>
      <c r="F3" s="86" t="s">
        <v>661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18.359605980301932</v>
      </c>
      <c r="C5" s="86">
        <v>18.106478806273167</v>
      </c>
      <c r="F5" s="86" t="s">
        <v>73</v>
      </c>
      <c r="G5" s="86">
        <v>6.5613608089246576</v>
      </c>
      <c r="H5" s="86">
        <v>5.7939138132956867</v>
      </c>
    </row>
    <row r="6" spans="1:8" x14ac:dyDescent="0.25">
      <c r="A6" s="86" t="s">
        <v>74</v>
      </c>
      <c r="B6" s="86">
        <v>21.477810577101181</v>
      </c>
      <c r="C6" s="86">
        <v>20.505734404237728</v>
      </c>
      <c r="F6" s="86" t="s">
        <v>74</v>
      </c>
      <c r="G6" s="86">
        <v>4.9757730973921142</v>
      </c>
      <c r="H6" s="86">
        <v>4.2706302477499491</v>
      </c>
    </row>
    <row r="7" spans="1:8" x14ac:dyDescent="0.25">
      <c r="A7" s="86" t="s">
        <v>75</v>
      </c>
      <c r="B7" s="86">
        <v>20.374916101631882</v>
      </c>
      <c r="C7" s="86">
        <v>19.551422225009517</v>
      </c>
      <c r="F7" s="86" t="s">
        <v>75</v>
      </c>
      <c r="G7" s="86">
        <v>3.6170169663575207</v>
      </c>
      <c r="H7" s="86">
        <v>3.3306969580734229</v>
      </c>
    </row>
    <row r="8" spans="1:8" x14ac:dyDescent="0.25">
      <c r="A8" s="86" t="s">
        <v>76</v>
      </c>
      <c r="B8" s="86">
        <v>22.450870778282248</v>
      </c>
      <c r="C8" s="86">
        <v>21.156315822481119</v>
      </c>
      <c r="F8" s="86" t="s">
        <v>76</v>
      </c>
      <c r="G8" s="86">
        <v>3.413986999216803</v>
      </c>
      <c r="H8" s="86">
        <v>3.2011832550379133</v>
      </c>
    </row>
    <row r="9" spans="1:8" x14ac:dyDescent="0.25">
      <c r="A9" s="86" t="s">
        <v>77</v>
      </c>
      <c r="B9" s="86">
        <v>20.838023134218432</v>
      </c>
      <c r="C9" s="86">
        <v>19.89894611106817</v>
      </c>
      <c r="F9" s="86" t="s">
        <v>77</v>
      </c>
      <c r="G9" s="86">
        <v>3.2816602032229225</v>
      </c>
      <c r="H9" s="86">
        <v>3.2718072313757296</v>
      </c>
    </row>
    <row r="10" spans="1:8" x14ac:dyDescent="0.25">
      <c r="A10" s="86" t="s">
        <v>78</v>
      </c>
      <c r="B10" s="86">
        <v>23.622473678299897</v>
      </c>
      <c r="C10" s="86">
        <v>22.004843572021336</v>
      </c>
      <c r="F10" s="86" t="s">
        <v>78</v>
      </c>
      <c r="G10" s="86">
        <v>2.1163466544933209</v>
      </c>
      <c r="H10" s="86">
        <v>2.2425895973315875</v>
      </c>
    </row>
    <row r="11" spans="1:8" x14ac:dyDescent="0.25">
      <c r="A11" s="86" t="s">
        <v>79</v>
      </c>
      <c r="B11" s="86">
        <v>23.886579323883435</v>
      </c>
      <c r="C11" s="86">
        <v>22.322317913924142</v>
      </c>
      <c r="F11" s="86" t="s">
        <v>79</v>
      </c>
      <c r="G11" s="86">
        <v>2.1530195390949625</v>
      </c>
      <c r="H11" s="86">
        <v>2.3962564044973318</v>
      </c>
    </row>
    <row r="12" spans="1:8" x14ac:dyDescent="0.25">
      <c r="A12" s="86" t="s">
        <v>80</v>
      </c>
      <c r="B12" s="86">
        <v>24.773175420148153</v>
      </c>
      <c r="C12" s="86">
        <v>22.858935814284528</v>
      </c>
      <c r="F12" s="86" t="s">
        <v>80</v>
      </c>
      <c r="G12" s="86">
        <v>2.2868681005351119</v>
      </c>
      <c r="H12" s="86">
        <v>2.4360563902043464</v>
      </c>
    </row>
    <row r="13" spans="1:8" x14ac:dyDescent="0.25">
      <c r="A13" s="86" t="s">
        <v>81</v>
      </c>
      <c r="B13" s="86">
        <v>25.640924902027422</v>
      </c>
      <c r="C13" s="86">
        <v>23.464868278468202</v>
      </c>
      <c r="F13" s="86" t="s">
        <v>81</v>
      </c>
      <c r="G13" s="86">
        <v>2.2459790768189651</v>
      </c>
      <c r="H13" s="86">
        <v>2.3847308616191039</v>
      </c>
    </row>
    <row r="14" spans="1:8" x14ac:dyDescent="0.25">
      <c r="A14" s="86" t="s">
        <v>20</v>
      </c>
      <c r="B14" s="86">
        <v>26.775842228772369</v>
      </c>
      <c r="C14" s="86">
        <v>24.70164836046327</v>
      </c>
      <c r="F14" s="86" t="s">
        <v>20</v>
      </c>
      <c r="G14" s="86">
        <v>2.7798365349135348</v>
      </c>
      <c r="H14" s="86">
        <v>2.8179605951132576</v>
      </c>
    </row>
    <row r="15" spans="1:8" x14ac:dyDescent="0.25">
      <c r="A15" s="86" t="s">
        <v>21</v>
      </c>
      <c r="B15" s="86">
        <v>27.121191101595421</v>
      </c>
      <c r="C15" s="86">
        <v>24.772685958308237</v>
      </c>
      <c r="F15" s="86" t="s">
        <v>21</v>
      </c>
      <c r="G15" s="86">
        <v>5.338921550468096</v>
      </c>
      <c r="H15" s="86">
        <v>4.3277418103379128</v>
      </c>
    </row>
    <row r="16" spans="1:8" x14ac:dyDescent="0.25">
      <c r="A16" s="86" t="s">
        <v>22</v>
      </c>
      <c r="B16" s="86">
        <v>25.199772479001709</v>
      </c>
      <c r="C16" s="86">
        <v>23.462259954408296</v>
      </c>
      <c r="F16" s="86" t="s">
        <v>22</v>
      </c>
      <c r="G16" s="86">
        <v>4.9857745412753722</v>
      </c>
      <c r="H16" s="86">
        <v>4.1602816884975011</v>
      </c>
    </row>
    <row r="17" spans="1:8" x14ac:dyDescent="0.25">
      <c r="A17" s="86" t="s">
        <v>23</v>
      </c>
      <c r="B17" s="86">
        <v>28.273337893476423</v>
      </c>
      <c r="C17" s="86">
        <v>25.633762949372205</v>
      </c>
      <c r="F17" s="86" t="s">
        <v>23</v>
      </c>
      <c r="G17" s="86">
        <v>4.3830092860653602</v>
      </c>
      <c r="H17" s="86">
        <v>3.7861651189891075</v>
      </c>
    </row>
    <row r="18" spans="1:8" x14ac:dyDescent="0.25">
      <c r="A18" s="86" t="s">
        <v>24</v>
      </c>
      <c r="B18" s="86">
        <v>30.384437417870028</v>
      </c>
      <c r="C18" s="86">
        <v>27.521563010919554</v>
      </c>
      <c r="F18" s="86" t="s">
        <v>24</v>
      </c>
      <c r="G18" s="86">
        <v>2.993944441122379</v>
      </c>
      <c r="H18" s="86">
        <v>3.0530383533313601</v>
      </c>
    </row>
    <row r="19" spans="1:8" x14ac:dyDescent="0.25">
      <c r="A19" s="86" t="s">
        <v>25</v>
      </c>
      <c r="B19" s="86">
        <v>35.240287843232203</v>
      </c>
      <c r="C19" s="86">
        <v>31.585030868473904</v>
      </c>
      <c r="F19" s="86" t="s">
        <v>25</v>
      </c>
      <c r="G19" s="86">
        <v>2.1076183072729422</v>
      </c>
      <c r="H19" s="86">
        <v>2.3242651144678566</v>
      </c>
    </row>
    <row r="20" spans="1:8" x14ac:dyDescent="0.25">
      <c r="A20" s="86" t="s">
        <v>26</v>
      </c>
      <c r="B20" s="86">
        <v>26.348163132555779</v>
      </c>
      <c r="C20" s="86">
        <v>23.971564688157681</v>
      </c>
      <c r="F20" s="86" t="s">
        <v>26</v>
      </c>
      <c r="G20" s="86">
        <v>6.1427370484400967</v>
      </c>
      <c r="H20" s="86">
        <v>5.4082574079232737</v>
      </c>
    </row>
    <row r="33" spans="1:8" x14ac:dyDescent="0.25">
      <c r="A33" s="86" t="s">
        <v>662</v>
      </c>
      <c r="B33" s="86"/>
      <c r="C33" s="86"/>
      <c r="F33" s="86" t="s">
        <v>663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19.952318307710485</v>
      </c>
      <c r="C35" s="86">
        <v>19.149935171100168</v>
      </c>
      <c r="F35" s="86" t="s">
        <v>73</v>
      </c>
      <c r="G35" s="86">
        <v>5.1290331378500147</v>
      </c>
      <c r="H35" s="86">
        <v>4.7111814902917084</v>
      </c>
    </row>
    <row r="36" spans="1:8" x14ac:dyDescent="0.25">
      <c r="A36" s="86" t="s">
        <v>74</v>
      </c>
      <c r="B36" s="86">
        <v>23.099411945727493</v>
      </c>
      <c r="C36" s="86">
        <v>21.442891937735091</v>
      </c>
      <c r="F36" s="86" t="s">
        <v>74</v>
      </c>
      <c r="G36" s="86">
        <v>3.8582592310081956</v>
      </c>
      <c r="H36" s="86">
        <v>3.4377075217566961</v>
      </c>
    </row>
    <row r="37" spans="1:8" x14ac:dyDescent="0.25">
      <c r="A37" s="86" t="s">
        <v>75</v>
      </c>
      <c r="B37" s="86">
        <v>22.225899181945337</v>
      </c>
      <c r="C37" s="86">
        <v>20.679254314512779</v>
      </c>
      <c r="F37" s="86" t="s">
        <v>75</v>
      </c>
      <c r="G37" s="86">
        <v>2.9436372148512877</v>
      </c>
      <c r="H37" s="86">
        <v>2.8124188544901125</v>
      </c>
    </row>
    <row r="38" spans="1:8" x14ac:dyDescent="0.25">
      <c r="A38" s="86" t="s">
        <v>76</v>
      </c>
      <c r="B38" s="86">
        <v>23.97259961700632</v>
      </c>
      <c r="C38" s="86">
        <v>22.038945177648689</v>
      </c>
      <c r="F38" s="86" t="s">
        <v>76</v>
      </c>
      <c r="G38" s="86">
        <v>2.778393526735905</v>
      </c>
      <c r="H38" s="86">
        <v>2.6782888087379737</v>
      </c>
    </row>
    <row r="39" spans="1:8" x14ac:dyDescent="0.25">
      <c r="A39" s="86" t="s">
        <v>77</v>
      </c>
      <c r="B39" s="86">
        <v>22.514845890985356</v>
      </c>
      <c r="C39" s="86">
        <v>20.947157518912686</v>
      </c>
      <c r="F39" s="86" t="s">
        <v>77</v>
      </c>
      <c r="G39" s="86">
        <v>2.6924152374896271</v>
      </c>
      <c r="H39" s="86">
        <v>2.7459687216966069</v>
      </c>
    </row>
    <row r="40" spans="1:8" x14ac:dyDescent="0.25">
      <c r="A40" s="86" t="s">
        <v>78</v>
      </c>
      <c r="B40" s="86">
        <v>24.392535561094494</v>
      </c>
      <c r="C40" s="86">
        <v>22.366004862532108</v>
      </c>
      <c r="F40" s="86" t="s">
        <v>78</v>
      </c>
      <c r="G40" s="86">
        <v>1.9528805471004933</v>
      </c>
      <c r="H40" s="86">
        <v>1.9943875236818736</v>
      </c>
    </row>
    <row r="41" spans="1:8" x14ac:dyDescent="0.25">
      <c r="A41" s="86" t="s">
        <v>79</v>
      </c>
      <c r="B41" s="86">
        <v>24.467247039674707</v>
      </c>
      <c r="C41" s="86">
        <v>22.625791692858321</v>
      </c>
      <c r="F41" s="86" t="s">
        <v>79</v>
      </c>
      <c r="G41" s="86">
        <v>1.9331117434379883</v>
      </c>
      <c r="H41" s="86">
        <v>1.9883265684728821</v>
      </c>
    </row>
    <row r="42" spans="1:8" x14ac:dyDescent="0.25">
      <c r="A42" s="86" t="s">
        <v>80</v>
      </c>
      <c r="B42" s="86">
        <v>25.556960027769232</v>
      </c>
      <c r="C42" s="86">
        <v>23.189446234308711</v>
      </c>
      <c r="F42" s="86" t="s">
        <v>80</v>
      </c>
      <c r="G42" s="86">
        <v>2.0180718762169092</v>
      </c>
      <c r="H42" s="86">
        <v>2.0667734751353097</v>
      </c>
    </row>
    <row r="43" spans="1:8" x14ac:dyDescent="0.25">
      <c r="A43" s="86" t="s">
        <v>81</v>
      </c>
      <c r="B43" s="86">
        <v>26.363478358523508</v>
      </c>
      <c r="C43" s="86">
        <v>23.754640188667416</v>
      </c>
      <c r="F43" s="86" t="s">
        <v>81</v>
      </c>
      <c r="G43" s="86">
        <v>1.9745153146425807</v>
      </c>
      <c r="H43" s="86">
        <v>2.0101964410465385</v>
      </c>
    </row>
    <row r="44" spans="1:8" x14ac:dyDescent="0.25">
      <c r="A44" s="86" t="s">
        <v>20</v>
      </c>
      <c r="B44" s="86">
        <v>27.354218691433399</v>
      </c>
      <c r="C44" s="86">
        <v>24.901796832499336</v>
      </c>
      <c r="F44" s="86" t="s">
        <v>20</v>
      </c>
      <c r="G44" s="86">
        <v>2.308317642649103</v>
      </c>
      <c r="H44" s="86">
        <v>2.320370567533629</v>
      </c>
    </row>
    <row r="45" spans="1:8" x14ac:dyDescent="0.25">
      <c r="A45" s="86" t="s">
        <v>21</v>
      </c>
      <c r="B45" s="86">
        <v>27.90763085009721</v>
      </c>
      <c r="C45" s="86">
        <v>25.073046199888868</v>
      </c>
      <c r="F45" s="86" t="s">
        <v>21</v>
      </c>
      <c r="G45" s="86">
        <v>4.0905152913070948</v>
      </c>
      <c r="H45" s="86">
        <v>3.3957361689839294</v>
      </c>
    </row>
    <row r="46" spans="1:8" x14ac:dyDescent="0.25">
      <c r="A46" s="86" t="s">
        <v>22</v>
      </c>
      <c r="B46" s="86">
        <v>26.069889200190772</v>
      </c>
      <c r="C46" s="86">
        <v>23.864560687580127</v>
      </c>
      <c r="F46" s="86" t="s">
        <v>22</v>
      </c>
      <c r="G46" s="86">
        <v>3.9233245484947887</v>
      </c>
      <c r="H46" s="86">
        <v>3.3431643795458625</v>
      </c>
    </row>
    <row r="47" spans="1:8" x14ac:dyDescent="0.25">
      <c r="A47" s="86" t="s">
        <v>23</v>
      </c>
      <c r="B47" s="86">
        <v>28.72825037810782</v>
      </c>
      <c r="C47" s="86">
        <v>25.730682665087638</v>
      </c>
      <c r="F47" s="86" t="s">
        <v>23</v>
      </c>
      <c r="G47" s="86">
        <v>3.4645866483094174</v>
      </c>
      <c r="H47" s="86">
        <v>3.0728131367124094</v>
      </c>
    </row>
    <row r="48" spans="1:8" x14ac:dyDescent="0.25">
      <c r="A48" s="86" t="s">
        <v>24</v>
      </c>
      <c r="B48" s="86">
        <v>30.663738257510015</v>
      </c>
      <c r="C48" s="86">
        <v>27.581642118220497</v>
      </c>
      <c r="F48" s="86" t="s">
        <v>24</v>
      </c>
      <c r="G48" s="86">
        <v>2.4700429227114089</v>
      </c>
      <c r="H48" s="86">
        <v>2.4797716330903046</v>
      </c>
    </row>
    <row r="49" spans="1:8" x14ac:dyDescent="0.25">
      <c r="A49" s="86" t="s">
        <v>25</v>
      </c>
      <c r="B49" s="86">
        <v>34.063570825390769</v>
      </c>
      <c r="C49" s="86">
        <v>30.255882511656811</v>
      </c>
      <c r="F49" s="86" t="s">
        <v>25</v>
      </c>
      <c r="G49" s="86">
        <v>1.8815767788568822</v>
      </c>
      <c r="H49" s="86">
        <v>1.9165444227456827</v>
      </c>
    </row>
    <row r="50" spans="1:8" x14ac:dyDescent="0.25">
      <c r="A50" s="86" t="s">
        <v>26</v>
      </c>
      <c r="B50" s="86">
        <v>27.408178504807843</v>
      </c>
      <c r="C50" s="86">
        <v>24.708931365957319</v>
      </c>
      <c r="F50" s="86" t="s">
        <v>26</v>
      </c>
      <c r="G50" s="86">
        <v>4.7773613689763454</v>
      </c>
      <c r="H50" s="86">
        <v>4.2146275583350716</v>
      </c>
    </row>
    <row r="63" spans="1:8" x14ac:dyDescent="0.25">
      <c r="A63" s="86" t="s">
        <v>664</v>
      </c>
      <c r="B63" s="86"/>
      <c r="C63" s="86"/>
      <c r="F63" s="86" t="s">
        <v>665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20.661369413885495</v>
      </c>
      <c r="C65" s="86">
        <v>19.81671097978418</v>
      </c>
      <c r="F65" s="86" t="s">
        <v>73</v>
      </c>
      <c r="G65" s="86">
        <v>2.2003179460104341</v>
      </c>
      <c r="H65" s="86">
        <v>1.9345785246430038</v>
      </c>
    </row>
    <row r="66" spans="1:8" x14ac:dyDescent="0.25">
      <c r="A66" s="86" t="s">
        <v>74</v>
      </c>
      <c r="B66" s="86">
        <v>23.540595434120277</v>
      </c>
      <c r="C66" s="86">
        <v>21.831944677394187</v>
      </c>
      <c r="F66" s="86" t="s">
        <v>74</v>
      </c>
      <c r="G66" s="86">
        <v>2.1393113989478616</v>
      </c>
      <c r="H66" s="86">
        <v>1.8864312893877502</v>
      </c>
    </row>
    <row r="67" spans="1:8" x14ac:dyDescent="0.25">
      <c r="A67" s="86" t="s">
        <v>75</v>
      </c>
      <c r="B67" s="86">
        <v>22.451948148547881</v>
      </c>
      <c r="C67" s="86">
        <v>20.899292351356596</v>
      </c>
      <c r="F67" s="86" t="s">
        <v>75</v>
      </c>
      <c r="G67" s="86">
        <v>1.9907684813410906</v>
      </c>
      <c r="H67" s="86">
        <v>1.8816790174593199</v>
      </c>
    </row>
    <row r="68" spans="1:8" x14ac:dyDescent="0.25">
      <c r="A68" s="86" t="s">
        <v>76</v>
      </c>
      <c r="B68" s="86">
        <v>24.175184313885637</v>
      </c>
      <c r="C68" s="86">
        <v>22.235108823585179</v>
      </c>
      <c r="F68" s="86" t="s">
        <v>76</v>
      </c>
      <c r="G68" s="86">
        <v>1.9399086415683784</v>
      </c>
      <c r="H68" s="86">
        <v>1.8584734799482538</v>
      </c>
    </row>
    <row r="69" spans="1:8" x14ac:dyDescent="0.25">
      <c r="A69" s="86" t="s">
        <v>77</v>
      </c>
      <c r="B69" s="86">
        <v>22.70666432339485</v>
      </c>
      <c r="C69" s="86">
        <v>21.155531895964568</v>
      </c>
      <c r="F69" s="86" t="s">
        <v>77</v>
      </c>
      <c r="G69" s="86">
        <v>1.9140056676064063</v>
      </c>
      <c r="H69" s="86">
        <v>1.8866089307825704</v>
      </c>
    </row>
    <row r="70" spans="1:8" x14ac:dyDescent="0.25">
      <c r="A70" s="86" t="s">
        <v>78</v>
      </c>
      <c r="B70" s="86">
        <v>24.34786852203235</v>
      </c>
      <c r="C70" s="86">
        <v>22.331916966503371</v>
      </c>
      <c r="F70" s="86" t="s">
        <v>78</v>
      </c>
      <c r="G70" s="86">
        <v>1.8407240709923856</v>
      </c>
      <c r="H70" s="86">
        <v>1.845787434131942</v>
      </c>
    </row>
    <row r="71" spans="1:8" x14ac:dyDescent="0.25">
      <c r="A71" s="86" t="s">
        <v>79</v>
      </c>
      <c r="B71" s="86">
        <v>24.446096191794371</v>
      </c>
      <c r="C71" s="86">
        <v>22.61956928524862</v>
      </c>
      <c r="F71" s="86" t="s">
        <v>79</v>
      </c>
      <c r="G71" s="86">
        <v>1.8378555562523793</v>
      </c>
      <c r="H71" s="86">
        <v>1.8371492202301174</v>
      </c>
    </row>
    <row r="72" spans="1:8" x14ac:dyDescent="0.25">
      <c r="A72" s="86" t="s">
        <v>80</v>
      </c>
      <c r="B72" s="86">
        <v>25.584921775072161</v>
      </c>
      <c r="C72" s="86">
        <v>23.228368951551154</v>
      </c>
      <c r="F72" s="86" t="s">
        <v>80</v>
      </c>
      <c r="G72" s="86">
        <v>1.8348301103622691</v>
      </c>
      <c r="H72" s="86">
        <v>1.8359706322896052</v>
      </c>
    </row>
    <row r="73" spans="1:8" x14ac:dyDescent="0.25">
      <c r="A73" s="86" t="s">
        <v>81</v>
      </c>
      <c r="B73" s="86">
        <v>26.37680992224908</v>
      </c>
      <c r="C73" s="86">
        <v>23.776630238999143</v>
      </c>
      <c r="F73" s="86" t="s">
        <v>81</v>
      </c>
      <c r="G73" s="86">
        <v>1.8307356074737735</v>
      </c>
      <c r="H73" s="86">
        <v>1.8290891430188245</v>
      </c>
    </row>
    <row r="74" spans="1:8" x14ac:dyDescent="0.25">
      <c r="A74" s="86" t="s">
        <v>20</v>
      </c>
      <c r="B74" s="86">
        <v>27.475212316470042</v>
      </c>
      <c r="C74" s="86">
        <v>25.024589040196837</v>
      </c>
      <c r="F74" s="86" t="s">
        <v>20</v>
      </c>
      <c r="G74" s="86">
        <v>1.8369078437864164</v>
      </c>
      <c r="H74" s="86">
        <v>1.8268886065943173</v>
      </c>
    </row>
    <row r="75" spans="1:8" x14ac:dyDescent="0.25">
      <c r="A75" s="86" t="s">
        <v>21</v>
      </c>
      <c r="B75" s="86">
        <v>28.38680407379265</v>
      </c>
      <c r="C75" s="86">
        <v>25.47296219213565</v>
      </c>
      <c r="F75" s="86" t="s">
        <v>21</v>
      </c>
      <c r="G75" s="86">
        <v>2.2574936811876598</v>
      </c>
      <c r="H75" s="86">
        <v>1.8397639615489516</v>
      </c>
    </row>
    <row r="76" spans="1:8" x14ac:dyDescent="0.25">
      <c r="A76" s="86" t="s">
        <v>22</v>
      </c>
      <c r="B76" s="86">
        <v>26.523797383800218</v>
      </c>
      <c r="C76" s="86">
        <v>24.243249991613816</v>
      </c>
      <c r="F76" s="86" t="s">
        <v>22</v>
      </c>
      <c r="G76" s="86">
        <v>2.1806249826806932</v>
      </c>
      <c r="H76" s="86">
        <v>1.8626169873594587</v>
      </c>
    </row>
    <row r="77" spans="1:8" x14ac:dyDescent="0.25">
      <c r="A77" s="86" t="s">
        <v>23</v>
      </c>
      <c r="B77" s="86">
        <v>29.102503751908774</v>
      </c>
      <c r="C77" s="86">
        <v>26.04814650602129</v>
      </c>
      <c r="F77" s="86" t="s">
        <v>23</v>
      </c>
      <c r="G77" s="86">
        <v>2.028489129309226</v>
      </c>
      <c r="H77" s="86">
        <v>1.8235230459811189</v>
      </c>
    </row>
    <row r="78" spans="1:8" x14ac:dyDescent="0.25">
      <c r="A78" s="86" t="s">
        <v>24</v>
      </c>
      <c r="B78" s="86">
        <v>30.832548483120426</v>
      </c>
      <c r="C78" s="86">
        <v>27.758715148085546</v>
      </c>
      <c r="F78" s="86" t="s">
        <v>24</v>
      </c>
      <c r="G78" s="86">
        <v>1.8458201038137481</v>
      </c>
      <c r="H78" s="86">
        <v>1.7964391505299346</v>
      </c>
    </row>
    <row r="79" spans="1:8" x14ac:dyDescent="0.25">
      <c r="A79" s="86" t="s">
        <v>25</v>
      </c>
      <c r="B79" s="86">
        <v>34.098466566810231</v>
      </c>
      <c r="C79" s="86">
        <v>30.29808882361435</v>
      </c>
      <c r="F79" s="86" t="s">
        <v>25</v>
      </c>
      <c r="G79" s="86">
        <v>1.7432785775853901</v>
      </c>
      <c r="H79" s="86">
        <v>1.7427414238439092</v>
      </c>
    </row>
    <row r="80" spans="1:8" x14ac:dyDescent="0.25">
      <c r="A80" s="86" t="s">
        <v>26</v>
      </c>
      <c r="B80" s="86">
        <v>28.135510777348831</v>
      </c>
      <c r="C80" s="86">
        <v>25.40557309768381</v>
      </c>
      <c r="F80" s="86" t="s">
        <v>26</v>
      </c>
      <c r="G80" s="86">
        <v>2.5255726309740676</v>
      </c>
      <c r="H80" s="86">
        <v>1.9748408446862911</v>
      </c>
    </row>
    <row r="93" spans="1:8" x14ac:dyDescent="0.25">
      <c r="A93" s="86" t="s">
        <v>666</v>
      </c>
      <c r="B93" s="86"/>
      <c r="C93" s="86"/>
      <c r="F93" s="86" t="s">
        <v>667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19.936544247729532</v>
      </c>
      <c r="C95" s="86">
        <v>19.123141656615395</v>
      </c>
      <c r="F95" s="86" t="s">
        <v>73</v>
      </c>
      <c r="G95" s="86">
        <v>2.2852719532240164</v>
      </c>
      <c r="H95" s="86">
        <v>1.9436293391244237</v>
      </c>
    </row>
    <row r="96" spans="1:8" x14ac:dyDescent="0.25">
      <c r="A96" s="86" t="s">
        <v>74</v>
      </c>
      <c r="B96" s="86">
        <v>23.083587131062306</v>
      </c>
      <c r="C96" s="86">
        <v>21.409773631191381</v>
      </c>
      <c r="F96" s="86" t="s">
        <v>74</v>
      </c>
      <c r="G96" s="86">
        <v>2.1930492335021756</v>
      </c>
      <c r="H96" s="86">
        <v>1.886895519732342</v>
      </c>
    </row>
    <row r="97" spans="1:8" x14ac:dyDescent="0.25">
      <c r="A97" s="86" t="s">
        <v>75</v>
      </c>
      <c r="B97" s="86">
        <v>22.216907727108985</v>
      </c>
      <c r="C97" s="86">
        <v>20.659318953811781</v>
      </c>
      <c r="F97" s="86" t="s">
        <v>75</v>
      </c>
      <c r="G97" s="86">
        <v>2.0103468090909229</v>
      </c>
      <c r="H97" s="86">
        <v>1.8802244873849818</v>
      </c>
    </row>
    <row r="98" spans="1:8" x14ac:dyDescent="0.25">
      <c r="A98" s="86" t="s">
        <v>76</v>
      </c>
      <c r="B98" s="86">
        <v>23.961805641645682</v>
      </c>
      <c r="C98" s="86">
        <v>22.014873601876175</v>
      </c>
      <c r="F98" s="86" t="s">
        <v>76</v>
      </c>
      <c r="G98" s="86">
        <v>1.9535416706166842</v>
      </c>
      <c r="H98" s="86">
        <v>1.8651220518893725</v>
      </c>
    </row>
    <row r="99" spans="1:8" x14ac:dyDescent="0.25">
      <c r="A99" s="86" t="s">
        <v>77</v>
      </c>
      <c r="B99" s="86">
        <v>22.500041858029817</v>
      </c>
      <c r="C99" s="86">
        <v>20.916273731096435</v>
      </c>
      <c r="F99" s="86" t="s">
        <v>77</v>
      </c>
      <c r="G99" s="86">
        <v>1.9122978016512779</v>
      </c>
      <c r="H99" s="86">
        <v>1.8793475106140005</v>
      </c>
    </row>
    <row r="100" spans="1:8" x14ac:dyDescent="0.25">
      <c r="A100" s="86" t="s">
        <v>78</v>
      </c>
      <c r="B100" s="86">
        <v>24.390350046889747</v>
      </c>
      <c r="C100" s="86">
        <v>22.36069049706046</v>
      </c>
      <c r="F100" s="86" t="s">
        <v>78</v>
      </c>
      <c r="G100" s="86">
        <v>1.8420753415367297</v>
      </c>
      <c r="H100" s="86">
        <v>1.8401405379704838</v>
      </c>
    </row>
    <row r="101" spans="1:8" x14ac:dyDescent="0.25">
      <c r="A101" s="86" t="s">
        <v>79</v>
      </c>
      <c r="B101" s="86">
        <v>24.465114613702895</v>
      </c>
      <c r="C101" s="86">
        <v>22.620363421040736</v>
      </c>
      <c r="F101" s="86" t="s">
        <v>79</v>
      </c>
      <c r="G101" s="86">
        <v>1.8381564381879414</v>
      </c>
      <c r="H101" s="86">
        <v>1.8360504104858013</v>
      </c>
    </row>
    <row r="102" spans="1:8" x14ac:dyDescent="0.25">
      <c r="A102" s="86" t="s">
        <v>80</v>
      </c>
      <c r="B102" s="86">
        <v>25.55248603152333</v>
      </c>
      <c r="C102" s="86">
        <v>23.179052900090575</v>
      </c>
      <c r="F102" s="86" t="s">
        <v>80</v>
      </c>
      <c r="G102" s="86">
        <v>1.8350237949044048</v>
      </c>
      <c r="H102" s="86">
        <v>1.8368849458397933</v>
      </c>
    </row>
    <row r="103" spans="1:8" x14ac:dyDescent="0.25">
      <c r="A103" s="86" t="s">
        <v>81</v>
      </c>
      <c r="B103" s="86">
        <v>26.359840647793124</v>
      </c>
      <c r="C103" s="86">
        <v>23.745851460874412</v>
      </c>
      <c r="F103" s="86" t="s">
        <v>81</v>
      </c>
      <c r="G103" s="86">
        <v>1.8308264700262964</v>
      </c>
      <c r="H103" s="86">
        <v>1.8289613812274761</v>
      </c>
    </row>
    <row r="104" spans="1:8" x14ac:dyDescent="0.25">
      <c r="A104" s="86" t="s">
        <v>20</v>
      </c>
      <c r="B104" s="86">
        <v>27.341917535305868</v>
      </c>
      <c r="C104" s="86">
        <v>24.878845505949823</v>
      </c>
      <c r="F104" s="86" t="s">
        <v>20</v>
      </c>
      <c r="G104" s="86">
        <v>1.8365845014446127</v>
      </c>
      <c r="H104" s="86">
        <v>1.8246136883049835</v>
      </c>
    </row>
    <row r="105" spans="1:8" x14ac:dyDescent="0.25">
      <c r="A105" s="86" t="s">
        <v>21</v>
      </c>
      <c r="B105" s="86">
        <v>27.900434769292254</v>
      </c>
      <c r="C105" s="86">
        <v>25.050999561001156</v>
      </c>
      <c r="F105" s="86" t="s">
        <v>21</v>
      </c>
      <c r="G105" s="86">
        <v>2.3679438956553702</v>
      </c>
      <c r="H105" s="86">
        <v>1.8440105826433568</v>
      </c>
    </row>
    <row r="106" spans="1:8" x14ac:dyDescent="0.25">
      <c r="A106" s="86" t="s">
        <v>22</v>
      </c>
      <c r="B106" s="86">
        <v>26.063538447402546</v>
      </c>
      <c r="C106" s="86">
        <v>23.843877132827053</v>
      </c>
      <c r="F106" s="86" t="s">
        <v>22</v>
      </c>
      <c r="G106" s="86">
        <v>2.2850333478693976</v>
      </c>
      <c r="H106" s="86">
        <v>1.8656202645369149</v>
      </c>
    </row>
    <row r="107" spans="1:8" x14ac:dyDescent="0.25">
      <c r="A107" s="86" t="s">
        <v>23</v>
      </c>
      <c r="B107" s="86">
        <v>28.721493296152129</v>
      </c>
      <c r="C107" s="86">
        <v>25.710275198315184</v>
      </c>
      <c r="F107" s="86" t="s">
        <v>23</v>
      </c>
      <c r="G107" s="86">
        <v>2.089176271893427</v>
      </c>
      <c r="H107" s="86">
        <v>1.8197838258822641</v>
      </c>
    </row>
    <row r="108" spans="1:8" x14ac:dyDescent="0.25">
      <c r="A108" s="86" t="s">
        <v>24</v>
      </c>
      <c r="B108" s="86">
        <v>30.652818416366348</v>
      </c>
      <c r="C108" s="86">
        <v>27.559240050696349</v>
      </c>
      <c r="F108" s="86" t="s">
        <v>24</v>
      </c>
      <c r="G108" s="86">
        <v>1.8554700569240039</v>
      </c>
      <c r="H108" s="86">
        <v>1.7994847232775861</v>
      </c>
    </row>
    <row r="109" spans="1:8" x14ac:dyDescent="0.25">
      <c r="A109" s="86" t="s">
        <v>25</v>
      </c>
      <c r="B109" s="86">
        <v>34.057686053108654</v>
      </c>
      <c r="C109" s="86">
        <v>30.241614757361987</v>
      </c>
      <c r="F109" s="86" t="s">
        <v>25</v>
      </c>
      <c r="G109" s="86">
        <v>1.7424595019915383</v>
      </c>
      <c r="H109" s="86">
        <v>1.7453974398053824</v>
      </c>
    </row>
    <row r="110" spans="1:8" x14ac:dyDescent="0.25">
      <c r="A110" s="86" t="s">
        <v>26</v>
      </c>
      <c r="B110" s="86">
        <v>27.409906935160894</v>
      </c>
      <c r="C110" s="86">
        <v>24.691388038521058</v>
      </c>
      <c r="F110" s="86" t="s">
        <v>26</v>
      </c>
      <c r="G110" s="86">
        <v>2.6793848473932078</v>
      </c>
      <c r="H110" s="86">
        <v>2.0767965043440473</v>
      </c>
    </row>
    <row r="123" spans="1:8" x14ac:dyDescent="0.25">
      <c r="A123" s="86" t="s">
        <v>668</v>
      </c>
      <c r="B123" s="86"/>
      <c r="C123" s="86"/>
      <c r="F123" s="86" t="s">
        <v>669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17.69906205926922</v>
      </c>
      <c r="C125" s="86">
        <v>17.349953256102598</v>
      </c>
      <c r="F125" s="86" t="s">
        <v>73</v>
      </c>
      <c r="G125" s="86">
        <v>6.0921314196289371</v>
      </c>
      <c r="H125" s="86">
        <v>5.3409839699788959</v>
      </c>
    </row>
    <row r="126" spans="1:8" x14ac:dyDescent="0.25">
      <c r="A126" s="86" t="s">
        <v>74</v>
      </c>
      <c r="B126" s="86">
        <v>20.668186293026629</v>
      </c>
      <c r="C126" s="86">
        <v>19.484626872855141</v>
      </c>
      <c r="F126" s="86" t="s">
        <v>74</v>
      </c>
      <c r="G126" s="86">
        <v>4.5439296376728109</v>
      </c>
      <c r="H126" s="86">
        <v>3.8820923472728839</v>
      </c>
    </row>
    <row r="127" spans="1:8" x14ac:dyDescent="0.25">
      <c r="A127" s="86" t="s">
        <v>75</v>
      </c>
      <c r="B127" s="86">
        <v>19.875296907610434</v>
      </c>
      <c r="C127" s="86">
        <v>18.796791808077288</v>
      </c>
      <c r="F127" s="86" t="s">
        <v>75</v>
      </c>
      <c r="G127" s="86">
        <v>3.4442316863827229</v>
      </c>
      <c r="H127" s="86">
        <v>3.1498844164159325</v>
      </c>
    </row>
    <row r="128" spans="1:8" x14ac:dyDescent="0.25">
      <c r="A128" s="86" t="s">
        <v>76</v>
      </c>
      <c r="B128" s="86">
        <v>21.572548716475293</v>
      </c>
      <c r="C128" s="86">
        <v>20.09041042746237</v>
      </c>
      <c r="F128" s="86" t="s">
        <v>76</v>
      </c>
      <c r="G128" s="86">
        <v>3.2134645760014937</v>
      </c>
      <c r="H128" s="86">
        <v>2.9947738718385888</v>
      </c>
    </row>
    <row r="129" spans="1:8" x14ac:dyDescent="0.25">
      <c r="A129" s="86" t="s">
        <v>77</v>
      </c>
      <c r="B129" s="86">
        <v>20.260590592006722</v>
      </c>
      <c r="C129" s="86">
        <v>19.099686283546585</v>
      </c>
      <c r="F129" s="86" t="s">
        <v>77</v>
      </c>
      <c r="G129" s="86">
        <v>3.1143043618400617</v>
      </c>
      <c r="H129" s="86">
        <v>3.0229810792954437</v>
      </c>
    </row>
    <row r="130" spans="1:8" x14ac:dyDescent="0.25">
      <c r="A130" s="86" t="s">
        <v>78</v>
      </c>
      <c r="B130" s="86">
        <v>22.308313121398498</v>
      </c>
      <c r="C130" s="86">
        <v>20.619921067715211</v>
      </c>
      <c r="F130" s="86" t="s">
        <v>78</v>
      </c>
      <c r="G130" s="86">
        <v>2.0697416032354656</v>
      </c>
      <c r="H130" s="86">
        <v>2.0889003297596012</v>
      </c>
    </row>
    <row r="131" spans="1:8" x14ac:dyDescent="0.25">
      <c r="A131" s="86" t="s">
        <v>79</v>
      </c>
      <c r="B131" s="86">
        <v>22.39246817987577</v>
      </c>
      <c r="C131" s="86">
        <v>20.821223771277229</v>
      </c>
      <c r="F131" s="86" t="s">
        <v>79</v>
      </c>
      <c r="G131" s="86">
        <v>2.0371331770828016</v>
      </c>
      <c r="H131" s="86">
        <v>2.0912103971262348</v>
      </c>
    </row>
    <row r="132" spans="1:8" x14ac:dyDescent="0.25">
      <c r="A132" s="86" t="s">
        <v>80</v>
      </c>
      <c r="B132" s="86">
        <v>23.326948987166944</v>
      </c>
      <c r="C132" s="86">
        <v>21.355259162460204</v>
      </c>
      <c r="F132" s="86" t="s">
        <v>80</v>
      </c>
      <c r="G132" s="86">
        <v>2.1748729309809223</v>
      </c>
      <c r="H132" s="86">
        <v>2.1931752451319988</v>
      </c>
    </row>
    <row r="133" spans="1:8" x14ac:dyDescent="0.25">
      <c r="A133" s="86" t="s">
        <v>81</v>
      </c>
      <c r="B133" s="86">
        <v>24.082034300248964</v>
      </c>
      <c r="C133" s="86">
        <v>21.877850976663058</v>
      </c>
      <c r="F133" s="86" t="s">
        <v>81</v>
      </c>
      <c r="G133" s="86">
        <v>2.1140711528168121</v>
      </c>
      <c r="H133" s="86">
        <v>2.1244506315895411</v>
      </c>
    </row>
    <row r="134" spans="1:8" x14ac:dyDescent="0.25">
      <c r="A134" s="86" t="s">
        <v>20</v>
      </c>
      <c r="B134" s="86">
        <v>25.00218770190666</v>
      </c>
      <c r="C134" s="86">
        <v>22.914159098433466</v>
      </c>
      <c r="F134" s="86" t="s">
        <v>20</v>
      </c>
      <c r="G134" s="86">
        <v>2.5688313733955033</v>
      </c>
      <c r="H134" s="86">
        <v>2.5415921511089463</v>
      </c>
    </row>
    <row r="135" spans="1:8" x14ac:dyDescent="0.25">
      <c r="A135" s="86" t="s">
        <v>21</v>
      </c>
      <c r="B135" s="86">
        <v>25.457834670991513</v>
      </c>
      <c r="C135" s="86">
        <v>23.072759902632686</v>
      </c>
      <c r="F135" s="86" t="s">
        <v>21</v>
      </c>
      <c r="G135" s="86">
        <v>4.8024748742436021</v>
      </c>
      <c r="H135" s="86">
        <v>3.9124879858703632</v>
      </c>
    </row>
    <row r="136" spans="1:8" x14ac:dyDescent="0.25">
      <c r="A136" s="86" t="s">
        <v>22</v>
      </c>
      <c r="B136" s="86">
        <v>23.747977469587301</v>
      </c>
      <c r="C136" s="86">
        <v>21.937332112109519</v>
      </c>
      <c r="F136" s="86" t="s">
        <v>22</v>
      </c>
      <c r="G136" s="86">
        <v>4.5459504908473845</v>
      </c>
      <c r="H136" s="86">
        <v>3.7594666966138752</v>
      </c>
    </row>
    <row r="137" spans="1:8" x14ac:dyDescent="0.25">
      <c r="A137" s="86" t="s">
        <v>23</v>
      </c>
      <c r="B137" s="86">
        <v>26.407175808100625</v>
      </c>
      <c r="C137" s="86">
        <v>23.79163758238521</v>
      </c>
      <c r="F137" s="86" t="s">
        <v>23</v>
      </c>
      <c r="G137" s="86">
        <v>4.0358600804199227</v>
      </c>
      <c r="H137" s="86">
        <v>3.4851431705051117</v>
      </c>
    </row>
    <row r="138" spans="1:8" x14ac:dyDescent="0.25">
      <c r="A138" s="86" t="s">
        <v>24</v>
      </c>
      <c r="B138" s="86">
        <v>28.305756718797177</v>
      </c>
      <c r="C138" s="86">
        <v>25.563868352850069</v>
      </c>
      <c r="F138" s="86" t="s">
        <v>24</v>
      </c>
      <c r="G138" s="86">
        <v>2.8139766440944447</v>
      </c>
      <c r="H138" s="86">
        <v>2.7808312100470944</v>
      </c>
    </row>
    <row r="139" spans="1:8" x14ac:dyDescent="0.25">
      <c r="A139" s="86" t="s">
        <v>25</v>
      </c>
      <c r="B139" s="86">
        <v>32.112602038063102</v>
      </c>
      <c r="C139" s="86">
        <v>28.633311699392259</v>
      </c>
      <c r="F139" s="86" t="s">
        <v>25</v>
      </c>
      <c r="G139" s="86">
        <v>1.9834805170560537</v>
      </c>
      <c r="H139" s="86">
        <v>2.0149625684203771</v>
      </c>
    </row>
    <row r="140" spans="1:8" x14ac:dyDescent="0.25">
      <c r="A140" s="86" t="s">
        <v>26</v>
      </c>
      <c r="B140" s="86">
        <v>24.764651695979445</v>
      </c>
      <c r="C140" s="86">
        <v>22.447717278907202</v>
      </c>
      <c r="F140" s="86" t="s">
        <v>26</v>
      </c>
      <c r="G140" s="86">
        <v>5.5459267178199996</v>
      </c>
      <c r="H140" s="86">
        <v>4.8738425233828879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1258828.22</v>
      </c>
      <c r="E2">
        <v>449880.36</v>
      </c>
    </row>
    <row r="3" spans="1:5" x14ac:dyDescent="0.25">
      <c r="A3" t="s">
        <v>39</v>
      </c>
      <c r="B3" t="s">
        <v>74</v>
      </c>
      <c r="C3" t="s">
        <v>67</v>
      </c>
      <c r="D3">
        <v>1472628.23</v>
      </c>
      <c r="E3">
        <v>341164.38</v>
      </c>
    </row>
    <row r="4" spans="1:5" x14ac:dyDescent="0.25">
      <c r="A4" t="s">
        <v>39</v>
      </c>
      <c r="B4" t="s">
        <v>75</v>
      </c>
      <c r="C4" t="s">
        <v>67</v>
      </c>
      <c r="D4">
        <v>1397008.16</v>
      </c>
      <c r="E4">
        <v>248001.13</v>
      </c>
    </row>
    <row r="5" spans="1:5" x14ac:dyDescent="0.25">
      <c r="A5" t="s">
        <v>39</v>
      </c>
      <c r="B5" t="s">
        <v>76</v>
      </c>
      <c r="C5" t="s">
        <v>67</v>
      </c>
      <c r="D5">
        <v>1539346.2</v>
      </c>
      <c r="E5">
        <v>234080.36</v>
      </c>
    </row>
    <row r="6" spans="1:5" x14ac:dyDescent="0.25">
      <c r="A6" t="s">
        <v>39</v>
      </c>
      <c r="B6" t="s">
        <v>77</v>
      </c>
      <c r="C6" t="s">
        <v>67</v>
      </c>
      <c r="D6">
        <v>1428761.14</v>
      </c>
      <c r="E6">
        <v>225007.35999999999</v>
      </c>
    </row>
    <row r="7" spans="1:5" x14ac:dyDescent="0.25">
      <c r="A7" t="s">
        <v>39</v>
      </c>
      <c r="B7" t="s">
        <v>78</v>
      </c>
      <c r="C7" t="s">
        <v>67</v>
      </c>
      <c r="D7">
        <v>1619677.27</v>
      </c>
      <c r="E7">
        <v>145107.51999999999</v>
      </c>
    </row>
    <row r="8" spans="1:5" x14ac:dyDescent="0.25">
      <c r="A8" t="s">
        <v>39</v>
      </c>
      <c r="B8" t="s">
        <v>79</v>
      </c>
      <c r="C8" t="s">
        <v>67</v>
      </c>
      <c r="D8">
        <v>1637785.7</v>
      </c>
      <c r="E8">
        <v>147622</v>
      </c>
    </row>
    <row r="9" spans="1:5" x14ac:dyDescent="0.25">
      <c r="A9" t="s">
        <v>39</v>
      </c>
      <c r="B9" t="s">
        <v>80</v>
      </c>
      <c r="C9" t="s">
        <v>67</v>
      </c>
      <c r="D9">
        <v>1698575.25</v>
      </c>
      <c r="E9">
        <v>156799.34</v>
      </c>
    </row>
    <row r="10" spans="1:5" x14ac:dyDescent="0.25">
      <c r="A10" t="s">
        <v>39</v>
      </c>
      <c r="B10" t="s">
        <v>81</v>
      </c>
      <c r="C10" t="s">
        <v>67</v>
      </c>
      <c r="D10">
        <v>1758072.58</v>
      </c>
      <c r="E10">
        <v>153995.78</v>
      </c>
    </row>
    <row r="11" spans="1:5" x14ac:dyDescent="0.25">
      <c r="A11" t="s">
        <v>39</v>
      </c>
      <c r="B11" t="s">
        <v>20</v>
      </c>
      <c r="C11" t="s">
        <v>67</v>
      </c>
      <c r="D11">
        <v>1835888.3</v>
      </c>
      <c r="E11">
        <v>190599.77</v>
      </c>
    </row>
    <row r="12" spans="1:5" x14ac:dyDescent="0.25">
      <c r="A12" t="s">
        <v>39</v>
      </c>
      <c r="B12" t="s">
        <v>21</v>
      </c>
      <c r="C12" t="s">
        <v>67</v>
      </c>
      <c r="D12">
        <v>1859567.18</v>
      </c>
      <c r="E12">
        <v>366063.69</v>
      </c>
    </row>
    <row r="13" spans="1:5" x14ac:dyDescent="0.25">
      <c r="A13" t="s">
        <v>39</v>
      </c>
      <c r="B13" t="s">
        <v>22</v>
      </c>
      <c r="C13" t="s">
        <v>67</v>
      </c>
      <c r="D13">
        <v>1727824.92</v>
      </c>
      <c r="E13">
        <v>341850.13</v>
      </c>
    </row>
    <row r="14" spans="1:5" x14ac:dyDescent="0.25">
      <c r="A14" t="s">
        <v>39</v>
      </c>
      <c r="B14" t="s">
        <v>23</v>
      </c>
      <c r="C14" t="s">
        <v>67</v>
      </c>
      <c r="D14">
        <v>1938564.24</v>
      </c>
      <c r="E14">
        <v>300521.46999999997</v>
      </c>
    </row>
    <row r="15" spans="1:5" x14ac:dyDescent="0.25">
      <c r="A15" t="s">
        <v>39</v>
      </c>
      <c r="B15" t="s">
        <v>24</v>
      </c>
      <c r="C15" t="s">
        <v>67</v>
      </c>
      <c r="D15">
        <v>2083311.99</v>
      </c>
      <c r="E15">
        <v>205280.1</v>
      </c>
    </row>
    <row r="16" spans="1:5" x14ac:dyDescent="0.25">
      <c r="A16" t="s">
        <v>39</v>
      </c>
      <c r="B16" t="s">
        <v>25</v>
      </c>
      <c r="C16" t="s">
        <v>67</v>
      </c>
      <c r="D16">
        <v>2416253.86</v>
      </c>
      <c r="E16">
        <v>144509.06</v>
      </c>
    </row>
    <row r="17" spans="1:5" x14ac:dyDescent="0.25">
      <c r="A17" t="s">
        <v>39</v>
      </c>
      <c r="B17" t="s">
        <v>26</v>
      </c>
      <c r="C17" t="s">
        <v>67</v>
      </c>
      <c r="D17">
        <v>1806564.44</v>
      </c>
      <c r="E17">
        <v>421177.38</v>
      </c>
    </row>
    <row r="18" spans="1:5" x14ac:dyDescent="0.25">
      <c r="A18" t="s">
        <v>40</v>
      </c>
      <c r="B18" t="s">
        <v>73</v>
      </c>
      <c r="C18" t="s">
        <v>67</v>
      </c>
      <c r="D18">
        <v>1241472.53</v>
      </c>
      <c r="E18">
        <v>397260.28</v>
      </c>
    </row>
    <row r="19" spans="1:5" x14ac:dyDescent="0.25">
      <c r="A19" t="s">
        <v>40</v>
      </c>
      <c r="B19" t="s">
        <v>74</v>
      </c>
      <c r="C19" t="s">
        <v>67</v>
      </c>
      <c r="D19">
        <v>1405977.73</v>
      </c>
      <c r="E19">
        <v>292816.19</v>
      </c>
    </row>
    <row r="20" spans="1:5" x14ac:dyDescent="0.25">
      <c r="A20" t="s">
        <v>40</v>
      </c>
      <c r="B20" t="s">
        <v>75</v>
      </c>
      <c r="C20" t="s">
        <v>67</v>
      </c>
      <c r="D20">
        <v>1340545.22</v>
      </c>
      <c r="E20">
        <v>228369.57</v>
      </c>
    </row>
    <row r="21" spans="1:5" x14ac:dyDescent="0.25">
      <c r="A21" t="s">
        <v>40</v>
      </c>
      <c r="B21" t="s">
        <v>76</v>
      </c>
      <c r="C21" t="s">
        <v>67</v>
      </c>
      <c r="D21">
        <v>1450584.91</v>
      </c>
      <c r="E21">
        <v>219489.45</v>
      </c>
    </row>
    <row r="22" spans="1:5" x14ac:dyDescent="0.25">
      <c r="A22" t="s">
        <v>40</v>
      </c>
      <c r="B22" t="s">
        <v>77</v>
      </c>
      <c r="C22" t="s">
        <v>67</v>
      </c>
      <c r="D22">
        <v>1364373.23</v>
      </c>
      <c r="E22">
        <v>224331.79</v>
      </c>
    </row>
    <row r="23" spans="1:5" x14ac:dyDescent="0.25">
      <c r="A23" t="s">
        <v>40</v>
      </c>
      <c r="B23" t="s">
        <v>78</v>
      </c>
      <c r="C23" t="s">
        <v>67</v>
      </c>
      <c r="D23">
        <v>1508764.3</v>
      </c>
      <c r="E23">
        <v>153763.38</v>
      </c>
    </row>
    <row r="24" spans="1:5" x14ac:dyDescent="0.25">
      <c r="A24" t="s">
        <v>40</v>
      </c>
      <c r="B24" t="s">
        <v>79</v>
      </c>
      <c r="C24" t="s">
        <v>67</v>
      </c>
      <c r="D24">
        <v>1530531.96</v>
      </c>
      <c r="E24">
        <v>164299.56</v>
      </c>
    </row>
    <row r="25" spans="1:5" x14ac:dyDescent="0.25">
      <c r="A25" t="s">
        <v>40</v>
      </c>
      <c r="B25" t="s">
        <v>80</v>
      </c>
      <c r="C25" t="s">
        <v>67</v>
      </c>
      <c r="D25">
        <v>1567325.22</v>
      </c>
      <c r="E25">
        <v>167028.45000000001</v>
      </c>
    </row>
    <row r="26" spans="1:5" x14ac:dyDescent="0.25">
      <c r="A26" t="s">
        <v>40</v>
      </c>
      <c r="B26" t="s">
        <v>81</v>
      </c>
      <c r="C26" t="s">
        <v>67</v>
      </c>
      <c r="D26">
        <v>1608871.04</v>
      </c>
      <c r="E26">
        <v>163509.31</v>
      </c>
    </row>
    <row r="27" spans="1:5" x14ac:dyDescent="0.25">
      <c r="A27" t="s">
        <v>40</v>
      </c>
      <c r="B27" t="s">
        <v>20</v>
      </c>
      <c r="C27" t="s">
        <v>67</v>
      </c>
      <c r="D27">
        <v>1693670.99</v>
      </c>
      <c r="E27">
        <v>193213.75</v>
      </c>
    </row>
    <row r="28" spans="1:5" x14ac:dyDescent="0.25">
      <c r="A28" t="s">
        <v>40</v>
      </c>
      <c r="B28" t="s">
        <v>21</v>
      </c>
      <c r="C28" t="s">
        <v>67</v>
      </c>
      <c r="D28">
        <v>1698541.69</v>
      </c>
      <c r="E28">
        <v>296732.05</v>
      </c>
    </row>
    <row r="29" spans="1:5" x14ac:dyDescent="0.25">
      <c r="A29" t="s">
        <v>40</v>
      </c>
      <c r="B29" t="s">
        <v>22</v>
      </c>
      <c r="C29" t="s">
        <v>67</v>
      </c>
      <c r="D29">
        <v>1608692.2</v>
      </c>
      <c r="E29">
        <v>285250.13</v>
      </c>
    </row>
    <row r="30" spans="1:5" x14ac:dyDescent="0.25">
      <c r="A30" t="s">
        <v>40</v>
      </c>
      <c r="B30" t="s">
        <v>23</v>
      </c>
      <c r="C30" t="s">
        <v>67</v>
      </c>
      <c r="D30">
        <v>1757581.52</v>
      </c>
      <c r="E30">
        <v>259598.79</v>
      </c>
    </row>
    <row r="31" spans="1:5" x14ac:dyDescent="0.25">
      <c r="A31" t="s">
        <v>40</v>
      </c>
      <c r="B31" t="s">
        <v>24</v>
      </c>
      <c r="C31" t="s">
        <v>67</v>
      </c>
      <c r="D31">
        <v>1887018.72</v>
      </c>
      <c r="E31">
        <v>209331.88</v>
      </c>
    </row>
    <row r="32" spans="1:5" x14ac:dyDescent="0.25">
      <c r="A32" t="s">
        <v>40</v>
      </c>
      <c r="B32" t="s">
        <v>25</v>
      </c>
      <c r="C32" t="s">
        <v>67</v>
      </c>
      <c r="D32">
        <v>2165630.7999999998</v>
      </c>
      <c r="E32">
        <v>159363.47</v>
      </c>
    </row>
    <row r="33" spans="1:5" x14ac:dyDescent="0.25">
      <c r="A33" t="s">
        <v>40</v>
      </c>
      <c r="B33" t="s">
        <v>26</v>
      </c>
      <c r="C33" t="s">
        <v>67</v>
      </c>
      <c r="D33">
        <v>1643612.73</v>
      </c>
      <c r="E33">
        <v>370817.71</v>
      </c>
    </row>
    <row r="34" spans="1:5" x14ac:dyDescent="0.25">
      <c r="A34" t="s">
        <v>39</v>
      </c>
      <c r="B34" t="s">
        <v>73</v>
      </c>
      <c r="C34" t="s">
        <v>48</v>
      </c>
      <c r="D34">
        <v>1368032.7</v>
      </c>
      <c r="E34">
        <v>351672.67</v>
      </c>
    </row>
    <row r="35" spans="1:5" x14ac:dyDescent="0.25">
      <c r="A35" t="s">
        <v>39</v>
      </c>
      <c r="B35" t="s">
        <v>74</v>
      </c>
      <c r="C35" t="s">
        <v>48</v>
      </c>
      <c r="D35">
        <v>1583813.49</v>
      </c>
      <c r="E35">
        <v>264541.93</v>
      </c>
    </row>
    <row r="36" spans="1:5" x14ac:dyDescent="0.25">
      <c r="A36" t="s">
        <v>39</v>
      </c>
      <c r="B36" t="s">
        <v>75</v>
      </c>
      <c r="C36" t="s">
        <v>48</v>
      </c>
      <c r="D36">
        <v>1523921</v>
      </c>
      <c r="E36">
        <v>201830.78</v>
      </c>
    </row>
    <row r="37" spans="1:5" x14ac:dyDescent="0.25">
      <c r="A37" t="s">
        <v>39</v>
      </c>
      <c r="B37" t="s">
        <v>76</v>
      </c>
      <c r="C37" t="s">
        <v>48</v>
      </c>
      <c r="D37">
        <v>1643683.69</v>
      </c>
      <c r="E37">
        <v>190500.83</v>
      </c>
    </row>
    <row r="38" spans="1:5" x14ac:dyDescent="0.25">
      <c r="A38" t="s">
        <v>39</v>
      </c>
      <c r="B38" t="s">
        <v>77</v>
      </c>
      <c r="C38" t="s">
        <v>48</v>
      </c>
      <c r="D38">
        <v>1543732.66</v>
      </c>
      <c r="E38">
        <v>184605.72</v>
      </c>
    </row>
    <row r="39" spans="1:5" x14ac:dyDescent="0.25">
      <c r="A39" t="s">
        <v>39</v>
      </c>
      <c r="B39" t="s">
        <v>78</v>
      </c>
      <c r="C39" t="s">
        <v>48</v>
      </c>
      <c r="D39">
        <v>1672476.64</v>
      </c>
      <c r="E39">
        <v>133899.45000000001</v>
      </c>
    </row>
    <row r="40" spans="1:5" x14ac:dyDescent="0.25">
      <c r="A40" t="s">
        <v>39</v>
      </c>
      <c r="B40" t="s">
        <v>79</v>
      </c>
      <c r="C40" t="s">
        <v>48</v>
      </c>
      <c r="D40">
        <v>1677599.24</v>
      </c>
      <c r="E40">
        <v>132544</v>
      </c>
    </row>
    <row r="41" spans="1:5" x14ac:dyDescent="0.25">
      <c r="A41" t="s">
        <v>39</v>
      </c>
      <c r="B41" t="s">
        <v>80</v>
      </c>
      <c r="C41" t="s">
        <v>48</v>
      </c>
      <c r="D41">
        <v>1752315.52</v>
      </c>
      <c r="E41">
        <v>138369.29999999999</v>
      </c>
    </row>
    <row r="42" spans="1:5" x14ac:dyDescent="0.25">
      <c r="A42" t="s">
        <v>39</v>
      </c>
      <c r="B42" t="s">
        <v>81</v>
      </c>
      <c r="C42" t="s">
        <v>48</v>
      </c>
      <c r="D42">
        <v>1807614.53</v>
      </c>
      <c r="E42">
        <v>135382.84</v>
      </c>
    </row>
    <row r="43" spans="1:5" x14ac:dyDescent="0.25">
      <c r="A43" t="s">
        <v>39</v>
      </c>
      <c r="B43" t="s">
        <v>20</v>
      </c>
      <c r="C43" t="s">
        <v>48</v>
      </c>
      <c r="D43">
        <v>1875544.74</v>
      </c>
      <c r="E43">
        <v>158270.03</v>
      </c>
    </row>
    <row r="44" spans="1:5" x14ac:dyDescent="0.25">
      <c r="A44" t="s">
        <v>39</v>
      </c>
      <c r="B44" t="s">
        <v>21</v>
      </c>
      <c r="C44" t="s">
        <v>48</v>
      </c>
      <c r="D44">
        <v>1913489.5</v>
      </c>
      <c r="E44">
        <v>280466.59000000003</v>
      </c>
    </row>
    <row r="45" spans="1:5" x14ac:dyDescent="0.25">
      <c r="A45" t="s">
        <v>39</v>
      </c>
      <c r="B45" t="s">
        <v>22</v>
      </c>
      <c r="C45" t="s">
        <v>48</v>
      </c>
      <c r="D45">
        <v>1787484.56</v>
      </c>
      <c r="E45">
        <v>269003.14</v>
      </c>
    </row>
    <row r="46" spans="1:5" x14ac:dyDescent="0.25">
      <c r="A46" t="s">
        <v>39</v>
      </c>
      <c r="B46" t="s">
        <v>23</v>
      </c>
      <c r="C46" t="s">
        <v>48</v>
      </c>
      <c r="D46">
        <v>1969755.36</v>
      </c>
      <c r="E46">
        <v>237549.73</v>
      </c>
    </row>
    <row r="47" spans="1:5" x14ac:dyDescent="0.25">
      <c r="A47" t="s">
        <v>39</v>
      </c>
      <c r="B47" t="s">
        <v>24</v>
      </c>
      <c r="C47" t="s">
        <v>48</v>
      </c>
      <c r="D47">
        <v>2102462.2799999998</v>
      </c>
      <c r="E47">
        <v>169358.74</v>
      </c>
    </row>
    <row r="48" spans="1:5" x14ac:dyDescent="0.25">
      <c r="A48" t="s">
        <v>39</v>
      </c>
      <c r="B48" t="s">
        <v>25</v>
      </c>
      <c r="C48" t="s">
        <v>48</v>
      </c>
      <c r="D48">
        <v>2335572.14</v>
      </c>
      <c r="E48">
        <v>129010.5</v>
      </c>
    </row>
    <row r="49" spans="1:5" x14ac:dyDescent="0.25">
      <c r="A49" t="s">
        <v>39</v>
      </c>
      <c r="B49" t="s">
        <v>26</v>
      </c>
      <c r="C49" t="s">
        <v>48</v>
      </c>
      <c r="D49">
        <v>1879244.5</v>
      </c>
      <c r="E49">
        <v>327560.26</v>
      </c>
    </row>
    <row r="50" spans="1:5" x14ac:dyDescent="0.25">
      <c r="A50" t="s">
        <v>40</v>
      </c>
      <c r="B50" t="s">
        <v>73</v>
      </c>
      <c r="C50" t="s">
        <v>48</v>
      </c>
      <c r="D50">
        <v>1313017.22</v>
      </c>
      <c r="E50">
        <v>323022.63</v>
      </c>
    </row>
    <row r="51" spans="1:5" x14ac:dyDescent="0.25">
      <c r="A51" t="s">
        <v>40</v>
      </c>
      <c r="B51" t="s">
        <v>74</v>
      </c>
      <c r="C51" t="s">
        <v>48</v>
      </c>
      <c r="D51">
        <v>1470234.03</v>
      </c>
      <c r="E51">
        <v>235706.76</v>
      </c>
    </row>
    <row r="52" spans="1:5" x14ac:dyDescent="0.25">
      <c r="A52" t="s">
        <v>40</v>
      </c>
      <c r="B52" t="s">
        <v>75</v>
      </c>
      <c r="C52" t="s">
        <v>48</v>
      </c>
      <c r="D52">
        <v>1417875.14</v>
      </c>
      <c r="E52">
        <v>192833.78</v>
      </c>
    </row>
    <row r="53" spans="1:5" x14ac:dyDescent="0.25">
      <c r="A53" t="s">
        <v>40</v>
      </c>
      <c r="B53" t="s">
        <v>76</v>
      </c>
      <c r="C53" t="s">
        <v>48</v>
      </c>
      <c r="D53">
        <v>1511102.48</v>
      </c>
      <c r="E53">
        <v>183637.14</v>
      </c>
    </row>
    <row r="54" spans="1:5" x14ac:dyDescent="0.25">
      <c r="A54" t="s">
        <v>40</v>
      </c>
      <c r="B54" t="s">
        <v>77</v>
      </c>
      <c r="C54" t="s">
        <v>48</v>
      </c>
      <c r="D54">
        <v>1436243.95</v>
      </c>
      <c r="E54">
        <v>188277.62</v>
      </c>
    </row>
    <row r="55" spans="1:5" x14ac:dyDescent="0.25">
      <c r="A55" t="s">
        <v>40</v>
      </c>
      <c r="B55" t="s">
        <v>78</v>
      </c>
      <c r="C55" t="s">
        <v>48</v>
      </c>
      <c r="D55">
        <v>1533527.36</v>
      </c>
      <c r="E55">
        <v>136745.38</v>
      </c>
    </row>
    <row r="56" spans="1:5" x14ac:dyDescent="0.25">
      <c r="A56" t="s">
        <v>40</v>
      </c>
      <c r="B56" t="s">
        <v>79</v>
      </c>
      <c r="C56" t="s">
        <v>48</v>
      </c>
      <c r="D56">
        <v>1551339.67</v>
      </c>
      <c r="E56">
        <v>136329.81</v>
      </c>
    </row>
    <row r="57" spans="1:5" x14ac:dyDescent="0.25">
      <c r="A57" t="s">
        <v>40</v>
      </c>
      <c r="B57" t="s">
        <v>80</v>
      </c>
      <c r="C57" t="s">
        <v>48</v>
      </c>
      <c r="D57">
        <v>1589986.7</v>
      </c>
      <c r="E57">
        <v>141708.53</v>
      </c>
    </row>
    <row r="58" spans="1:5" x14ac:dyDescent="0.25">
      <c r="A58" t="s">
        <v>40</v>
      </c>
      <c r="B58" t="s">
        <v>81</v>
      </c>
      <c r="C58" t="s">
        <v>48</v>
      </c>
      <c r="D58">
        <v>1628739.28</v>
      </c>
      <c r="E58">
        <v>137829.32</v>
      </c>
    </row>
    <row r="59" spans="1:5" x14ac:dyDescent="0.25">
      <c r="A59" t="s">
        <v>40</v>
      </c>
      <c r="B59" t="s">
        <v>20</v>
      </c>
      <c r="C59" t="s">
        <v>48</v>
      </c>
      <c r="D59">
        <v>1707394.19</v>
      </c>
      <c r="E59">
        <v>159096.44</v>
      </c>
    </row>
    <row r="60" spans="1:5" x14ac:dyDescent="0.25">
      <c r="A60" t="s">
        <v>40</v>
      </c>
      <c r="B60" t="s">
        <v>21</v>
      </c>
      <c r="C60" t="s">
        <v>48</v>
      </c>
      <c r="D60">
        <v>1719135.92</v>
      </c>
      <c r="E60">
        <v>232828.99</v>
      </c>
    </row>
    <row r="61" spans="1:5" x14ac:dyDescent="0.25">
      <c r="A61" t="s">
        <v>40</v>
      </c>
      <c r="B61" t="s">
        <v>22</v>
      </c>
      <c r="C61" t="s">
        <v>48</v>
      </c>
      <c r="D61">
        <v>1636275.99</v>
      </c>
      <c r="E61">
        <v>229224.4</v>
      </c>
    </row>
    <row r="62" spans="1:5" x14ac:dyDescent="0.25">
      <c r="A62" t="s">
        <v>40</v>
      </c>
      <c r="B62" t="s">
        <v>23</v>
      </c>
      <c r="C62" t="s">
        <v>48</v>
      </c>
      <c r="D62">
        <v>1764226.83</v>
      </c>
      <c r="E62">
        <v>210687.74</v>
      </c>
    </row>
    <row r="63" spans="1:5" x14ac:dyDescent="0.25">
      <c r="A63" t="s">
        <v>40</v>
      </c>
      <c r="B63" t="s">
        <v>24</v>
      </c>
      <c r="C63" t="s">
        <v>48</v>
      </c>
      <c r="D63">
        <v>1891138.05</v>
      </c>
      <c r="E63">
        <v>170025.79</v>
      </c>
    </row>
    <row r="64" spans="1:5" x14ac:dyDescent="0.25">
      <c r="A64" t="s">
        <v>40</v>
      </c>
      <c r="B64" t="s">
        <v>25</v>
      </c>
      <c r="C64" t="s">
        <v>48</v>
      </c>
      <c r="D64">
        <v>2074497.61</v>
      </c>
      <c r="E64">
        <v>131408.06</v>
      </c>
    </row>
    <row r="65" spans="1:5" x14ac:dyDescent="0.25">
      <c r="A65" t="s">
        <v>40</v>
      </c>
      <c r="B65" t="s">
        <v>26</v>
      </c>
      <c r="C65" t="s">
        <v>48</v>
      </c>
      <c r="D65">
        <v>1694170.35</v>
      </c>
      <c r="E65">
        <v>288976.36</v>
      </c>
    </row>
    <row r="66" spans="1:5" x14ac:dyDescent="0.25">
      <c r="A66" t="s">
        <v>39</v>
      </c>
      <c r="B66" t="s">
        <v>73</v>
      </c>
      <c r="C66" t="s">
        <v>65</v>
      </c>
      <c r="D66">
        <v>1416648.86</v>
      </c>
      <c r="E66">
        <v>150865.01999999999</v>
      </c>
    </row>
    <row r="67" spans="1:5" x14ac:dyDescent="0.25">
      <c r="A67" t="s">
        <v>39</v>
      </c>
      <c r="B67" t="s">
        <v>74</v>
      </c>
      <c r="C67" t="s">
        <v>65</v>
      </c>
      <c r="D67">
        <v>1614063.28</v>
      </c>
      <c r="E67">
        <v>146682.1</v>
      </c>
    </row>
    <row r="68" spans="1:5" x14ac:dyDescent="0.25">
      <c r="A68" t="s">
        <v>39</v>
      </c>
      <c r="B68" t="s">
        <v>75</v>
      </c>
      <c r="C68" t="s">
        <v>65</v>
      </c>
      <c r="D68">
        <v>1539420.07</v>
      </c>
      <c r="E68">
        <v>136497.24</v>
      </c>
    </row>
    <row r="69" spans="1:5" x14ac:dyDescent="0.25">
      <c r="A69" t="s">
        <v>39</v>
      </c>
      <c r="B69" t="s">
        <v>76</v>
      </c>
      <c r="C69" t="s">
        <v>65</v>
      </c>
      <c r="D69">
        <v>1657573.93</v>
      </c>
      <c r="E69">
        <v>133010.03</v>
      </c>
    </row>
    <row r="70" spans="1:5" x14ac:dyDescent="0.25">
      <c r="A70" t="s">
        <v>39</v>
      </c>
      <c r="B70" t="s">
        <v>77</v>
      </c>
      <c r="C70" t="s">
        <v>65</v>
      </c>
      <c r="D70">
        <v>1556884.71</v>
      </c>
      <c r="E70">
        <v>131233.99</v>
      </c>
    </row>
    <row r="71" spans="1:5" x14ac:dyDescent="0.25">
      <c r="A71" t="s">
        <v>39</v>
      </c>
      <c r="B71" t="s">
        <v>78</v>
      </c>
      <c r="C71" t="s">
        <v>65</v>
      </c>
      <c r="D71">
        <v>1669414.04</v>
      </c>
      <c r="E71">
        <v>126209.43</v>
      </c>
    </row>
    <row r="72" spans="1:5" x14ac:dyDescent="0.25">
      <c r="A72" t="s">
        <v>39</v>
      </c>
      <c r="B72" t="s">
        <v>79</v>
      </c>
      <c r="C72" t="s">
        <v>65</v>
      </c>
      <c r="D72">
        <v>1676149.03</v>
      </c>
      <c r="E72">
        <v>126012.75</v>
      </c>
    </row>
    <row r="73" spans="1:5" x14ac:dyDescent="0.25">
      <c r="A73" t="s">
        <v>39</v>
      </c>
      <c r="B73" t="s">
        <v>80</v>
      </c>
      <c r="C73" t="s">
        <v>65</v>
      </c>
      <c r="D73">
        <v>1754232.72</v>
      </c>
      <c r="E73">
        <v>125805.31</v>
      </c>
    </row>
    <row r="74" spans="1:5" x14ac:dyDescent="0.25">
      <c r="A74" t="s">
        <v>39</v>
      </c>
      <c r="B74" t="s">
        <v>81</v>
      </c>
      <c r="C74" t="s">
        <v>65</v>
      </c>
      <c r="D74">
        <v>1808528.61</v>
      </c>
      <c r="E74">
        <v>125524.57</v>
      </c>
    </row>
    <row r="75" spans="1:5" x14ac:dyDescent="0.25">
      <c r="A75" t="s">
        <v>39</v>
      </c>
      <c r="B75" t="s">
        <v>20</v>
      </c>
      <c r="C75" t="s">
        <v>65</v>
      </c>
      <c r="D75">
        <v>1883840.68</v>
      </c>
      <c r="E75">
        <v>125947.77</v>
      </c>
    </row>
    <row r="76" spans="1:5" x14ac:dyDescent="0.25">
      <c r="A76" t="s">
        <v>39</v>
      </c>
      <c r="B76" t="s">
        <v>21</v>
      </c>
      <c r="C76" t="s">
        <v>65</v>
      </c>
      <c r="D76">
        <v>1946344.06</v>
      </c>
      <c r="E76">
        <v>154785.28</v>
      </c>
    </row>
    <row r="77" spans="1:5" x14ac:dyDescent="0.25">
      <c r="A77" t="s">
        <v>39</v>
      </c>
      <c r="B77" t="s">
        <v>22</v>
      </c>
      <c r="C77" t="s">
        <v>65</v>
      </c>
      <c r="D77">
        <v>1818606.82</v>
      </c>
      <c r="E77">
        <v>149514.76999999999</v>
      </c>
    </row>
    <row r="78" spans="1:5" x14ac:dyDescent="0.25">
      <c r="A78" t="s">
        <v>39</v>
      </c>
      <c r="B78" t="s">
        <v>23</v>
      </c>
      <c r="C78" t="s">
        <v>65</v>
      </c>
      <c r="D78">
        <v>1995416.08</v>
      </c>
      <c r="E78">
        <v>139083.56</v>
      </c>
    </row>
    <row r="79" spans="1:5" x14ac:dyDescent="0.25">
      <c r="A79" t="s">
        <v>39</v>
      </c>
      <c r="B79" t="s">
        <v>24</v>
      </c>
      <c r="C79" t="s">
        <v>65</v>
      </c>
      <c r="D79">
        <v>2114036.77</v>
      </c>
      <c r="E79">
        <v>126558.84</v>
      </c>
    </row>
    <row r="80" spans="1:5" x14ac:dyDescent="0.25">
      <c r="A80" t="s">
        <v>39</v>
      </c>
      <c r="B80" t="s">
        <v>25</v>
      </c>
      <c r="C80" t="s">
        <v>65</v>
      </c>
      <c r="D80">
        <v>2337964.77</v>
      </c>
      <c r="E80">
        <v>119528.07</v>
      </c>
    </row>
    <row r="81" spans="1:5" x14ac:dyDescent="0.25">
      <c r="A81" t="s">
        <v>39</v>
      </c>
      <c r="B81" t="s">
        <v>26</v>
      </c>
      <c r="C81" t="s">
        <v>65</v>
      </c>
      <c r="D81">
        <v>1929114.11</v>
      </c>
      <c r="E81">
        <v>173166.14</v>
      </c>
    </row>
    <row r="82" spans="1:5" x14ac:dyDescent="0.25">
      <c r="A82" t="s">
        <v>40</v>
      </c>
      <c r="B82" t="s">
        <v>73</v>
      </c>
      <c r="C82" t="s">
        <v>65</v>
      </c>
      <c r="D82">
        <v>1358734.77</v>
      </c>
      <c r="E82">
        <v>132644.57</v>
      </c>
    </row>
    <row r="83" spans="1:5" x14ac:dyDescent="0.25">
      <c r="A83" t="s">
        <v>40</v>
      </c>
      <c r="B83" t="s">
        <v>74</v>
      </c>
      <c r="C83" t="s">
        <v>65</v>
      </c>
      <c r="D83">
        <v>1496909.47</v>
      </c>
      <c r="E83">
        <v>129343.35</v>
      </c>
    </row>
    <row r="84" spans="1:5" x14ac:dyDescent="0.25">
      <c r="A84" t="s">
        <v>40</v>
      </c>
      <c r="B84" t="s">
        <v>75</v>
      </c>
      <c r="C84" t="s">
        <v>65</v>
      </c>
      <c r="D84">
        <v>1432962.07</v>
      </c>
      <c r="E84">
        <v>129017.51</v>
      </c>
    </row>
    <row r="85" spans="1:5" x14ac:dyDescent="0.25">
      <c r="A85" t="s">
        <v>40</v>
      </c>
      <c r="B85" t="s">
        <v>76</v>
      </c>
      <c r="C85" t="s">
        <v>65</v>
      </c>
      <c r="D85">
        <v>1524552.46</v>
      </c>
      <c r="E85">
        <v>127426.42</v>
      </c>
    </row>
    <row r="86" spans="1:5" x14ac:dyDescent="0.25">
      <c r="A86" t="s">
        <v>40</v>
      </c>
      <c r="B86" t="s">
        <v>77</v>
      </c>
      <c r="C86" t="s">
        <v>65</v>
      </c>
      <c r="D86">
        <v>1450531.16</v>
      </c>
      <c r="E86">
        <v>129355.53</v>
      </c>
    </row>
    <row r="87" spans="1:5" x14ac:dyDescent="0.25">
      <c r="A87" t="s">
        <v>40</v>
      </c>
      <c r="B87" t="s">
        <v>78</v>
      </c>
      <c r="C87" t="s">
        <v>65</v>
      </c>
      <c r="D87">
        <v>1531190.12</v>
      </c>
      <c r="E87">
        <v>126556.6</v>
      </c>
    </row>
    <row r="88" spans="1:5" x14ac:dyDescent="0.25">
      <c r="A88" t="s">
        <v>40</v>
      </c>
      <c r="B88" t="s">
        <v>79</v>
      </c>
      <c r="C88" t="s">
        <v>65</v>
      </c>
      <c r="D88">
        <v>1550913.03</v>
      </c>
      <c r="E88">
        <v>125964.32</v>
      </c>
    </row>
    <row r="89" spans="1:5" x14ac:dyDescent="0.25">
      <c r="A89" t="s">
        <v>40</v>
      </c>
      <c r="B89" t="s">
        <v>80</v>
      </c>
      <c r="C89" t="s">
        <v>65</v>
      </c>
      <c r="D89">
        <v>1592655.44</v>
      </c>
      <c r="E89">
        <v>125883.51</v>
      </c>
    </row>
    <row r="90" spans="1:5" x14ac:dyDescent="0.25">
      <c r="A90" t="s">
        <v>40</v>
      </c>
      <c r="B90" t="s">
        <v>81</v>
      </c>
      <c r="C90" t="s">
        <v>65</v>
      </c>
      <c r="D90">
        <v>1630247.03</v>
      </c>
      <c r="E90">
        <v>125411.68</v>
      </c>
    </row>
    <row r="91" spans="1:5" x14ac:dyDescent="0.25">
      <c r="A91" t="s">
        <v>40</v>
      </c>
      <c r="B91" t="s">
        <v>20</v>
      </c>
      <c r="C91" t="s">
        <v>65</v>
      </c>
      <c r="D91">
        <v>1715813.45</v>
      </c>
      <c r="E91">
        <v>125260.8</v>
      </c>
    </row>
    <row r="92" spans="1:5" x14ac:dyDescent="0.25">
      <c r="A92" t="s">
        <v>40</v>
      </c>
      <c r="B92" t="s">
        <v>21</v>
      </c>
      <c r="C92" t="s">
        <v>65</v>
      </c>
      <c r="D92">
        <v>1746556.2</v>
      </c>
      <c r="E92">
        <v>126143.6</v>
      </c>
    </row>
    <row r="93" spans="1:5" x14ac:dyDescent="0.25">
      <c r="A93" t="s">
        <v>40</v>
      </c>
      <c r="B93" t="s">
        <v>22</v>
      </c>
      <c r="C93" t="s">
        <v>65</v>
      </c>
      <c r="D93">
        <v>1662240.86</v>
      </c>
      <c r="E93">
        <v>127710.52</v>
      </c>
    </row>
    <row r="94" spans="1:5" x14ac:dyDescent="0.25">
      <c r="A94" t="s">
        <v>40</v>
      </c>
      <c r="B94" t="s">
        <v>23</v>
      </c>
      <c r="C94" t="s">
        <v>65</v>
      </c>
      <c r="D94">
        <v>1785993.77</v>
      </c>
      <c r="E94">
        <v>125030.04</v>
      </c>
    </row>
    <row r="95" spans="1:5" x14ac:dyDescent="0.25">
      <c r="A95" t="s">
        <v>40</v>
      </c>
      <c r="B95" t="s">
        <v>24</v>
      </c>
      <c r="C95" t="s">
        <v>65</v>
      </c>
      <c r="D95">
        <v>1903279.08</v>
      </c>
      <c r="E95">
        <v>123173.03</v>
      </c>
    </row>
    <row r="96" spans="1:5" x14ac:dyDescent="0.25">
      <c r="A96" t="s">
        <v>40</v>
      </c>
      <c r="B96" t="s">
        <v>25</v>
      </c>
      <c r="C96" t="s">
        <v>65</v>
      </c>
      <c r="D96">
        <v>2077391.49</v>
      </c>
      <c r="E96">
        <v>119491.24</v>
      </c>
    </row>
    <row r="97" spans="1:5" x14ac:dyDescent="0.25">
      <c r="A97" t="s">
        <v>40</v>
      </c>
      <c r="B97" t="s">
        <v>26</v>
      </c>
      <c r="C97" t="s">
        <v>65</v>
      </c>
      <c r="D97">
        <v>1741935.66</v>
      </c>
      <c r="E97">
        <v>135405.16</v>
      </c>
    </row>
    <row r="98" spans="1:5" x14ac:dyDescent="0.25">
      <c r="A98" t="s">
        <v>39</v>
      </c>
      <c r="B98" t="s">
        <v>73</v>
      </c>
      <c r="C98" t="s">
        <v>68</v>
      </c>
      <c r="D98">
        <v>1366951.15</v>
      </c>
      <c r="E98">
        <v>156689.9</v>
      </c>
    </row>
    <row r="99" spans="1:5" x14ac:dyDescent="0.25">
      <c r="A99" t="s">
        <v>39</v>
      </c>
      <c r="B99" t="s">
        <v>74</v>
      </c>
      <c r="C99" t="s">
        <v>68</v>
      </c>
      <c r="D99">
        <v>1582728.46</v>
      </c>
      <c r="E99">
        <v>150366.64000000001</v>
      </c>
    </row>
    <row r="100" spans="1:5" x14ac:dyDescent="0.25">
      <c r="A100" t="s">
        <v>39</v>
      </c>
      <c r="B100" t="s">
        <v>75</v>
      </c>
      <c r="C100" t="s">
        <v>68</v>
      </c>
      <c r="D100">
        <v>1523304.5</v>
      </c>
      <c r="E100">
        <v>137839.63</v>
      </c>
    </row>
    <row r="101" spans="1:5" x14ac:dyDescent="0.25">
      <c r="A101" t="s">
        <v>39</v>
      </c>
      <c r="B101" t="s">
        <v>76</v>
      </c>
      <c r="C101" t="s">
        <v>68</v>
      </c>
      <c r="D101">
        <v>1642943.6</v>
      </c>
      <c r="E101">
        <v>133944.78</v>
      </c>
    </row>
    <row r="102" spans="1:5" x14ac:dyDescent="0.25">
      <c r="A102" t="s">
        <v>39</v>
      </c>
      <c r="B102" t="s">
        <v>77</v>
      </c>
      <c r="C102" t="s">
        <v>68</v>
      </c>
      <c r="D102">
        <v>1542717.62</v>
      </c>
      <c r="E102">
        <v>131116.89000000001</v>
      </c>
    </row>
    <row r="103" spans="1:5" x14ac:dyDescent="0.25">
      <c r="A103" t="s">
        <v>39</v>
      </c>
      <c r="B103" t="s">
        <v>78</v>
      </c>
      <c r="C103" t="s">
        <v>68</v>
      </c>
      <c r="D103">
        <v>1672326.79</v>
      </c>
      <c r="E103">
        <v>126302.08</v>
      </c>
    </row>
    <row r="104" spans="1:5" x14ac:dyDescent="0.25">
      <c r="A104" t="s">
        <v>39</v>
      </c>
      <c r="B104" t="s">
        <v>79</v>
      </c>
      <c r="C104" t="s">
        <v>68</v>
      </c>
      <c r="D104">
        <v>1677453.03</v>
      </c>
      <c r="E104">
        <v>126033.38</v>
      </c>
    </row>
    <row r="105" spans="1:5" x14ac:dyDescent="0.25">
      <c r="A105" t="s">
        <v>39</v>
      </c>
      <c r="B105" t="s">
        <v>80</v>
      </c>
      <c r="C105" t="s">
        <v>68</v>
      </c>
      <c r="D105">
        <v>1752008.76</v>
      </c>
      <c r="E105">
        <v>125818.59</v>
      </c>
    </row>
    <row r="106" spans="1:5" x14ac:dyDescent="0.25">
      <c r="A106" t="s">
        <v>39</v>
      </c>
      <c r="B106" t="s">
        <v>81</v>
      </c>
      <c r="C106" t="s">
        <v>68</v>
      </c>
      <c r="D106">
        <v>1807365.11</v>
      </c>
      <c r="E106">
        <v>125530.8</v>
      </c>
    </row>
    <row r="107" spans="1:5" x14ac:dyDescent="0.25">
      <c r="A107" t="s">
        <v>39</v>
      </c>
      <c r="B107" t="s">
        <v>20</v>
      </c>
      <c r="C107" t="s">
        <v>68</v>
      </c>
      <c r="D107">
        <v>1874701.31</v>
      </c>
      <c r="E107">
        <v>125925.6</v>
      </c>
    </row>
    <row r="108" spans="1:5" x14ac:dyDescent="0.25">
      <c r="A108" t="s">
        <v>39</v>
      </c>
      <c r="B108" t="s">
        <v>21</v>
      </c>
      <c r="C108" t="s">
        <v>68</v>
      </c>
      <c r="D108">
        <v>1912996.1</v>
      </c>
      <c r="E108">
        <v>162358.31</v>
      </c>
    </row>
    <row r="109" spans="1:5" x14ac:dyDescent="0.25">
      <c r="A109" t="s">
        <v>39</v>
      </c>
      <c r="B109" t="s">
        <v>22</v>
      </c>
      <c r="C109" t="s">
        <v>68</v>
      </c>
      <c r="D109">
        <v>1787049.12</v>
      </c>
      <c r="E109">
        <v>156673.54</v>
      </c>
    </row>
    <row r="110" spans="1:5" x14ac:dyDescent="0.25">
      <c r="A110" t="s">
        <v>39</v>
      </c>
      <c r="B110" t="s">
        <v>23</v>
      </c>
      <c r="C110" t="s">
        <v>68</v>
      </c>
      <c r="D110">
        <v>1969292.06</v>
      </c>
      <c r="E110">
        <v>143244.57999999999</v>
      </c>
    </row>
    <row r="111" spans="1:5" x14ac:dyDescent="0.25">
      <c r="A111" t="s">
        <v>39</v>
      </c>
      <c r="B111" t="s">
        <v>24</v>
      </c>
      <c r="C111" t="s">
        <v>68</v>
      </c>
      <c r="D111">
        <v>2101713.56</v>
      </c>
      <c r="E111">
        <v>127220.49</v>
      </c>
    </row>
    <row r="112" spans="1:5" x14ac:dyDescent="0.25">
      <c r="A112" t="s">
        <v>39</v>
      </c>
      <c r="B112" t="s">
        <v>25</v>
      </c>
      <c r="C112" t="s">
        <v>68</v>
      </c>
      <c r="D112">
        <v>2335168.65</v>
      </c>
      <c r="E112">
        <v>119471.91</v>
      </c>
    </row>
    <row r="113" spans="1:5" x14ac:dyDescent="0.25">
      <c r="A113" t="s">
        <v>39</v>
      </c>
      <c r="B113" t="s">
        <v>26</v>
      </c>
      <c r="C113" t="s">
        <v>68</v>
      </c>
      <c r="D113">
        <v>1879363.01</v>
      </c>
      <c r="E113">
        <v>183712.29</v>
      </c>
    </row>
    <row r="114" spans="1:5" x14ac:dyDescent="0.25">
      <c r="A114" t="s">
        <v>40</v>
      </c>
      <c r="B114" t="s">
        <v>73</v>
      </c>
      <c r="C114" t="s">
        <v>68</v>
      </c>
      <c r="D114">
        <v>1311180.1200000001</v>
      </c>
      <c r="E114">
        <v>133265.14000000001</v>
      </c>
    </row>
    <row r="115" spans="1:5" x14ac:dyDescent="0.25">
      <c r="A115" t="s">
        <v>40</v>
      </c>
      <c r="B115" t="s">
        <v>74</v>
      </c>
      <c r="C115" t="s">
        <v>68</v>
      </c>
      <c r="D115">
        <v>1467963.27</v>
      </c>
      <c r="E115">
        <v>129375.18</v>
      </c>
    </row>
    <row r="116" spans="1:5" x14ac:dyDescent="0.25">
      <c r="A116" t="s">
        <v>40</v>
      </c>
      <c r="B116" t="s">
        <v>75</v>
      </c>
      <c r="C116" t="s">
        <v>68</v>
      </c>
      <c r="D116">
        <v>1416508.27</v>
      </c>
      <c r="E116">
        <v>128917.78</v>
      </c>
    </row>
    <row r="117" spans="1:5" x14ac:dyDescent="0.25">
      <c r="A117" t="s">
        <v>40</v>
      </c>
      <c r="B117" t="s">
        <v>76</v>
      </c>
      <c r="C117" t="s">
        <v>68</v>
      </c>
      <c r="D117">
        <v>1509452.01</v>
      </c>
      <c r="E117">
        <v>127882.28</v>
      </c>
    </row>
    <row r="118" spans="1:5" x14ac:dyDescent="0.25">
      <c r="A118" t="s">
        <v>40</v>
      </c>
      <c r="B118" t="s">
        <v>77</v>
      </c>
      <c r="C118" t="s">
        <v>68</v>
      </c>
      <c r="D118">
        <v>1434126.4</v>
      </c>
      <c r="E118">
        <v>128857.65</v>
      </c>
    </row>
    <row r="119" spans="1:5" x14ac:dyDescent="0.25">
      <c r="A119" t="s">
        <v>40</v>
      </c>
      <c r="B119" t="s">
        <v>78</v>
      </c>
      <c r="C119" t="s">
        <v>68</v>
      </c>
      <c r="D119">
        <v>1533162.98</v>
      </c>
      <c r="E119">
        <v>126169.42</v>
      </c>
    </row>
    <row r="120" spans="1:5" x14ac:dyDescent="0.25">
      <c r="A120" t="s">
        <v>40</v>
      </c>
      <c r="B120" t="s">
        <v>79</v>
      </c>
      <c r="C120" t="s">
        <v>68</v>
      </c>
      <c r="D120">
        <v>1550967.48</v>
      </c>
      <c r="E120">
        <v>125888.98</v>
      </c>
    </row>
    <row r="121" spans="1:5" x14ac:dyDescent="0.25">
      <c r="A121" t="s">
        <v>40</v>
      </c>
      <c r="B121" t="s">
        <v>80</v>
      </c>
      <c r="C121" t="s">
        <v>68</v>
      </c>
      <c r="D121">
        <v>1589274.08</v>
      </c>
      <c r="E121">
        <v>125946.2</v>
      </c>
    </row>
    <row r="122" spans="1:5" x14ac:dyDescent="0.25">
      <c r="A122" t="s">
        <v>40</v>
      </c>
      <c r="B122" t="s">
        <v>81</v>
      </c>
      <c r="C122" t="s">
        <v>68</v>
      </c>
      <c r="D122">
        <v>1628136.68</v>
      </c>
      <c r="E122">
        <v>125402.92</v>
      </c>
    </row>
    <row r="123" spans="1:5" x14ac:dyDescent="0.25">
      <c r="A123" t="s">
        <v>40</v>
      </c>
      <c r="B123" t="s">
        <v>20</v>
      </c>
      <c r="C123" t="s">
        <v>68</v>
      </c>
      <c r="D123">
        <v>1705820.53</v>
      </c>
      <c r="E123">
        <v>125104.82</v>
      </c>
    </row>
    <row r="124" spans="1:5" x14ac:dyDescent="0.25">
      <c r="A124" t="s">
        <v>40</v>
      </c>
      <c r="B124" t="s">
        <v>21</v>
      </c>
      <c r="C124" t="s">
        <v>68</v>
      </c>
      <c r="D124">
        <v>1717624.29</v>
      </c>
      <c r="E124">
        <v>126434.77</v>
      </c>
    </row>
    <row r="125" spans="1:5" x14ac:dyDescent="0.25">
      <c r="A125" t="s">
        <v>40</v>
      </c>
      <c r="B125" t="s">
        <v>22</v>
      </c>
      <c r="C125" t="s">
        <v>68</v>
      </c>
      <c r="D125">
        <v>1634857.82</v>
      </c>
      <c r="E125">
        <v>127916.44</v>
      </c>
    </row>
    <row r="126" spans="1:5" x14ac:dyDescent="0.25">
      <c r="A126" t="s">
        <v>40</v>
      </c>
      <c r="B126" t="s">
        <v>23</v>
      </c>
      <c r="C126" t="s">
        <v>68</v>
      </c>
      <c r="D126">
        <v>1762827.59</v>
      </c>
      <c r="E126">
        <v>124773.66</v>
      </c>
    </row>
    <row r="127" spans="1:5" x14ac:dyDescent="0.25">
      <c r="A127" t="s">
        <v>40</v>
      </c>
      <c r="B127" t="s">
        <v>24</v>
      </c>
      <c r="C127" t="s">
        <v>68</v>
      </c>
      <c r="D127">
        <v>1889602.05</v>
      </c>
      <c r="E127">
        <v>123381.85</v>
      </c>
    </row>
    <row r="128" spans="1:5" x14ac:dyDescent="0.25">
      <c r="A128" t="s">
        <v>40</v>
      </c>
      <c r="B128" t="s">
        <v>25</v>
      </c>
      <c r="C128" t="s">
        <v>68</v>
      </c>
      <c r="D128">
        <v>2073519.34</v>
      </c>
      <c r="E128">
        <v>119673.35</v>
      </c>
    </row>
    <row r="129" spans="1:5" x14ac:dyDescent="0.25">
      <c r="A129" t="s">
        <v>40</v>
      </c>
      <c r="B129" t="s">
        <v>26</v>
      </c>
      <c r="C129" t="s">
        <v>68</v>
      </c>
      <c r="D129">
        <v>1692967.49</v>
      </c>
      <c r="E129">
        <v>142395.76</v>
      </c>
    </row>
    <row r="130" spans="1:5" x14ac:dyDescent="0.25">
      <c r="A130" t="s">
        <v>39</v>
      </c>
      <c r="B130" t="s">
        <v>73</v>
      </c>
      <c r="C130" t="s">
        <v>69</v>
      </c>
      <c r="D130">
        <v>1213537.96</v>
      </c>
      <c r="E130">
        <v>417707.6</v>
      </c>
    </row>
    <row r="131" spans="1:5" x14ac:dyDescent="0.25">
      <c r="A131" t="s">
        <v>39</v>
      </c>
      <c r="B131" t="s">
        <v>74</v>
      </c>
      <c r="C131" t="s">
        <v>69</v>
      </c>
      <c r="D131">
        <v>1417116.26</v>
      </c>
      <c r="E131">
        <v>311554.99</v>
      </c>
    </row>
    <row r="132" spans="1:5" x14ac:dyDescent="0.25">
      <c r="A132" t="s">
        <v>39</v>
      </c>
      <c r="B132" t="s">
        <v>75</v>
      </c>
      <c r="C132" t="s">
        <v>69</v>
      </c>
      <c r="D132">
        <v>1362751.72</v>
      </c>
      <c r="E132">
        <v>236154.09</v>
      </c>
    </row>
    <row r="133" spans="1:5" x14ac:dyDescent="0.25">
      <c r="A133" t="s">
        <v>39</v>
      </c>
      <c r="B133" t="s">
        <v>76</v>
      </c>
      <c r="C133" t="s">
        <v>69</v>
      </c>
      <c r="D133">
        <v>1479123.96</v>
      </c>
      <c r="E133">
        <v>220331.51999999999</v>
      </c>
    </row>
    <row r="134" spans="1:5" x14ac:dyDescent="0.25">
      <c r="A134" t="s">
        <v>39</v>
      </c>
      <c r="B134" t="s">
        <v>77</v>
      </c>
      <c r="C134" t="s">
        <v>69</v>
      </c>
      <c r="D134">
        <v>1389169.42</v>
      </c>
      <c r="E134">
        <v>213532.59</v>
      </c>
    </row>
    <row r="135" spans="1:5" x14ac:dyDescent="0.25">
      <c r="A135" t="s">
        <v>39</v>
      </c>
      <c r="B135" t="s">
        <v>78</v>
      </c>
      <c r="C135" t="s">
        <v>69</v>
      </c>
      <c r="D135">
        <v>1529571.72</v>
      </c>
      <c r="E135">
        <v>141912.04</v>
      </c>
    </row>
    <row r="136" spans="1:5" x14ac:dyDescent="0.25">
      <c r="A136" t="s">
        <v>39</v>
      </c>
      <c r="B136" t="s">
        <v>79</v>
      </c>
      <c r="C136" t="s">
        <v>69</v>
      </c>
      <c r="D136">
        <v>1535341.82</v>
      </c>
      <c r="E136">
        <v>139676.24</v>
      </c>
    </row>
    <row r="137" spans="1:5" x14ac:dyDescent="0.25">
      <c r="A137" t="s">
        <v>39</v>
      </c>
      <c r="B137" t="s">
        <v>80</v>
      </c>
      <c r="C137" t="s">
        <v>69</v>
      </c>
      <c r="D137">
        <v>1599414.59</v>
      </c>
      <c r="E137">
        <v>149120.38</v>
      </c>
    </row>
    <row r="138" spans="1:5" x14ac:dyDescent="0.25">
      <c r="A138" t="s">
        <v>39</v>
      </c>
      <c r="B138" t="s">
        <v>81</v>
      </c>
      <c r="C138" t="s">
        <v>69</v>
      </c>
      <c r="D138">
        <v>1651187.09</v>
      </c>
      <c r="E138">
        <v>144951.5</v>
      </c>
    </row>
    <row r="139" spans="1:5" x14ac:dyDescent="0.25">
      <c r="A139" t="s">
        <v>39</v>
      </c>
      <c r="B139" t="s">
        <v>20</v>
      </c>
      <c r="C139" t="s">
        <v>69</v>
      </c>
      <c r="D139">
        <v>1714277.5</v>
      </c>
      <c r="E139">
        <v>176132.18</v>
      </c>
    </row>
    <row r="140" spans="1:5" x14ac:dyDescent="0.25">
      <c r="A140" t="s">
        <v>39</v>
      </c>
      <c r="B140" t="s">
        <v>21</v>
      </c>
      <c r="C140" t="s">
        <v>69</v>
      </c>
      <c r="D140">
        <v>1745518.98</v>
      </c>
      <c r="E140">
        <v>329282.17</v>
      </c>
    </row>
    <row r="141" spans="1:5" x14ac:dyDescent="0.25">
      <c r="A141" t="s">
        <v>39</v>
      </c>
      <c r="B141" t="s">
        <v>22</v>
      </c>
      <c r="C141" t="s">
        <v>69</v>
      </c>
      <c r="D141">
        <v>1628282.45</v>
      </c>
      <c r="E141">
        <v>311693.55</v>
      </c>
    </row>
    <row r="142" spans="1:5" x14ac:dyDescent="0.25">
      <c r="A142" t="s">
        <v>39</v>
      </c>
      <c r="B142" t="s">
        <v>23</v>
      </c>
      <c r="C142" t="s">
        <v>69</v>
      </c>
      <c r="D142">
        <v>1810610.65</v>
      </c>
      <c r="E142">
        <v>276719.15000000002</v>
      </c>
    </row>
    <row r="143" spans="1:5" x14ac:dyDescent="0.25">
      <c r="A143" t="s">
        <v>39</v>
      </c>
      <c r="B143" t="s">
        <v>24</v>
      </c>
      <c r="C143" t="s">
        <v>69</v>
      </c>
      <c r="D143">
        <v>1940787.04</v>
      </c>
      <c r="E143">
        <v>192940.59</v>
      </c>
    </row>
    <row r="144" spans="1:5" x14ac:dyDescent="0.25">
      <c r="A144" t="s">
        <v>39</v>
      </c>
      <c r="B144" t="s">
        <v>25</v>
      </c>
      <c r="C144" t="s">
        <v>69</v>
      </c>
      <c r="D144">
        <v>2201803.77</v>
      </c>
      <c r="E144">
        <v>135997.54</v>
      </c>
    </row>
    <row r="145" spans="1:5" x14ac:dyDescent="0.25">
      <c r="A145" t="s">
        <v>39</v>
      </c>
      <c r="B145" t="s">
        <v>26</v>
      </c>
      <c r="C145" t="s">
        <v>69</v>
      </c>
      <c r="D145">
        <v>1697990.82</v>
      </c>
      <c r="E145">
        <v>380257.02</v>
      </c>
    </row>
    <row r="146" spans="1:5" x14ac:dyDescent="0.25">
      <c r="A146" t="s">
        <v>40</v>
      </c>
      <c r="B146" t="s">
        <v>73</v>
      </c>
      <c r="C146" t="s">
        <v>69</v>
      </c>
      <c r="D146">
        <v>1189601.28</v>
      </c>
      <c r="E146">
        <v>366205.1</v>
      </c>
    </row>
    <row r="147" spans="1:5" x14ac:dyDescent="0.25">
      <c r="A147" t="s">
        <v>40</v>
      </c>
      <c r="B147" t="s">
        <v>74</v>
      </c>
      <c r="C147" t="s">
        <v>69</v>
      </c>
      <c r="D147">
        <v>1335965.3899999999</v>
      </c>
      <c r="E147">
        <v>266176.05</v>
      </c>
    </row>
    <row r="148" spans="1:5" x14ac:dyDescent="0.25">
      <c r="A148" t="s">
        <v>40</v>
      </c>
      <c r="B148" t="s">
        <v>75</v>
      </c>
      <c r="C148" t="s">
        <v>69</v>
      </c>
      <c r="D148">
        <v>1288803.9099999999</v>
      </c>
      <c r="E148">
        <v>215972.14</v>
      </c>
    </row>
    <row r="149" spans="1:5" x14ac:dyDescent="0.25">
      <c r="A149" t="s">
        <v>40</v>
      </c>
      <c r="B149" t="s">
        <v>76</v>
      </c>
      <c r="C149" t="s">
        <v>69</v>
      </c>
      <c r="D149">
        <v>1377501</v>
      </c>
      <c r="E149">
        <v>205336.97</v>
      </c>
    </row>
    <row r="150" spans="1:5" x14ac:dyDescent="0.25">
      <c r="A150" t="s">
        <v>40</v>
      </c>
      <c r="B150" t="s">
        <v>77</v>
      </c>
      <c r="C150" t="s">
        <v>69</v>
      </c>
      <c r="D150">
        <v>1309571.8999999999</v>
      </c>
      <c r="E150">
        <v>207271</v>
      </c>
    </row>
    <row r="151" spans="1:5" x14ac:dyDescent="0.25">
      <c r="A151" t="s">
        <v>40</v>
      </c>
      <c r="B151" t="s">
        <v>78</v>
      </c>
      <c r="C151" t="s">
        <v>69</v>
      </c>
      <c r="D151">
        <v>1413806.95</v>
      </c>
      <c r="E151">
        <v>143225.66</v>
      </c>
    </row>
    <row r="152" spans="1:5" x14ac:dyDescent="0.25">
      <c r="A152" t="s">
        <v>40</v>
      </c>
      <c r="B152" t="s">
        <v>79</v>
      </c>
      <c r="C152" t="s">
        <v>69</v>
      </c>
      <c r="D152">
        <v>1427609.29</v>
      </c>
      <c r="E152">
        <v>143384.04999999999</v>
      </c>
    </row>
    <row r="153" spans="1:5" x14ac:dyDescent="0.25">
      <c r="A153" t="s">
        <v>40</v>
      </c>
      <c r="B153" t="s">
        <v>80</v>
      </c>
      <c r="C153" t="s">
        <v>69</v>
      </c>
      <c r="D153">
        <v>1464225.48</v>
      </c>
      <c r="E153">
        <v>150375.28</v>
      </c>
    </row>
    <row r="154" spans="1:5" x14ac:dyDescent="0.25">
      <c r="A154" t="s">
        <v>40</v>
      </c>
      <c r="B154" t="s">
        <v>81</v>
      </c>
      <c r="C154" t="s">
        <v>69</v>
      </c>
      <c r="D154">
        <v>1500057.04</v>
      </c>
      <c r="E154">
        <v>145663.17000000001</v>
      </c>
    </row>
    <row r="155" spans="1:5" x14ac:dyDescent="0.25">
      <c r="A155" t="s">
        <v>40</v>
      </c>
      <c r="B155" t="s">
        <v>20</v>
      </c>
      <c r="C155" t="s">
        <v>69</v>
      </c>
      <c r="D155">
        <v>1571111.61</v>
      </c>
      <c r="E155">
        <v>174264.52</v>
      </c>
    </row>
    <row r="156" spans="1:5" x14ac:dyDescent="0.25">
      <c r="A156" t="s">
        <v>40</v>
      </c>
      <c r="B156" t="s">
        <v>21</v>
      </c>
      <c r="C156" t="s">
        <v>69</v>
      </c>
      <c r="D156">
        <v>1581986.09</v>
      </c>
      <c r="E156">
        <v>268260.13</v>
      </c>
    </row>
    <row r="157" spans="1:5" x14ac:dyDescent="0.25">
      <c r="A157" t="s">
        <v>40</v>
      </c>
      <c r="B157" t="s">
        <v>22</v>
      </c>
      <c r="C157" t="s">
        <v>69</v>
      </c>
      <c r="D157">
        <v>1504135.37</v>
      </c>
      <c r="E157">
        <v>257768.21</v>
      </c>
    </row>
    <row r="158" spans="1:5" x14ac:dyDescent="0.25">
      <c r="A158" t="s">
        <v>40</v>
      </c>
      <c r="B158" t="s">
        <v>23</v>
      </c>
      <c r="C158" t="s">
        <v>69</v>
      </c>
      <c r="D158">
        <v>1631276.01</v>
      </c>
      <c r="E158">
        <v>238959.19</v>
      </c>
    </row>
    <row r="159" spans="1:5" x14ac:dyDescent="0.25">
      <c r="A159" t="s">
        <v>40</v>
      </c>
      <c r="B159" t="s">
        <v>24</v>
      </c>
      <c r="C159" t="s">
        <v>69</v>
      </c>
      <c r="D159">
        <v>1752789.19</v>
      </c>
      <c r="E159">
        <v>190667.97</v>
      </c>
    </row>
    <row r="160" spans="1:5" x14ac:dyDescent="0.25">
      <c r="A160" t="s">
        <v>40</v>
      </c>
      <c r="B160" t="s">
        <v>25</v>
      </c>
      <c r="C160" t="s">
        <v>69</v>
      </c>
      <c r="D160">
        <v>1963245.88</v>
      </c>
      <c r="E160">
        <v>138156.10999999999</v>
      </c>
    </row>
    <row r="161" spans="1:5" x14ac:dyDescent="0.25">
      <c r="A161" t="s">
        <v>40</v>
      </c>
      <c r="B161" t="s">
        <v>26</v>
      </c>
      <c r="C161" t="s">
        <v>69</v>
      </c>
      <c r="D161">
        <v>1539129.98</v>
      </c>
      <c r="E161">
        <v>334175.5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Lodging - Hotel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316889.08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58827.8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429270.96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613342.22</v>
      </c>
      <c r="F7" s="65">
        <f>Raw_endusebreakdownannual!F6</f>
        <v>88737.01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156550.64000000001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836.6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44254.26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1258828.22</v>
      </c>
      <c r="F17" s="65">
        <f>Raw_endusebreakdownannual!F16</f>
        <v>449880.36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211839.73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251216.08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429270.96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613342.22</v>
      </c>
      <c r="F22" s="65">
        <f>Raw_endusebreakdownannual!F21</f>
        <v>88737.01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174207.98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4591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40587.64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1472628.23</v>
      </c>
      <c r="F32" s="65">
        <f>Raw_endusebreakdownannual!F31</f>
        <v>341164.38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118848.07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193385.94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429270.96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613342.22</v>
      </c>
      <c r="F37" s="65">
        <f>Raw_endusebreakdownannual!F36</f>
        <v>88737.01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157207.07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3801.96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40416.050000000003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1397008.16</v>
      </c>
      <c r="F47" s="65">
        <f>Raw_endusebreakdownannual!F46</f>
        <v>248001.13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106226.09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307690.96999999997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429270.96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613342.22</v>
      </c>
      <c r="F52" s="65">
        <f>Raw_endusebreakdownannual!F51</f>
        <v>88737.01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183727.9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5314.14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39117.26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1539346.2</v>
      </c>
      <c r="F62" s="65">
        <f>Raw_endusebreakdownannual!F61</f>
        <v>234080.36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95941.61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217569.8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429270.96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613342.22</v>
      </c>
      <c r="F67" s="65">
        <f>Raw_endusebreakdownannual!F66</f>
        <v>88737.01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164335.07999999999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4243.07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40328.74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1428761.14</v>
      </c>
      <c r="F77" s="65">
        <f>Raw_endusebreakdownannual!F76</f>
        <v>225007.35999999999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18845.27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360565.25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429270.96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613342.22</v>
      </c>
      <c r="F82" s="65">
        <f>Raw_endusebreakdownannual!F81</f>
        <v>88737.01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208132.72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8366.11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37525.230000000003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1619677.27</v>
      </c>
      <c r="F92" s="65">
        <f>Raw_endusebreakdownannual!F91</f>
        <v>145107.51999999999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21746.61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378119.1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429270.96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613342.22</v>
      </c>
      <c r="F97" s="65">
        <f>Raw_endusebreakdownannual!F96</f>
        <v>88737.01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209636.99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7416.42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37138.379999999997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1637785.7</v>
      </c>
      <c r="F107" s="65">
        <f>Raw_endusebreakdownannual!F106</f>
        <v>147622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30857.360000000001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434938.22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429270.96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613342.22</v>
      </c>
      <c r="F112" s="65">
        <f>Raw_endusebreakdownannual!F111</f>
        <v>88737.01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213614.67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7409.18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37204.97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1698575.25</v>
      </c>
      <c r="F122" s="65">
        <f>Raw_endusebreakdownannual!F121</f>
        <v>156799.34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28755.95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479531.32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429270.96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613342.22</v>
      </c>
      <c r="F127" s="65">
        <f>Raw_endusebreakdownannual!F126</f>
        <v>88737.01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228006.44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7921.63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36502.82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1758072.58</v>
      </c>
      <c r="F137" s="65">
        <f>Raw_endusebreakdownannual!F136</f>
        <v>153995.78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65531.28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549928.79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429270.96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613342.22</v>
      </c>
      <c r="F142" s="65">
        <f>Raw_endusebreakdownannual!F141</f>
        <v>88737.01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235898.35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7447.98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36331.480000000003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1835888.3</v>
      </c>
      <c r="F152" s="65">
        <f>Raw_endusebreakdownannual!F151</f>
        <v>190599.77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240385.41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569299.03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429270.96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613342.22</v>
      </c>
      <c r="F157" s="65">
        <f>Raw_endusebreakdownannual!F156</f>
        <v>88737.01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241010.45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6644.51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36941.279999999999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1859567.18</v>
      </c>
      <c r="F167" s="65">
        <f>Raw_endusebreakdownannual!F166</f>
        <v>366063.69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215048.26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464802.74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429270.96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613342.22</v>
      </c>
      <c r="F172" s="65">
        <f>Raw_endusebreakdownannual!F171</f>
        <v>88737.01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213953.36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6455.63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38064.85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1727824.92</v>
      </c>
      <c r="F182" s="65">
        <f>Raw_endusebreakdownannual!F181</f>
        <v>341850.13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175901.31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635794.09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429270.96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613342.22</v>
      </c>
      <c r="F187" s="65">
        <f>Raw_endusebreakdownannual!F186</f>
        <v>88737.01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252641.51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7515.45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35883.14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1938564.24</v>
      </c>
      <c r="F197" s="65">
        <f>Raw_endusebreakdownannual!F196</f>
        <v>300521.46999999997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82374.02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753461.57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429270.96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613342.22</v>
      </c>
      <c r="F202" s="65">
        <f>Raw_endusebreakdownannual!F201</f>
        <v>88737.01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279787.59000000003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7449.65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34169.07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2083311.99</v>
      </c>
      <c r="F212" s="65">
        <f>Raw_endusebreakdownannual!F211</f>
        <v>205280.1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24958.19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1058942.31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429270.96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613342.22</v>
      </c>
      <c r="F217" s="65">
        <f>Raw_endusebreakdownannual!F216</f>
        <v>88737.01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304534.84000000003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10163.530000000001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30813.86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2416253.86</v>
      </c>
      <c r="F227" s="65">
        <f>Raw_endusebreakdownannual!F226</f>
        <v>144509.06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292174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490685.32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429270.96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613342.22</v>
      </c>
      <c r="F232" s="65">
        <f>Raw_endusebreakdownannual!F231</f>
        <v>88737.01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266138.03000000003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7127.91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40266.370000000003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1806564.44</v>
      </c>
      <c r="F242" s="65">
        <f>Raw_endusebreakdownannual!F241</f>
        <v>421177.38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264895.93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43593.25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429270.96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613342.22</v>
      </c>
      <c r="F247" s="65">
        <f>Raw_endusebreakdownannual!F246</f>
        <v>88737.01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154494.25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771.84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43627.34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1241472.53</v>
      </c>
      <c r="F257" s="65">
        <f>Raw_endusebreakdownannual!F256</f>
        <v>397260.28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163284.81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198760.9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429270.96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613342.22</v>
      </c>
      <c r="F262" s="65">
        <f>Raw_endusebreakdownannual!F261</f>
        <v>88737.01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160779.78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3823.86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40794.370000000003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1405977.73</v>
      </c>
      <c r="F272" s="65">
        <f>Raw_endusebreakdownannual!F271</f>
        <v>292816.19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99260.69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146791.03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429270.96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613342.22</v>
      </c>
      <c r="F277" s="65">
        <f>Raw_endusebreakdownannual!F276</f>
        <v>88737.01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147797.43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3343.58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40371.870000000003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1340545.22</v>
      </c>
      <c r="F287" s="65">
        <f>Raw_endusebreakdownannual!F286</f>
        <v>228369.57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91950.75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238622.72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429270.96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613342.22</v>
      </c>
      <c r="F292" s="65">
        <f>Raw_endusebreakdownannual!F291</f>
        <v>88737.01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164952.82999999999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4396.18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38801.69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1450584.91</v>
      </c>
      <c r="F302" s="65">
        <f>Raw_endusebreakdownannual!F301</f>
        <v>219489.45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95377.88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165435.84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429270.96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613342.22</v>
      </c>
      <c r="F307" s="65">
        <f>Raw_endusebreakdownannual!F306</f>
        <v>88737.01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152508.35999999999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3815.85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40216.9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1364373.23</v>
      </c>
      <c r="F317" s="65">
        <f>Raw_endusebreakdownannual!F316</f>
        <v>224331.79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27331.51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280064.71999999997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429270.96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613342.22</v>
      </c>
      <c r="F322" s="65">
        <f>Raw_endusebreakdownannual!F321</f>
        <v>88737.01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178521.33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7565.06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37694.86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1508764.3</v>
      </c>
      <c r="F332" s="65">
        <f>Raw_endusebreakdownannual!F331</f>
        <v>153763.38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38240.980000000003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299584.37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429270.96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613342.22</v>
      </c>
      <c r="F337" s="65">
        <f>Raw_endusebreakdownannual!F336</f>
        <v>88737.01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181722.16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6612.25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37321.57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1530531.96</v>
      </c>
      <c r="F347" s="65">
        <f>Raw_endusebreakdownannual!F346</f>
        <v>164299.56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41071.47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335638.23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429270.96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613342.22</v>
      </c>
      <c r="F352" s="65">
        <f>Raw_endusebreakdownannual!F351</f>
        <v>88737.01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182736.93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6336.87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37219.97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1567325.22</v>
      </c>
      <c r="F362" s="65">
        <f>Raw_endusebreakdownannual!F361</f>
        <v>167028.45000000001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38254.97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368372.35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429270.96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613342.22</v>
      </c>
      <c r="F367" s="65">
        <f>Raw_endusebreakdownannual!F366</f>
        <v>88737.01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191369.18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6516.33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36517.33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1608871.04</v>
      </c>
      <c r="F377" s="65">
        <f>Raw_endusebreakdownannual!F376</f>
        <v>163509.31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67786.91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440937.26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429270.96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613342.22</v>
      </c>
      <c r="F382" s="65">
        <f>Raw_endusebreakdownannual!F381</f>
        <v>88737.01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203567.21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6553.33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36689.82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1693670.99</v>
      </c>
      <c r="F392" s="65">
        <f>Raw_endusebreakdownannual!F391</f>
        <v>193213.75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170497.22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445230.76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429270.96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613342.22</v>
      </c>
      <c r="F397" s="65">
        <f>Raw_endusebreakdownannual!F396</f>
        <v>88737.01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204979.92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5717.82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37497.82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1698541.69</v>
      </c>
      <c r="F407" s="65">
        <f>Raw_endusebreakdownannual!F406</f>
        <v>296732.05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158418.69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371900.33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429270.96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613342.22</v>
      </c>
      <c r="F412" s="65">
        <f>Raw_endusebreakdownannual!F411</f>
        <v>88737.01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188482.74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5695.95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38094.43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1608692.2</v>
      </c>
      <c r="F422" s="65">
        <f>Raw_endusebreakdownannual!F421</f>
        <v>285250.13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134570.88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495807.85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429270.96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613342.22</v>
      </c>
      <c r="F427" s="65">
        <f>Raw_endusebreakdownannual!F426</f>
        <v>88737.01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212627.4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6533.08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36290.9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1757581.52</v>
      </c>
      <c r="F437" s="65">
        <f>Raw_endusebreakdownannual!F436</f>
        <v>259598.79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86193.59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604308.39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429270.96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613342.22</v>
      </c>
      <c r="F442" s="65">
        <f>Raw_endusebreakdownannual!F441</f>
        <v>88737.01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234113.29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5983.85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34401.269999999997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1887018.72</v>
      </c>
      <c r="F452" s="65">
        <f>Raw_endusebreakdownannual!F451</f>
        <v>209331.88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39588.57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861635.33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429270.96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613342.22</v>
      </c>
      <c r="F457" s="65">
        <f>Raw_endusebreakdownannual!F456</f>
        <v>88737.01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252412.96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8969.32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31037.89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2165630.7999999998</v>
      </c>
      <c r="F467" s="65">
        <f>Raw_endusebreakdownannual!F466</f>
        <v>159363.47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241837.34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374342.76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429270.96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613342.22</v>
      </c>
      <c r="F472" s="65">
        <f>Raw_endusebreakdownannual!F471</f>
        <v>88737.01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220479.5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6177.28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40243.360000000001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1643612.73</v>
      </c>
      <c r="F482" s="65">
        <f>Raw_endusebreakdownannual!F481</f>
        <v>370817.71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218780.85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54329.85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429270.96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613342.22</v>
      </c>
      <c r="F487" s="65">
        <f>Raw_endusebreakdownannual!F486</f>
        <v>88737.01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271089.67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44154.81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1368032.7</v>
      </c>
      <c r="F497" s="65">
        <f>Raw_endusebreakdownannual!F496</f>
        <v>351672.67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135318.16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219139.73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429270.96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613342.22</v>
      </c>
      <c r="F502" s="65">
        <f>Raw_endusebreakdownannual!F501</f>
        <v>88737.01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322060.57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40486.76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1583813.49</v>
      </c>
      <c r="F512" s="65">
        <f>Raw_endusebreakdownannual!F511</f>
        <v>264541.93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72510.320000000007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168635.01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429270.96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613342.22</v>
      </c>
      <c r="F517" s="65">
        <f>Raw_endusebreakdownannual!F516</f>
        <v>88737.01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312672.8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40583.449999999997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1523921</v>
      </c>
      <c r="F527" s="65">
        <f>Raw_endusebreakdownannual!F526</f>
        <v>201830.78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62418.47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271188.76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429270.96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613342.22</v>
      </c>
      <c r="F532" s="65">
        <f>Raw_endusebreakdownannual!F531</f>
        <v>88737.01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329881.74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39345.35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1643683.69</v>
      </c>
      <c r="F542" s="65">
        <f>Raw_endusebreakdownannual!F541</f>
        <v>190500.83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55453.61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194130.72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429270.96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613342.22</v>
      </c>
      <c r="F547" s="65">
        <f>Raw_endusebreakdownannual!F546</f>
        <v>88737.01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306988.75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40415.1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1543732.66</v>
      </c>
      <c r="F557" s="65">
        <f>Raw_endusebreakdownannual!F556</f>
        <v>184605.72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7622.76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306572.24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429270.96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613342.22</v>
      </c>
      <c r="F562" s="65">
        <f>Raw_endusebreakdownannual!F561</f>
        <v>88737.01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323291.21999999997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37539.69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1672476.64</v>
      </c>
      <c r="F572" s="65">
        <f>Raw_endusebreakdownannual!F571</f>
        <v>133899.45000000001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6621.04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321042.96999999997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429270.96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613342.22</v>
      </c>
      <c r="F577" s="65">
        <f>Raw_endusebreakdownannual!F576</f>
        <v>88737.01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313943.08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37185.96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1677599.24</v>
      </c>
      <c r="F587" s="65">
        <f>Raw_endusebreakdownannual!F586</f>
        <v>132544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12626.57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375437.25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429270.96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613342.22</v>
      </c>
      <c r="F592" s="65">
        <f>Raw_endusebreakdownannual!F591</f>
        <v>88737.01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334265.09000000003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37005.71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1752315.52</v>
      </c>
      <c r="F602" s="65">
        <f>Raw_endusebreakdownannual!F601</f>
        <v>138369.29999999999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10164.02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417530.19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429270.96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613342.22</v>
      </c>
      <c r="F607" s="65">
        <f>Raw_endusebreakdownannual!F606</f>
        <v>88737.01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347471.15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36481.81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1807614.53</v>
      </c>
      <c r="F617" s="65">
        <f>Raw_endusebreakdownannual!F616</f>
        <v>135382.84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33410.81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483992.55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429270.96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613342.22</v>
      </c>
      <c r="F622" s="65">
        <f>Raw_endusebreakdownannual!F621</f>
        <v>88737.01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348939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36122.21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1875544.74</v>
      </c>
      <c r="F632" s="65">
        <f>Raw_endusebreakdownannual!F631</f>
        <v>158270.03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154657.32999999999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507383.41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429270.96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613342.22</v>
      </c>
      <c r="F637" s="65">
        <f>Raw_endusebreakdownannual!F636</f>
        <v>88737.01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363492.9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37072.25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1913489.5</v>
      </c>
      <c r="F647" s="65">
        <f>Raw_endusebreakdownannual!F646</f>
        <v>280466.59000000003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142377.9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411250.43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429270.96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613342.22</v>
      </c>
      <c r="F652" s="65">
        <f>Raw_endusebreakdownannual!F651</f>
        <v>88737.01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333620.94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37888.230000000003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1787484.56</v>
      </c>
      <c r="F662" s="65">
        <f>Raw_endusebreakdownannual!F661</f>
        <v>269003.14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112752.12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569215.61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429270.96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613342.22</v>
      </c>
      <c r="F667" s="65">
        <f>Raw_endusebreakdownannual!F666</f>
        <v>88737.01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357926.56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36060.6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1969755.36</v>
      </c>
      <c r="F677" s="65">
        <f>Raw_endusebreakdownannual!F676</f>
        <v>237549.73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46454.55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678700.82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429270.96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613342.22</v>
      </c>
      <c r="F682" s="65">
        <f>Raw_endusebreakdownannual!F681</f>
        <v>88737.01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381148.28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34167.18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2102462.2799999998</v>
      </c>
      <c r="F692" s="65">
        <f>Raw_endusebreakdownannual!F691</f>
        <v>169358.74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9486.75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923310.17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429270.96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613342.22</v>
      </c>
      <c r="F697" s="65">
        <f>Raw_endusebreakdownannual!F696</f>
        <v>88737.01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369648.78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30786.74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2335572.14</v>
      </c>
      <c r="F707" s="65">
        <f>Raw_endusebreakdownannual!F706</f>
        <v>129010.5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198766.63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449573.55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429270.96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613342.22</v>
      </c>
      <c r="F712" s="65">
        <f>Raw_endusebreakdownannual!F711</f>
        <v>88737.01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387057.77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40056.620000000003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1879244.5</v>
      </c>
      <c r="F722" s="65">
        <f>Raw_endusebreakdownannual!F721</f>
        <v>327560.26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190307.97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38591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429270.96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613342.22</v>
      </c>
      <c r="F727" s="65">
        <f>Raw_endusebreakdownannual!F726</f>
        <v>88737.01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231813.03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43977.64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1313017.22</v>
      </c>
      <c r="F737" s="65">
        <f>Raw_endusebreakdownannual!F736</f>
        <v>323022.63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106498.71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166717.62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429270.96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613342.22</v>
      </c>
      <c r="F742" s="65">
        <f>Raw_endusebreakdownannual!F741</f>
        <v>88737.01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260903.23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40471.040000000001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1470234.03</v>
      </c>
      <c r="F752" s="65">
        <f>Raw_endusebreakdownannual!F751</f>
        <v>235706.76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64147.44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120759.32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429270.96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613342.22</v>
      </c>
      <c r="F757" s="65">
        <f>Raw_endusebreakdownannual!F756</f>
        <v>88737.01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254502.63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39949.33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1417875.14</v>
      </c>
      <c r="F767" s="65">
        <f>Raw_endusebreakdownannual!F766</f>
        <v>192833.78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56210.720000000001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202121.54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429270.96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613342.22</v>
      </c>
      <c r="F772" s="65">
        <f>Raw_endusebreakdownannual!F771</f>
        <v>88737.01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266367.76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38689.4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1511102.48</v>
      </c>
      <c r="F782" s="65">
        <f>Raw_endusebreakdownannual!F781</f>
        <v>183637.14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58922.09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139693.48000000001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429270.96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613342.22</v>
      </c>
      <c r="F787" s="65">
        <f>Raw_endusebreakdownannual!F786</f>
        <v>88737.01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253937.29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40618.519999999997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1436243.95</v>
      </c>
      <c r="F797" s="65">
        <f>Raw_endusebreakdownannual!F796</f>
        <v>188277.62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10272.76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224770.7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429270.96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613342.22</v>
      </c>
      <c r="F802" s="65">
        <f>Raw_endusebreakdownannual!F801</f>
        <v>88737.01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266143.46999999997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37735.61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1533527.36</v>
      </c>
      <c r="F812" s="65">
        <f>Raw_endusebreakdownannual!F811</f>
        <v>136745.38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10470.57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241610.71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429270.96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613342.22</v>
      </c>
      <c r="F817" s="65">
        <f>Raw_endusebreakdownannual!F816</f>
        <v>88737.01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267115.78000000003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37122.230000000003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1551339.67</v>
      </c>
      <c r="F827" s="65">
        <f>Raw_endusebreakdownannual!F826</f>
        <v>136329.81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15825.02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277275.82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429270.96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613342.22</v>
      </c>
      <c r="F832" s="65">
        <f>Raw_endusebreakdownannual!F831</f>
        <v>88737.01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270097.69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37146.5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1589986.7</v>
      </c>
      <c r="F842" s="65">
        <f>Raw_endusebreakdownannual!F841</f>
        <v>141708.53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12483.17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308194.8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429270.96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613342.22</v>
      </c>
      <c r="F847" s="65">
        <f>Raw_endusebreakdownannual!F846</f>
        <v>88737.01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277931.28999999998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36609.14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1628739.28</v>
      </c>
      <c r="F857" s="65">
        <f>Raw_endusebreakdownannual!F856</f>
        <v>137829.32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33835.64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377595.57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429270.96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613342.22</v>
      </c>
      <c r="F862" s="65">
        <f>Raw_endusebreakdownannual!F861</f>
        <v>88737.01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287185.44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36523.79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1707394.19</v>
      </c>
      <c r="F872" s="65">
        <f>Raw_endusebreakdownannual!F871</f>
        <v>159096.44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106781.93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386492.15999999997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429270.96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613342.22</v>
      </c>
      <c r="F877" s="65">
        <f>Raw_endusebreakdownannual!F876</f>
        <v>88737.01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290030.58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37310.050000000003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1719135.92</v>
      </c>
      <c r="F887" s="65">
        <f>Raw_endusebreakdownannual!F886</f>
        <v>232828.99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102293.06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319549.63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429270.96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613342.22</v>
      </c>
      <c r="F892" s="65">
        <f>Raw_endusebreakdownannual!F891</f>
        <v>88737.01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274113.17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38194.33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1636275.99</v>
      </c>
      <c r="F902" s="65">
        <f>Raw_endusebreakdownannual!F901</f>
        <v>229224.4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85673.32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432286.37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429270.96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613342.22</v>
      </c>
      <c r="F907" s="65">
        <f>Raw_endusebreakdownannual!F906</f>
        <v>88737.01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289327.27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36277.410000000003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1764226.83</v>
      </c>
      <c r="F917" s="65">
        <f>Raw_endusebreakdownannual!F916</f>
        <v>210687.74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46711.76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533018.18999999994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429270.96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613342.22</v>
      </c>
      <c r="F922" s="65">
        <f>Raw_endusebreakdownannual!F921</f>
        <v>88737.01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315506.68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34577.019999999997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1891138.05</v>
      </c>
      <c r="F932" s="65">
        <f>Raw_endusebreakdownannual!F931</f>
        <v>170025.79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11916.83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728895.71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429270.96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613342.22</v>
      </c>
      <c r="F937" s="65">
        <f>Raw_endusebreakdownannual!F936</f>
        <v>88737.01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302988.71000000002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30754.22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2074497.61</v>
      </c>
      <c r="F947" s="65">
        <f>Raw_endusebreakdownannual!F946</f>
        <v>131408.06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159927.45000000001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335877.09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429270.96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613342.22</v>
      </c>
      <c r="F952" s="65">
        <f>Raw_endusebreakdownannual!F951</f>
        <v>88737.01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315680.07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40311.910000000003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1694170.35</v>
      </c>
      <c r="F962" s="65">
        <f>Raw_endusebreakdownannual!F961</f>
        <v>288976.36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49097.75</v>
      </c>
      <c r="F963" s="65">
        <f>Raw_endusebreakdownannual!F962</f>
        <v>17969.5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53848.26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429270.96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613342.22</v>
      </c>
      <c r="F967" s="65">
        <f>Raw_endusebreakdownannual!F966</f>
        <v>88737.01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271089.65999999997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44158.51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1416648.86</v>
      </c>
      <c r="F977" s="65">
        <f>Raw_endusebreakdownannual!F976</f>
        <v>150865.01999999999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31236.58</v>
      </c>
      <c r="F978" s="65">
        <f>Raw_endusebreakdownannual!F977</f>
        <v>17262.89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218152.88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429270.96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613342.22</v>
      </c>
      <c r="F982" s="65">
        <f>Raw_endusebreakdownannual!F981</f>
        <v>88737.01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322060.63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40682.199999999997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1614063.28</v>
      </c>
      <c r="F992" s="65">
        <f>Raw_endusebreakdownannual!F991</f>
        <v>146682.1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16070.76</v>
      </c>
      <c r="F993" s="65">
        <f>Raw_endusebreakdownannual!F992</f>
        <v>7339.87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168063.29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429270.96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613342.22</v>
      </c>
      <c r="F997" s="65">
        <f>Raw_endusebreakdownannual!F996</f>
        <v>88737.01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312672.83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40420.370000000003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1539420.07</v>
      </c>
      <c r="F1007" s="65">
        <f>Raw_endusebreakdownannual!F1006</f>
        <v>136497.24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14219.19</v>
      </c>
      <c r="F1008" s="65">
        <f>Raw_endusebreakdownannual!F1007</f>
        <v>5196.43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270859.78000000003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429270.96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613342.22</v>
      </c>
      <c r="F1012" s="65">
        <f>Raw_endusebreakdownannual!F1011</f>
        <v>88737.01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329881.77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39076.589999999997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1657573.93</v>
      </c>
      <c r="F1022" s="65">
        <f>Raw_endusebreakdownannual!F1021</f>
        <v>133010.03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13615.03</v>
      </c>
      <c r="F1023" s="65">
        <f>Raw_endusebreakdownannual!F1022</f>
        <v>1909.73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193667.92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429270.96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613342.22</v>
      </c>
      <c r="F1027" s="65">
        <f>Raw_endusebreakdownannual!F1026</f>
        <v>88737.01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306988.57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40587.25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1556884.71</v>
      </c>
      <c r="F1037" s="65">
        <f>Raw_endusebreakdownannual!F1036</f>
        <v>131233.99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1803.72</v>
      </c>
      <c r="F1038" s="65">
        <f>Raw_endusebreakdownannual!F1037</f>
        <v>8.6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301705.81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429270.96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613342.22</v>
      </c>
      <c r="F1042" s="65">
        <f>Raw_endusebreakdownannual!F1041</f>
        <v>88737.01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323291.33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37463.82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1669414.04</v>
      </c>
      <c r="F1052" s="65">
        <f>Raw_endusebreakdownannual!F1051</f>
        <v>126209.43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1572.99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318019.7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429270.96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613342.22</v>
      </c>
      <c r="F1057" s="65">
        <f>Raw_endusebreakdownannual!F1056</f>
        <v>88737.01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313943.15999999997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37275.74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1676149.03</v>
      </c>
      <c r="F1067" s="65">
        <f>Raw_endusebreakdownannual!F1066</f>
        <v>126012.75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3022.85</v>
      </c>
      <c r="F1068" s="65">
        <f>Raw_endusebreakdownannual!F1067</f>
        <v>63.74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374331.52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429270.96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613342.22</v>
      </c>
      <c r="F1072" s="65">
        <f>Raw_endusebreakdownannual!F1071</f>
        <v>88737.01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334265.15999999997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37004.559999999998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1754232.72</v>
      </c>
      <c r="F1082" s="65">
        <f>Raw_endusebreakdownannual!F1081</f>
        <v>125805.31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2412.4699999999998</v>
      </c>
      <c r="F1083" s="65">
        <f>Raw_endusebreakdownannual!F1082</f>
        <v>107.63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416031.73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429270.96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613342.22</v>
      </c>
      <c r="F1087" s="65">
        <f>Raw_endusebreakdownannual!F1086</f>
        <v>88737.01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347471.22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36679.93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1808528.61</v>
      </c>
      <c r="F1097" s="65">
        <f>Raw_endusebreakdownannual!F1096</f>
        <v>125524.57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8629.74</v>
      </c>
      <c r="F1098" s="65">
        <f>Raw_endusebreakdownannual!F1097</f>
        <v>873.14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483658.74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429270.96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613342.22</v>
      </c>
      <c r="F1102" s="65">
        <f>Raw_endusebreakdownannual!F1101</f>
        <v>88737.01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348939.02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36337.61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1883840.68</v>
      </c>
      <c r="F1112" s="65">
        <f>Raw_endusebreakdownannual!F1111</f>
        <v>125947.77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33056.660000000003</v>
      </c>
      <c r="F1113" s="65">
        <f>Raw_endusebreakdownannual!F1112</f>
        <v>29019.96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507182.85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429270.96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613342.22</v>
      </c>
      <c r="F1117" s="65">
        <f>Raw_endusebreakdownannual!F1116</f>
        <v>88737.01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363491.36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37028.31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1946344.06</v>
      </c>
      <c r="F1127" s="65">
        <f>Raw_endusebreakdownannual!F1126</f>
        <v>154785.28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31564.61</v>
      </c>
      <c r="F1128" s="65">
        <f>Raw_endusebreakdownannual!F1127</f>
        <v>22800.13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410808.03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429270.96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613342.22</v>
      </c>
      <c r="F1132" s="65">
        <f>Raw_endusebreakdownannual!F1131</f>
        <v>88737.01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333620.99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37977.629999999997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1818606.82</v>
      </c>
      <c r="F1142" s="65">
        <f>Raw_endusebreakdownannual!F1141</f>
        <v>149514.76999999999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25916.75</v>
      </c>
      <c r="F1143" s="65">
        <f>Raw_endusebreakdownannual!F1142</f>
        <v>14218.97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568959.56999999995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429270.96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613342.22</v>
      </c>
      <c r="F1147" s="65">
        <f>Raw_endusebreakdownannual!F1146</f>
        <v>88737.01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357926.57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36127.58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1995416.08</v>
      </c>
      <c r="F1157" s="65">
        <f>Raw_endusebreakdownannual!F1156</f>
        <v>139083.56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11716.01</v>
      </c>
      <c r="F1158" s="65">
        <f>Raw_endusebreakdownannual!F1157</f>
        <v>3619.53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678559.25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429270.96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613342.22</v>
      </c>
      <c r="F1162" s="65">
        <f>Raw_endusebreakdownannual!F1161</f>
        <v>88737.01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381148.32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34202.300000000003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2114036.77</v>
      </c>
      <c r="F1172" s="65">
        <f>Raw_endusebreakdownannual!F1171</f>
        <v>126558.84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2493.4299999999998</v>
      </c>
      <c r="F1173" s="65">
        <f>Raw_endusebreakdownannual!F1172</f>
        <v>4.32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923209.56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429270.96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613342.22</v>
      </c>
      <c r="F1177" s="65">
        <f>Raw_endusebreakdownannual!F1176</f>
        <v>88737.01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369648.6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30786.74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2337964.77</v>
      </c>
      <c r="F1187" s="65">
        <f>Raw_endusebreakdownannual!F1186</f>
        <v>119528.07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51233.91</v>
      </c>
      <c r="F1188" s="65">
        <f>Raw_endusebreakdownannual!F1187</f>
        <v>44337.14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448205.53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429270.96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613342.22</v>
      </c>
      <c r="F1192" s="65">
        <f>Raw_endusebreakdownannual!F1191</f>
        <v>88737.01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387061.49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40091.980000000003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1929114.11</v>
      </c>
      <c r="F1202" s="65">
        <f>Raw_endusebreakdownannual!F1201</f>
        <v>173166.14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46211.23</v>
      </c>
      <c r="F1203" s="65">
        <f>Raw_endusebreakdownannual!F1202</f>
        <v>209.74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38097.31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429270.96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613342.22</v>
      </c>
      <c r="F1207" s="65">
        <f>Raw_endusebreakdownannual!F1206</f>
        <v>88737.01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231813.04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43697.82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1358734.77</v>
      </c>
      <c r="F1217" s="65">
        <f>Raw_endusebreakdownannual!F1216</f>
        <v>132644.57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27635.88</v>
      </c>
      <c r="F1218" s="65">
        <f>Raw_endusebreakdownannual!F1217</f>
        <v>69.47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165757.26999999999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429270.96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613342.22</v>
      </c>
      <c r="F1222" s="65">
        <f>Raw_endusebreakdownannual!F1221</f>
        <v>88737.01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260903.14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40536.870000000003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1496909.47</v>
      </c>
      <c r="F1232" s="65">
        <f>Raw_endusebreakdownannual!F1231</f>
        <v>129343.35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15583.53</v>
      </c>
      <c r="F1233" s="65">
        <f>Raw_endusebreakdownannual!F1232</f>
        <v>0.17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120262.68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429270.96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613342.22</v>
      </c>
      <c r="F1237" s="65">
        <f>Raw_endusebreakdownannual!F1236</f>
        <v>88737.01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254502.67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40280.33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1432962.07</v>
      </c>
      <c r="F1247" s="65">
        <f>Raw_endusebreakdownannual!F1246</f>
        <v>129017.51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13745.74</v>
      </c>
      <c r="F1248" s="65">
        <f>Raw_endusebreakdownannual!F1247</f>
        <v>0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201825.71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429270.96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613342.22</v>
      </c>
      <c r="F1252" s="65">
        <f>Raw_endusebreakdownannual!F1251</f>
        <v>88737.01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266367.83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38689.4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1524552.46</v>
      </c>
      <c r="F1262" s="65">
        <f>Raw_endusebreakdownannual!F1261</f>
        <v>127426.42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14647.11</v>
      </c>
      <c r="F1263" s="65">
        <f>Raw_endusebreakdownannual!F1262</f>
        <v>0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139333.46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429270.96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613342.22</v>
      </c>
      <c r="F1267" s="65">
        <f>Raw_endusebreakdownannual!F1266</f>
        <v>88737.01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253937.4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40618.519999999997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1450531.16</v>
      </c>
      <c r="F1277" s="65">
        <f>Raw_endusebreakdownannual!F1276</f>
        <v>129355.53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2402.04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220031.13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429270.96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613342.22</v>
      </c>
      <c r="F1282" s="65">
        <f>Raw_endusebreakdownannual!F1281</f>
        <v>88737.01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266143.75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37819.589999999997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1531190.12</v>
      </c>
      <c r="F1292" s="65">
        <f>Raw_endusebreakdownannual!F1291</f>
        <v>126556.6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2447.34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238736.56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429270.96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613342.22</v>
      </c>
      <c r="F1297" s="65">
        <f>Raw_endusebreakdownannual!F1296</f>
        <v>88737.01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267115.94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37227.31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1550913.03</v>
      </c>
      <c r="F1307" s="65">
        <f>Raw_endusebreakdownannual!F1306</f>
        <v>125964.32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3753.19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276191.26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429270.96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613342.22</v>
      </c>
      <c r="F1312" s="65">
        <f>Raw_endusebreakdownannual!F1311</f>
        <v>88737.01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270097.81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37146.5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1592655.44</v>
      </c>
      <c r="F1322" s="65">
        <f>Raw_endusebreakdownannual!F1321</f>
        <v>125883.51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2953.86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306748.53999999998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429270.96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613342.22</v>
      </c>
      <c r="F1327" s="65">
        <f>Raw_endusebreakdownannual!F1326</f>
        <v>88737.01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277931.44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36674.67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1630247.03</v>
      </c>
      <c r="F1337" s="65">
        <f>Raw_endusebreakdownannual!F1336</f>
        <v>125411.68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8774.82</v>
      </c>
      <c r="F1338" s="65">
        <f>Raw_endusebreakdownannual!F1337</f>
        <v>0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377239.97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429270.96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613342.22</v>
      </c>
      <c r="F1342" s="65">
        <f>Raw_endusebreakdownannual!F1341</f>
        <v>88737.01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287185.46999999997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36523.79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1715813.45</v>
      </c>
      <c r="F1352" s="65">
        <f>Raw_endusebreakdownannual!F1351</f>
        <v>125260.8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27836.43</v>
      </c>
      <c r="F1353" s="65">
        <f>Raw_endusebreakdownannual!F1352</f>
        <v>157.59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386076.78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429270.96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613342.22</v>
      </c>
      <c r="F1357" s="65">
        <f>Raw_endusebreakdownannual!F1356</f>
        <v>88737.01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290029.8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37249.01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1746556.2</v>
      </c>
      <c r="F1367" s="65">
        <f>Raw_endusebreakdownannual!F1366</f>
        <v>126143.6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26463.84</v>
      </c>
      <c r="F1368" s="65">
        <f>Raw_endusebreakdownannual!F1367</f>
        <v>604.82000000000005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319050.73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429270.96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613342.22</v>
      </c>
      <c r="F1372" s="65">
        <f>Raw_endusebreakdownannual!F1371</f>
        <v>88737.01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274113.09999999998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38368.69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1662240.86</v>
      </c>
      <c r="F1382" s="65">
        <f>Raw_endusebreakdownannual!F1381</f>
        <v>127710.52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22164.67</v>
      </c>
      <c r="F1383" s="65">
        <f>Raw_endusebreakdownannual!F1382</f>
        <v>15.62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431888.64000000001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429270.96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613342.22</v>
      </c>
      <c r="F1387" s="65">
        <f>Raw_endusebreakdownannual!F1386</f>
        <v>88737.01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289327.27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36277.410000000003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1785993.77</v>
      </c>
      <c r="F1397" s="65">
        <f>Raw_endusebreakdownannual!F1396</f>
        <v>125030.04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12444.62</v>
      </c>
      <c r="F1398" s="65">
        <f>Raw_endusebreakdownannual!F1397</f>
        <v>8.74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532714.72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429270.96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613342.22</v>
      </c>
      <c r="F1402" s="65">
        <f>Raw_endusebreakdownannual!F1401</f>
        <v>88737.01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315506.55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34427.279999999999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1903279.08</v>
      </c>
      <c r="F1412" s="65">
        <f>Raw_endusebreakdownannual!F1411</f>
        <v>123173.03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3026.97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728762.63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429270.96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613342.22</v>
      </c>
      <c r="F1417" s="65">
        <f>Raw_endusebreakdownannual!F1416</f>
        <v>88737.01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302988.71000000002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30754.22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2077391.49</v>
      </c>
      <c r="F1427" s="65">
        <f>Raw_endusebreakdownannual!F1426</f>
        <v>119491.24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49394.41</v>
      </c>
      <c r="F1428" s="65">
        <f>Raw_endusebreakdownannual!F1427</f>
        <v>6208.99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334229.59000000003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429270.96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613342.22</v>
      </c>
      <c r="F1432" s="65">
        <f>Raw_endusebreakdownannual!F1431</f>
        <v>88737.01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315698.46999999997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40459.160000000003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1741935.66</v>
      </c>
      <c r="F1442" s="65">
        <f>Raw_endusebreakdownannual!F1441</f>
        <v>135405.16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23966.04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52861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429270.96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613342.22</v>
      </c>
      <c r="F1447" s="65">
        <f>Raw_endusebreakdownannual!F1446</f>
        <v>88737.01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271476.96000000002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43986.85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1366951.15</v>
      </c>
      <c r="F1457" s="65">
        <f>Raw_endusebreakdownannual!F1456</f>
        <v>156689.9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20992.06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217791.29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429270.96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613342.22</v>
      </c>
      <c r="F1462" s="65">
        <f>Raw_endusebreakdownannual!F1461</f>
        <v>88737.01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322323.98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40637.57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1582728.46</v>
      </c>
      <c r="F1472" s="65">
        <f>Raw_endusebreakdownannual!F1471</f>
        <v>150366.64000000001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8580.25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168004.72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429270.96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613342.22</v>
      </c>
      <c r="F1477" s="65">
        <f>Raw_endusebreakdownannual!F1476</f>
        <v>88737.01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312686.59999999998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40522.370000000003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1523304.5</v>
      </c>
      <c r="F1487" s="65">
        <f>Raw_endusebreakdownannual!F1486</f>
        <v>137839.63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6029.58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270444.25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429270.96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613342.22</v>
      </c>
      <c r="F1492" s="65">
        <f>Raw_endusebreakdownannual!F1491</f>
        <v>88737.01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329886.15999999997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39178.19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1642943.6</v>
      </c>
      <c r="F1502" s="65">
        <f>Raw_endusebreakdownannual!F1501</f>
        <v>133944.78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2060.94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193172.86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429270.96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613342.22</v>
      </c>
      <c r="F1507" s="65">
        <f>Raw_endusebreakdownannual!F1506</f>
        <v>88737.01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306931.57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40318.94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1542717.62</v>
      </c>
      <c r="F1517" s="65">
        <f>Raw_endusebreakdownannual!F1516</f>
        <v>131116.89000000001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9.33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306432.38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429270.96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613342.22</v>
      </c>
      <c r="F1522" s="65">
        <f>Raw_endusebreakdownannual!F1521</f>
        <v>88737.01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323281.23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37555.74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1672326.79</v>
      </c>
      <c r="F1532" s="65">
        <f>Raw_endusebreakdownannual!F1531</f>
        <v>126302.08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320906.11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429270.96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613342.22</v>
      </c>
      <c r="F1537" s="65">
        <f>Raw_endusebreakdownannual!F1536</f>
        <v>88737.01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313933.73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37296.370000000003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1677453.03</v>
      </c>
      <c r="F1547" s="65">
        <f>Raw_endusebreakdownannual!F1546</f>
        <v>126033.38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69.62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375146.28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429270.96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613342.22</v>
      </c>
      <c r="F1552" s="65">
        <f>Raw_endusebreakdownannual!F1551</f>
        <v>88737.01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334249.3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37011.96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1752008.76</v>
      </c>
      <c r="F1562" s="65">
        <f>Raw_endusebreakdownannual!F1561</f>
        <v>125818.59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116.28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417293.8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429270.96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613342.22</v>
      </c>
      <c r="F1567" s="65">
        <f>Raw_endusebreakdownannual!F1566</f>
        <v>88737.01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347458.13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36677.51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1807365.11</v>
      </c>
      <c r="F1577" s="65">
        <f>Raw_endusebreakdownannual!F1576</f>
        <v>125530.8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932.58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483180.58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429270.96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613342.22</v>
      </c>
      <c r="F1582" s="65">
        <f>Raw_endusebreakdownannual!F1581</f>
        <v>88737.01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348907.54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36256.01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1874701.31</v>
      </c>
      <c r="F1592" s="65">
        <f>Raw_endusebreakdownannual!F1591</f>
        <v>125925.6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36646.33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506169.43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429270.96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613342.22</v>
      </c>
      <c r="F1597" s="65">
        <f>Raw_endusebreakdownannual!F1596</f>
        <v>88737.01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364213.48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36974.959999999999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1912996.1</v>
      </c>
      <c r="F1607" s="65">
        <f>Raw_endusebreakdownannual!F1606</f>
        <v>162358.31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30060.23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410153.77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429270.96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613342.22</v>
      </c>
      <c r="F1612" s="65">
        <f>Raw_endusebreakdownannual!F1611</f>
        <v>88737.01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334282.17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37876.29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1787049.12</v>
      </c>
      <c r="F1622" s="65">
        <f>Raw_endusebreakdownannual!F1621</f>
        <v>156673.54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18433.169999999998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568382.28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429270.96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613342.22</v>
      </c>
      <c r="F1627" s="65">
        <f>Raw_endusebreakdownannual!F1626</f>
        <v>88737.01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358296.59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36074.400000000001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1969292.06</v>
      </c>
      <c r="F1637" s="65">
        <f>Raw_endusebreakdownannual!F1636</f>
        <v>143244.57999999999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4156.53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677909.62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429270.96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613342.22</v>
      </c>
      <c r="F1642" s="65">
        <f>Raw_endusebreakdownannual!F1641</f>
        <v>88737.01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381190.76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34326.959999999999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2101713.56</v>
      </c>
      <c r="F1652" s="65">
        <f>Raw_endusebreakdownannual!F1651</f>
        <v>127220.49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4.83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922921.22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429270.96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613342.22</v>
      </c>
      <c r="F1657" s="65">
        <f>Raw_endusebreakdownannual!F1656</f>
        <v>88737.01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369634.24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30730.080000000002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2335168.65</v>
      </c>
      <c r="F1667" s="65">
        <f>Raw_endusebreakdownannual!F1666</f>
        <v>119471.91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54632.46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447359.94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429270.96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613342.22</v>
      </c>
      <c r="F1672" s="65">
        <f>Raw_endusebreakdownannual!F1671</f>
        <v>88737.01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389389.88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40342.82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1879363.01</v>
      </c>
      <c r="F1682" s="65">
        <f>Raw_endusebreakdownannual!F1681</f>
        <v>183712.29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744.94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36494.99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429270.96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613342.22</v>
      </c>
      <c r="F1687" s="65">
        <f>Raw_endusebreakdownannual!F1686</f>
        <v>88737.01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232071.94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43783.19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1311180.1200000001</v>
      </c>
      <c r="F1697" s="65">
        <f>Raw_endusebreakdownannual!F1696</f>
        <v>133265.14000000001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180.33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164286.76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429270.96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613342.22</v>
      </c>
      <c r="F1702" s="65">
        <f>Raw_endusebreakdownannual!F1701</f>
        <v>88737.01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261063.32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40457.83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1467963.27</v>
      </c>
      <c r="F1712" s="65">
        <f>Raw_endusebreakdownannual!F1711</f>
        <v>129375.18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2.4900000000000002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119480.84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429270.96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613342.22</v>
      </c>
      <c r="F1717" s="65">
        <f>Raw_endusebreakdownannual!F1716</f>
        <v>88737.01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254414.24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40178.28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1416508.27</v>
      </c>
      <c r="F1727" s="65">
        <f>Raw_endusebreakdownannual!F1726</f>
        <v>128917.78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0.75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200565.28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429270.96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613342.22</v>
      </c>
      <c r="F1732" s="65">
        <f>Raw_endusebreakdownannual!F1731</f>
        <v>88737.01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266273.53999999998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39144.51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1509452.01</v>
      </c>
      <c r="F1742" s="65">
        <f>Raw_endusebreakdownannual!F1741</f>
        <v>127882.28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0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137718.42000000001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429270.96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613342.22</v>
      </c>
      <c r="F1747" s="65">
        <f>Raw_endusebreakdownannual!F1746</f>
        <v>88737.01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253794.8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40120.639999999999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1434126.4</v>
      </c>
      <c r="F1757" s="65">
        <f>Raw_endusebreakdownannual!F1756</f>
        <v>128857.65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224440.81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429270.96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613342.22</v>
      </c>
      <c r="F1762" s="65">
        <f>Raw_endusebreakdownannual!F1761</f>
        <v>88737.01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266108.99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37432.410000000003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1533162.98</v>
      </c>
      <c r="F1772" s="65">
        <f>Raw_endusebreakdownannual!F1771</f>
        <v>126169.42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241270.25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429270.96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613342.22</v>
      </c>
      <c r="F1777" s="65">
        <f>Raw_endusebreakdownannual!F1776</f>
        <v>88737.01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267084.03999999998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37151.97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1550967.48</v>
      </c>
      <c r="F1787" s="65">
        <f>Raw_endusebreakdownannual!F1786</f>
        <v>125888.98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276608.03999999998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429270.96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613342.22</v>
      </c>
      <c r="F1792" s="65">
        <f>Raw_endusebreakdownannual!F1791</f>
        <v>88737.01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270052.84999999998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37209.19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1589274.08</v>
      </c>
      <c r="F1802" s="65">
        <f>Raw_endusebreakdownannual!F1801</f>
        <v>125946.2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307632.03000000003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429270.96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613342.22</v>
      </c>
      <c r="F1807" s="65">
        <f>Raw_endusebreakdownannual!F1806</f>
        <v>88737.01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277891.46000000002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36665.910000000003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1628136.68</v>
      </c>
      <c r="F1817" s="65">
        <f>Raw_endusebreakdownannual!F1816</f>
        <v>125402.92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0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376059.31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429270.96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613342.22</v>
      </c>
      <c r="F1822" s="65">
        <f>Raw_endusebreakdownannual!F1821</f>
        <v>88737.01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287148.03999999998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36367.81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1705820.53</v>
      </c>
      <c r="F1832" s="65">
        <f>Raw_endusebreakdownannual!F1831</f>
        <v>125104.82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546.33000000000004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384484.22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429270.96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613342.22</v>
      </c>
      <c r="F1837" s="65">
        <f>Raw_endusebreakdownannual!F1836</f>
        <v>88737.01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290526.88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37151.43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1717624.29</v>
      </c>
      <c r="F1847" s="65">
        <f>Raw_endusebreakdownannual!F1846</f>
        <v>126434.77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974.38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317673.31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429270.96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613342.22</v>
      </c>
      <c r="F1852" s="65">
        <f>Raw_endusebreakdownannual!F1851</f>
        <v>88737.01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274571.32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38205.050000000003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1634857.82</v>
      </c>
      <c r="F1862" s="65">
        <f>Raw_endusebreakdownannual!F1861</f>
        <v>127916.44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72.3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430663.76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429270.96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613342.22</v>
      </c>
      <c r="F1867" s="65">
        <f>Raw_endusebreakdownannual!F1866</f>
        <v>88737.01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289550.65000000002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35964.339999999997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1762827.59</v>
      </c>
      <c r="F1877" s="65">
        <f>Raw_endusebreakdownannual!F1876</f>
        <v>124773.66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31.99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531460.80000000005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429270.96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613342.22</v>
      </c>
      <c r="F1882" s="65">
        <f>Raw_endusebreakdownannual!F1881</f>
        <v>88737.01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315528.07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34612.85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1889602.05</v>
      </c>
      <c r="F1892" s="65">
        <f>Raw_endusebreakdownannual!F1891</f>
        <v>123381.85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727955.67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429270.96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613342.22</v>
      </c>
      <c r="F1897" s="65">
        <f>Raw_endusebreakdownannual!F1896</f>
        <v>88737.01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302950.49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30936.34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2073519.34</v>
      </c>
      <c r="F1907" s="65">
        <f>Raw_endusebreakdownannual!F1906</f>
        <v>119673.35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13384.59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332474.46999999997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429270.96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613342.22</v>
      </c>
      <c r="F1912" s="65">
        <f>Raw_endusebreakdownannual!F1911</f>
        <v>88737.01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317879.83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40274.160000000003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1692967.49</v>
      </c>
      <c r="F1922" s="65">
        <f>Raw_endusebreakdownannual!F1921</f>
        <v>142395.76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285086.18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55035.73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429270.96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613342.22</v>
      </c>
      <c r="F1927" s="65">
        <f>Raw_endusebreakdownannual!F1926</f>
        <v>88737.01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115889.05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43884.41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1213537.96</v>
      </c>
      <c r="F1937" s="65">
        <f>Raw_endusebreakdownannual!F1936</f>
        <v>417707.6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182156.94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216947.41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429270.96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613342.22</v>
      </c>
      <c r="F1942" s="65">
        <f>Raw_endusebreakdownannual!F1941</f>
        <v>88737.01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157555.67000000001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40661.040000000001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1417116.26</v>
      </c>
      <c r="F1952" s="65">
        <f>Raw_endusebreakdownannual!F1951</f>
        <v>311554.99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106972.23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172141.62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429270.96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613342.22</v>
      </c>
      <c r="F1957" s="65">
        <f>Raw_endusebreakdownannual!F1956</f>
        <v>88737.01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147996.92000000001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40444.85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1362751.72</v>
      </c>
      <c r="F1967" s="65">
        <f>Raw_endusebreakdownannual!F1966</f>
        <v>236154.09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92750.7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269049.42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429270.96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613342.22</v>
      </c>
      <c r="F1972" s="65">
        <f>Raw_endusebreakdownannual!F1971</f>
        <v>88737.01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167461.35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38843.81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1479123.96</v>
      </c>
      <c r="F1982" s="65">
        <f>Raw_endusebreakdownannual!F1981</f>
        <v>220331.51999999999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84363.04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195698.28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429270.96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613342.22</v>
      </c>
      <c r="F1987" s="65">
        <f>Raw_endusebreakdownannual!F1986</f>
        <v>88737.01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150857.95000000001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40432.54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1389169.42</v>
      </c>
      <c r="F1997" s="65">
        <f>Raw_endusebreakdownannual!F1996</f>
        <v>213532.59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15636.43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310529.15000000002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429270.96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613342.22</v>
      </c>
      <c r="F2002" s="65">
        <f>Raw_endusebreakdownannual!F2001</f>
        <v>88737.01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176429.38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37538.6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1529571.72</v>
      </c>
      <c r="F2012" s="65">
        <f>Raw_endusebreakdownannual!F2011</f>
        <v>141912.04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13860.73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320741.52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429270.96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613342.22</v>
      </c>
      <c r="F2017" s="65">
        <f>Raw_endusebreakdownannual!F2016</f>
        <v>88737.01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171987.11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37078.5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1535341.82</v>
      </c>
      <c r="F2027" s="65">
        <f>Raw_endusebreakdownannual!F2026</f>
        <v>139676.24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23208.44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373577.99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429270.96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613342.22</v>
      </c>
      <c r="F2032" s="65">
        <f>Raw_endusebreakdownannual!F2031</f>
        <v>88737.01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183223.42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37174.93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1599414.59</v>
      </c>
      <c r="F2042" s="65">
        <f>Raw_endusebreakdownannual!F2041</f>
        <v>149120.38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19661.61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413092.36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429270.96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613342.22</v>
      </c>
      <c r="F2047" s="65">
        <f>Raw_endusebreakdownannual!F2046</f>
        <v>88737.01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195481.55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36552.879999999997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1651187.09</v>
      </c>
      <c r="F2057" s="65">
        <f>Raw_endusebreakdownannual!F2056</f>
        <v>144951.5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51121.48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474556.34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429270.96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613342.22</v>
      </c>
      <c r="F2062" s="65">
        <f>Raw_endusebreakdownannual!F2061</f>
        <v>88737.01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197107.98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36273.69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1714277.5</v>
      </c>
      <c r="F2072" s="65">
        <f>Raw_endusebreakdownannual!F2071</f>
        <v>176132.18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203358.05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498018.15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429270.96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613342.22</v>
      </c>
      <c r="F2077" s="65">
        <f>Raw_endusebreakdownannual!F2076</f>
        <v>88737.01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204887.65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37187.11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1745518.98</v>
      </c>
      <c r="F2087" s="65">
        <f>Raw_endusebreakdownannual!F2086</f>
        <v>329282.17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184972.52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404033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429270.96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613342.22</v>
      </c>
      <c r="F2092" s="65">
        <f>Raw_endusebreakdownannual!F2091</f>
        <v>88737.01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181636.27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37984.019999999997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1628282.45</v>
      </c>
      <c r="F2102" s="65">
        <f>Raw_endusebreakdownannual!F2101</f>
        <v>311693.55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151820.01999999999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559809.61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429270.96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613342.22</v>
      </c>
      <c r="F2107" s="65">
        <f>Raw_endusebreakdownannual!F2106</f>
        <v>88737.01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208187.86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36162.120000000003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1810610.65</v>
      </c>
      <c r="F2117" s="65">
        <f>Raw_endusebreakdownannual!F2116</f>
        <v>276719.15000000002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70018.16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666424.92000000004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429270.96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613342.22</v>
      </c>
      <c r="F2122" s="65">
        <f>Raw_endusebreakdownannual!F2121</f>
        <v>88737.01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231748.94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34185.410000000003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1940787.04</v>
      </c>
      <c r="F2132" s="65">
        <f>Raw_endusebreakdownannual!F2131</f>
        <v>192940.59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16440.72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910412.32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429270.96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613342.22</v>
      </c>
      <c r="F2137" s="65">
        <f>Raw_endusebreakdownannual!F2136</f>
        <v>88737.01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248778.26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30819.81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2201803.77</v>
      </c>
      <c r="F2147" s="65">
        <f>Raw_endusebreakdownannual!F2146</f>
        <v>135997.54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251357.67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439082.23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429270.96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613342.22</v>
      </c>
      <c r="F2152" s="65">
        <f>Raw_endusebreakdownannual!F2151</f>
        <v>88737.01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216295.4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40162.339999999997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1697990.82</v>
      </c>
      <c r="F2162" s="65">
        <f>Raw_endusebreakdownannual!F2161</f>
        <v>380257.02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233590.02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38762.199999999997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429270.96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613342.22</v>
      </c>
      <c r="F2167" s="65">
        <f>Raw_endusebreakdownannual!F2166</f>
        <v>88737.01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108225.9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43878.06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1189601.28</v>
      </c>
      <c r="F2177" s="65">
        <f>Raw_endusebreakdownannual!F2176</f>
        <v>366205.1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136988.78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164738.87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429270.96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613342.22</v>
      </c>
      <c r="F2182" s="65">
        <f>Raw_endusebreakdownannual!F2181</f>
        <v>88737.01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128613.34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40450.26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1335965.3899999999</v>
      </c>
      <c r="F2192" s="65">
        <f>Raw_endusebreakdownannual!F2191</f>
        <v>266176.05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87108.28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123305.28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429270.96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613342.22</v>
      </c>
      <c r="F2197" s="65">
        <f>Raw_endusebreakdownannual!F2196</f>
        <v>88737.01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122885.44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40126.86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1288803.9099999999</v>
      </c>
      <c r="F2207" s="65">
        <f>Raw_endusebreakdownannual!F2206</f>
        <v>215972.14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77594.960000000006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200189.08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429270.96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613342.22</v>
      </c>
      <c r="F2212" s="65">
        <f>Raw_endusebreakdownannual!F2211</f>
        <v>88737.01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134698.73000000001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39005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1377501</v>
      </c>
      <c r="F2222" s="65">
        <f>Raw_endusebreakdownannual!F2221</f>
        <v>205336.97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78328.039999999994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140511.17000000001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429270.96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613342.22</v>
      </c>
      <c r="F2227" s="65">
        <f>Raw_endusebreakdownannual!F2226</f>
        <v>88737.01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126447.54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40205.949999999997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1309571.8999999999</v>
      </c>
      <c r="F2237" s="65">
        <f>Raw_endusebreakdownannual!F2236</f>
        <v>207271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16958.34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227375.34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429270.96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613342.22</v>
      </c>
      <c r="F2242" s="65">
        <f>Raw_endusebreakdownannual!F2241</f>
        <v>88737.01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143818.42000000001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37530.31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1413806.95</v>
      </c>
      <c r="F2252" s="65">
        <f>Raw_endusebreakdownannual!F2251</f>
        <v>143225.66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17498.560000000001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239915.13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429270.96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613342.22</v>
      </c>
      <c r="F2257" s="65">
        <f>Raw_endusebreakdownannual!F2256</f>
        <v>88737.01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145080.97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37148.480000000003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1427609.29</v>
      </c>
      <c r="F2267" s="65">
        <f>Raw_endusebreakdownannual!F2266</f>
        <v>143384.04999999999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24593.94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275143.5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429270.96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613342.22</v>
      </c>
      <c r="F2272" s="65">
        <f>Raw_endusebreakdownannual!F2271</f>
        <v>88737.01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146468.79999999999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37044.33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1464225.48</v>
      </c>
      <c r="F2282" s="65">
        <f>Raw_endusebreakdownannual!F2281</f>
        <v>150375.28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20059.34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304291.75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429270.96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613342.22</v>
      </c>
      <c r="F2287" s="65">
        <f>Raw_endusebreakdownannual!F2286</f>
        <v>88737.01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153152.1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36866.81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1500057.04</v>
      </c>
      <c r="F2297" s="65">
        <f>Raw_endusebreakdownannual!F2296</f>
        <v>145663.17000000001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48978.48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369341.63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429270.96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613342.22</v>
      </c>
      <c r="F2302" s="65">
        <f>Raw_endusebreakdownannual!F2301</f>
        <v>88737.01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159156.79999999999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36549.03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1571111.61</v>
      </c>
      <c r="F2312" s="65">
        <f>Raw_endusebreakdownannual!F2311</f>
        <v>174264.52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142356.79999999999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378591.58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429270.96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613342.22</v>
      </c>
      <c r="F2317" s="65">
        <f>Raw_endusebreakdownannual!F2316</f>
        <v>88737.01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160781.32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37166.32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1581986.09</v>
      </c>
      <c r="F2327" s="65">
        <f>Raw_endusebreakdownannual!F2326</f>
        <v>268260.13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131023.9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313358.74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429270.96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613342.22</v>
      </c>
      <c r="F2332" s="65">
        <f>Raw_endusebreakdownannual!F2331</f>
        <v>88737.01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148163.45000000001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38007.300000000003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1504135.37</v>
      </c>
      <c r="F2342" s="65">
        <f>Raw_endusebreakdownannual!F2341</f>
        <v>257768.21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114364.89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423929.95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429270.96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613342.22</v>
      </c>
      <c r="F2347" s="65">
        <f>Raw_endusebreakdownannual!F2346</f>
        <v>88737.01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164732.88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35857.279999999999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1631276.01</v>
      </c>
      <c r="F2357" s="65">
        <f>Raw_endusebreakdownannual!F2356</f>
        <v>238959.19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67540.429999999993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522035.03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429270.96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613342.22</v>
      </c>
      <c r="F2362" s="65">
        <f>Raw_endusebreakdownannual!F2361</f>
        <v>88737.01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188140.97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34390.53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1752789.19</v>
      </c>
      <c r="F2372" s="65">
        <f>Raw_endusebreakdownannual!F2371</f>
        <v>190667.97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18242.11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718063.87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429270.96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613342.22</v>
      </c>
      <c r="F2377" s="65">
        <f>Raw_endusebreakdownannual!F2376</f>
        <v>88737.01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202568.82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31176.99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1963245.88</v>
      </c>
      <c r="F2387" s="65">
        <f>Raw_endusebreakdownannual!F2386</f>
        <v>138156.10999999999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205366.06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325874.11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429270.96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613342.22</v>
      </c>
      <c r="F2392" s="65">
        <f>Raw_endusebreakdownannual!F2391</f>
        <v>88737.01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170642.68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40072.43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1539129.98</v>
      </c>
      <c r="F2402" s="65">
        <f>Raw_endusebreakdownannual!F2401</f>
        <v>334175.5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617</v>
      </c>
      <c r="E2">
        <v>0</v>
      </c>
      <c r="F2">
        <v>316889.08</v>
      </c>
    </row>
    <row r="3" spans="1:6" x14ac:dyDescent="0.25">
      <c r="A3" t="s">
        <v>39</v>
      </c>
      <c r="B3" t="s">
        <v>73</v>
      </c>
      <c r="C3" t="s">
        <v>67</v>
      </c>
      <c r="D3" t="s">
        <v>618</v>
      </c>
      <c r="E3">
        <v>58827.8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619</v>
      </c>
      <c r="E4">
        <v>429270.96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620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621</v>
      </c>
      <c r="E6">
        <v>613342.22</v>
      </c>
      <c r="F6">
        <v>88737.01</v>
      </c>
    </row>
    <row r="7" spans="1:6" x14ac:dyDescent="0.25">
      <c r="A7" t="s">
        <v>39</v>
      </c>
      <c r="B7" t="s">
        <v>73</v>
      </c>
      <c r="C7" t="s">
        <v>67</v>
      </c>
      <c r="D7" t="s">
        <v>622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623</v>
      </c>
      <c r="E8">
        <v>156550.64000000001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624</v>
      </c>
      <c r="E9">
        <v>836.6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625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626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627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628</v>
      </c>
      <c r="E13">
        <v>0</v>
      </c>
      <c r="F13">
        <v>44254.26</v>
      </c>
    </row>
    <row r="14" spans="1:6" x14ac:dyDescent="0.25">
      <c r="A14" t="s">
        <v>39</v>
      </c>
      <c r="B14" t="s">
        <v>73</v>
      </c>
      <c r="C14" t="s">
        <v>67</v>
      </c>
      <c r="D14" t="s">
        <v>629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630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631</v>
      </c>
      <c r="E16">
        <v>1258828.22</v>
      </c>
      <c r="F16">
        <v>449880.36</v>
      </c>
    </row>
    <row r="17" spans="1:6" x14ac:dyDescent="0.25">
      <c r="A17" t="s">
        <v>39</v>
      </c>
      <c r="B17" t="s">
        <v>74</v>
      </c>
      <c r="C17" t="s">
        <v>67</v>
      </c>
      <c r="D17" t="s">
        <v>617</v>
      </c>
      <c r="E17">
        <v>0</v>
      </c>
      <c r="F17">
        <v>211839.73</v>
      </c>
    </row>
    <row r="18" spans="1:6" x14ac:dyDescent="0.25">
      <c r="A18" t="s">
        <v>39</v>
      </c>
      <c r="B18" t="s">
        <v>74</v>
      </c>
      <c r="C18" t="s">
        <v>67</v>
      </c>
      <c r="D18" t="s">
        <v>618</v>
      </c>
      <c r="E18">
        <v>251216.08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619</v>
      </c>
      <c r="E19">
        <v>429270.96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620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621</v>
      </c>
      <c r="E21">
        <v>613342.22</v>
      </c>
      <c r="F21">
        <v>88737.01</v>
      </c>
    </row>
    <row r="22" spans="1:6" x14ac:dyDescent="0.25">
      <c r="A22" t="s">
        <v>39</v>
      </c>
      <c r="B22" t="s">
        <v>74</v>
      </c>
      <c r="C22" t="s">
        <v>67</v>
      </c>
      <c r="D22" t="s">
        <v>622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623</v>
      </c>
      <c r="E23">
        <v>174207.98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624</v>
      </c>
      <c r="E24">
        <v>4591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625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626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627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628</v>
      </c>
      <c r="E28">
        <v>0</v>
      </c>
      <c r="F28">
        <v>40587.64</v>
      </c>
    </row>
    <row r="29" spans="1:6" x14ac:dyDescent="0.25">
      <c r="A29" t="s">
        <v>39</v>
      </c>
      <c r="B29" t="s">
        <v>74</v>
      </c>
      <c r="C29" t="s">
        <v>67</v>
      </c>
      <c r="D29" t="s">
        <v>629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630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631</v>
      </c>
      <c r="E31">
        <v>1472628.23</v>
      </c>
      <c r="F31">
        <v>341164.38</v>
      </c>
    </row>
    <row r="32" spans="1:6" x14ac:dyDescent="0.25">
      <c r="A32" t="s">
        <v>39</v>
      </c>
      <c r="B32" t="s">
        <v>75</v>
      </c>
      <c r="C32" t="s">
        <v>67</v>
      </c>
      <c r="D32" t="s">
        <v>617</v>
      </c>
      <c r="E32">
        <v>0</v>
      </c>
      <c r="F32">
        <v>118848.07</v>
      </c>
    </row>
    <row r="33" spans="1:6" x14ac:dyDescent="0.25">
      <c r="A33" t="s">
        <v>39</v>
      </c>
      <c r="B33" t="s">
        <v>75</v>
      </c>
      <c r="C33" t="s">
        <v>67</v>
      </c>
      <c r="D33" t="s">
        <v>618</v>
      </c>
      <c r="E33">
        <v>193385.94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619</v>
      </c>
      <c r="E34">
        <v>429270.96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620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621</v>
      </c>
      <c r="E36">
        <v>613342.22</v>
      </c>
      <c r="F36">
        <v>88737.01</v>
      </c>
    </row>
    <row r="37" spans="1:6" x14ac:dyDescent="0.25">
      <c r="A37" t="s">
        <v>39</v>
      </c>
      <c r="B37" t="s">
        <v>75</v>
      </c>
      <c r="C37" t="s">
        <v>67</v>
      </c>
      <c r="D37" t="s">
        <v>622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623</v>
      </c>
      <c r="E38">
        <v>157207.07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624</v>
      </c>
      <c r="E39">
        <v>3801.96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625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626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627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628</v>
      </c>
      <c r="E43">
        <v>0</v>
      </c>
      <c r="F43">
        <v>40416.050000000003</v>
      </c>
    </row>
    <row r="44" spans="1:6" x14ac:dyDescent="0.25">
      <c r="A44" t="s">
        <v>39</v>
      </c>
      <c r="B44" t="s">
        <v>75</v>
      </c>
      <c r="C44" t="s">
        <v>67</v>
      </c>
      <c r="D44" t="s">
        <v>629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630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631</v>
      </c>
      <c r="E46">
        <v>1397008.16</v>
      </c>
      <c r="F46">
        <v>248001.13</v>
      </c>
    </row>
    <row r="47" spans="1:6" x14ac:dyDescent="0.25">
      <c r="A47" t="s">
        <v>39</v>
      </c>
      <c r="B47" t="s">
        <v>76</v>
      </c>
      <c r="C47" t="s">
        <v>67</v>
      </c>
      <c r="D47" t="s">
        <v>617</v>
      </c>
      <c r="E47">
        <v>0</v>
      </c>
      <c r="F47">
        <v>106226.09</v>
      </c>
    </row>
    <row r="48" spans="1:6" x14ac:dyDescent="0.25">
      <c r="A48" t="s">
        <v>39</v>
      </c>
      <c r="B48" t="s">
        <v>76</v>
      </c>
      <c r="C48" t="s">
        <v>67</v>
      </c>
      <c r="D48" t="s">
        <v>618</v>
      </c>
      <c r="E48">
        <v>307690.96999999997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619</v>
      </c>
      <c r="E49">
        <v>429270.96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620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621</v>
      </c>
      <c r="E51">
        <v>613342.22</v>
      </c>
      <c r="F51">
        <v>88737.01</v>
      </c>
    </row>
    <row r="52" spans="1:6" x14ac:dyDescent="0.25">
      <c r="A52" t="s">
        <v>39</v>
      </c>
      <c r="B52" t="s">
        <v>76</v>
      </c>
      <c r="C52" t="s">
        <v>67</v>
      </c>
      <c r="D52" t="s">
        <v>622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623</v>
      </c>
      <c r="E53">
        <v>183727.9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624</v>
      </c>
      <c r="E54">
        <v>5314.14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625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626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627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628</v>
      </c>
      <c r="E58">
        <v>0</v>
      </c>
      <c r="F58">
        <v>39117.26</v>
      </c>
    </row>
    <row r="59" spans="1:6" x14ac:dyDescent="0.25">
      <c r="A59" t="s">
        <v>39</v>
      </c>
      <c r="B59" t="s">
        <v>76</v>
      </c>
      <c r="C59" t="s">
        <v>67</v>
      </c>
      <c r="D59" t="s">
        <v>629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630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631</v>
      </c>
      <c r="E61">
        <v>1539346.2</v>
      </c>
      <c r="F61">
        <v>234080.36</v>
      </c>
    </row>
    <row r="62" spans="1:6" x14ac:dyDescent="0.25">
      <c r="A62" t="s">
        <v>39</v>
      </c>
      <c r="B62" t="s">
        <v>77</v>
      </c>
      <c r="C62" t="s">
        <v>67</v>
      </c>
      <c r="D62" t="s">
        <v>617</v>
      </c>
      <c r="E62">
        <v>0</v>
      </c>
      <c r="F62">
        <v>95941.61</v>
      </c>
    </row>
    <row r="63" spans="1:6" x14ac:dyDescent="0.25">
      <c r="A63" t="s">
        <v>39</v>
      </c>
      <c r="B63" t="s">
        <v>77</v>
      </c>
      <c r="C63" t="s">
        <v>67</v>
      </c>
      <c r="D63" t="s">
        <v>618</v>
      </c>
      <c r="E63">
        <v>217569.8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619</v>
      </c>
      <c r="E64">
        <v>429270.96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620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621</v>
      </c>
      <c r="E66">
        <v>613342.22</v>
      </c>
      <c r="F66">
        <v>88737.01</v>
      </c>
    </row>
    <row r="67" spans="1:6" x14ac:dyDescent="0.25">
      <c r="A67" t="s">
        <v>39</v>
      </c>
      <c r="B67" t="s">
        <v>77</v>
      </c>
      <c r="C67" t="s">
        <v>67</v>
      </c>
      <c r="D67" t="s">
        <v>622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623</v>
      </c>
      <c r="E68">
        <v>164335.07999999999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624</v>
      </c>
      <c r="E69">
        <v>4243.07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625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626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627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628</v>
      </c>
      <c r="E73">
        <v>0</v>
      </c>
      <c r="F73">
        <v>40328.74</v>
      </c>
    </row>
    <row r="74" spans="1:6" x14ac:dyDescent="0.25">
      <c r="A74" t="s">
        <v>39</v>
      </c>
      <c r="B74" t="s">
        <v>77</v>
      </c>
      <c r="C74" t="s">
        <v>67</v>
      </c>
      <c r="D74" t="s">
        <v>629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630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631</v>
      </c>
      <c r="E76">
        <v>1428761.14</v>
      </c>
      <c r="F76">
        <v>225007.35999999999</v>
      </c>
    </row>
    <row r="77" spans="1:6" x14ac:dyDescent="0.25">
      <c r="A77" t="s">
        <v>39</v>
      </c>
      <c r="B77" t="s">
        <v>78</v>
      </c>
      <c r="C77" t="s">
        <v>67</v>
      </c>
      <c r="D77" t="s">
        <v>617</v>
      </c>
      <c r="E77">
        <v>0</v>
      </c>
      <c r="F77">
        <v>18845.27</v>
      </c>
    </row>
    <row r="78" spans="1:6" x14ac:dyDescent="0.25">
      <c r="A78" t="s">
        <v>39</v>
      </c>
      <c r="B78" t="s">
        <v>78</v>
      </c>
      <c r="C78" t="s">
        <v>67</v>
      </c>
      <c r="D78" t="s">
        <v>618</v>
      </c>
      <c r="E78">
        <v>360565.25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619</v>
      </c>
      <c r="E79">
        <v>429270.96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620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621</v>
      </c>
      <c r="E81">
        <v>613342.22</v>
      </c>
      <c r="F81">
        <v>88737.01</v>
      </c>
    </row>
    <row r="82" spans="1:6" x14ac:dyDescent="0.25">
      <c r="A82" t="s">
        <v>39</v>
      </c>
      <c r="B82" t="s">
        <v>78</v>
      </c>
      <c r="C82" t="s">
        <v>67</v>
      </c>
      <c r="D82" t="s">
        <v>622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623</v>
      </c>
      <c r="E83">
        <v>208132.72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624</v>
      </c>
      <c r="E84">
        <v>8366.11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625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626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627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628</v>
      </c>
      <c r="E88">
        <v>0</v>
      </c>
      <c r="F88">
        <v>37525.230000000003</v>
      </c>
    </row>
    <row r="89" spans="1:6" x14ac:dyDescent="0.25">
      <c r="A89" t="s">
        <v>39</v>
      </c>
      <c r="B89" t="s">
        <v>78</v>
      </c>
      <c r="C89" t="s">
        <v>67</v>
      </c>
      <c r="D89" t="s">
        <v>629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630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631</v>
      </c>
      <c r="E91">
        <v>1619677.27</v>
      </c>
      <c r="F91">
        <v>145107.51999999999</v>
      </c>
    </row>
    <row r="92" spans="1:6" x14ac:dyDescent="0.25">
      <c r="A92" t="s">
        <v>39</v>
      </c>
      <c r="B92" t="s">
        <v>79</v>
      </c>
      <c r="C92" t="s">
        <v>67</v>
      </c>
      <c r="D92" t="s">
        <v>617</v>
      </c>
      <c r="E92">
        <v>0</v>
      </c>
      <c r="F92">
        <v>21746.61</v>
      </c>
    </row>
    <row r="93" spans="1:6" x14ac:dyDescent="0.25">
      <c r="A93" t="s">
        <v>39</v>
      </c>
      <c r="B93" t="s">
        <v>79</v>
      </c>
      <c r="C93" t="s">
        <v>67</v>
      </c>
      <c r="D93" t="s">
        <v>618</v>
      </c>
      <c r="E93">
        <v>378119.1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619</v>
      </c>
      <c r="E94">
        <v>429270.96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620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621</v>
      </c>
      <c r="E96">
        <v>613342.22</v>
      </c>
      <c r="F96">
        <v>88737.01</v>
      </c>
    </row>
    <row r="97" spans="1:6" x14ac:dyDescent="0.25">
      <c r="A97" t="s">
        <v>39</v>
      </c>
      <c r="B97" t="s">
        <v>79</v>
      </c>
      <c r="C97" t="s">
        <v>67</v>
      </c>
      <c r="D97" t="s">
        <v>622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623</v>
      </c>
      <c r="E98">
        <v>209636.99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624</v>
      </c>
      <c r="E99">
        <v>7416.42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625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626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627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628</v>
      </c>
      <c r="E103">
        <v>0</v>
      </c>
      <c r="F103">
        <v>37138.379999999997</v>
      </c>
    </row>
    <row r="104" spans="1:6" x14ac:dyDescent="0.25">
      <c r="A104" t="s">
        <v>39</v>
      </c>
      <c r="B104" t="s">
        <v>79</v>
      </c>
      <c r="C104" t="s">
        <v>67</v>
      </c>
      <c r="D104" t="s">
        <v>629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630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631</v>
      </c>
      <c r="E106">
        <v>1637785.7</v>
      </c>
      <c r="F106">
        <v>147622</v>
      </c>
    </row>
    <row r="107" spans="1:6" x14ac:dyDescent="0.25">
      <c r="A107" t="s">
        <v>39</v>
      </c>
      <c r="B107" t="s">
        <v>80</v>
      </c>
      <c r="C107" t="s">
        <v>67</v>
      </c>
      <c r="D107" t="s">
        <v>617</v>
      </c>
      <c r="E107">
        <v>0</v>
      </c>
      <c r="F107">
        <v>30857.360000000001</v>
      </c>
    </row>
    <row r="108" spans="1:6" x14ac:dyDescent="0.25">
      <c r="A108" t="s">
        <v>39</v>
      </c>
      <c r="B108" t="s">
        <v>80</v>
      </c>
      <c r="C108" t="s">
        <v>67</v>
      </c>
      <c r="D108" t="s">
        <v>618</v>
      </c>
      <c r="E108">
        <v>434938.22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619</v>
      </c>
      <c r="E109">
        <v>429270.96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620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621</v>
      </c>
      <c r="E111">
        <v>613342.22</v>
      </c>
      <c r="F111">
        <v>88737.01</v>
      </c>
    </row>
    <row r="112" spans="1:6" x14ac:dyDescent="0.25">
      <c r="A112" t="s">
        <v>39</v>
      </c>
      <c r="B112" t="s">
        <v>80</v>
      </c>
      <c r="C112" t="s">
        <v>67</v>
      </c>
      <c r="D112" t="s">
        <v>622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623</v>
      </c>
      <c r="E113">
        <v>213614.67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624</v>
      </c>
      <c r="E114">
        <v>7409.18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625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626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627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628</v>
      </c>
      <c r="E118">
        <v>0</v>
      </c>
      <c r="F118">
        <v>37204.97</v>
      </c>
    </row>
    <row r="119" spans="1:6" x14ac:dyDescent="0.25">
      <c r="A119" t="s">
        <v>39</v>
      </c>
      <c r="B119" t="s">
        <v>80</v>
      </c>
      <c r="C119" t="s">
        <v>67</v>
      </c>
      <c r="D119" t="s">
        <v>629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630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631</v>
      </c>
      <c r="E121">
        <v>1698575.25</v>
      </c>
      <c r="F121">
        <v>156799.34</v>
      </c>
    </row>
    <row r="122" spans="1:6" x14ac:dyDescent="0.25">
      <c r="A122" t="s">
        <v>39</v>
      </c>
      <c r="B122" t="s">
        <v>81</v>
      </c>
      <c r="C122" t="s">
        <v>67</v>
      </c>
      <c r="D122" t="s">
        <v>617</v>
      </c>
      <c r="E122">
        <v>0</v>
      </c>
      <c r="F122">
        <v>28755.95</v>
      </c>
    </row>
    <row r="123" spans="1:6" x14ac:dyDescent="0.25">
      <c r="A123" t="s">
        <v>39</v>
      </c>
      <c r="B123" t="s">
        <v>81</v>
      </c>
      <c r="C123" t="s">
        <v>67</v>
      </c>
      <c r="D123" t="s">
        <v>618</v>
      </c>
      <c r="E123">
        <v>479531.32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619</v>
      </c>
      <c r="E124">
        <v>429270.96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620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621</v>
      </c>
      <c r="E126">
        <v>613342.22</v>
      </c>
      <c r="F126">
        <v>88737.01</v>
      </c>
    </row>
    <row r="127" spans="1:6" x14ac:dyDescent="0.25">
      <c r="A127" t="s">
        <v>39</v>
      </c>
      <c r="B127" t="s">
        <v>81</v>
      </c>
      <c r="C127" t="s">
        <v>67</v>
      </c>
      <c r="D127" t="s">
        <v>622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623</v>
      </c>
      <c r="E128">
        <v>228006.44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624</v>
      </c>
      <c r="E129">
        <v>7921.63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625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626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627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628</v>
      </c>
      <c r="E133">
        <v>0</v>
      </c>
      <c r="F133">
        <v>36502.82</v>
      </c>
    </row>
    <row r="134" spans="1:6" x14ac:dyDescent="0.25">
      <c r="A134" t="s">
        <v>39</v>
      </c>
      <c r="B134" t="s">
        <v>81</v>
      </c>
      <c r="C134" t="s">
        <v>67</v>
      </c>
      <c r="D134" t="s">
        <v>629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630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631</v>
      </c>
      <c r="E136">
        <v>1758072.58</v>
      </c>
      <c r="F136">
        <v>153995.78</v>
      </c>
    </row>
    <row r="137" spans="1:6" x14ac:dyDescent="0.25">
      <c r="A137" t="s">
        <v>39</v>
      </c>
      <c r="B137" t="s">
        <v>20</v>
      </c>
      <c r="C137" t="s">
        <v>67</v>
      </c>
      <c r="D137" t="s">
        <v>617</v>
      </c>
      <c r="E137">
        <v>0</v>
      </c>
      <c r="F137">
        <v>65531.28</v>
      </c>
    </row>
    <row r="138" spans="1:6" x14ac:dyDescent="0.25">
      <c r="A138" t="s">
        <v>39</v>
      </c>
      <c r="B138" t="s">
        <v>20</v>
      </c>
      <c r="C138" t="s">
        <v>67</v>
      </c>
      <c r="D138" t="s">
        <v>618</v>
      </c>
      <c r="E138">
        <v>549928.79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619</v>
      </c>
      <c r="E139">
        <v>429270.96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620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621</v>
      </c>
      <c r="E141">
        <v>613342.22</v>
      </c>
      <c r="F141">
        <v>88737.01</v>
      </c>
    </row>
    <row r="142" spans="1:6" x14ac:dyDescent="0.25">
      <c r="A142" t="s">
        <v>39</v>
      </c>
      <c r="B142" t="s">
        <v>20</v>
      </c>
      <c r="C142" t="s">
        <v>67</v>
      </c>
      <c r="D142" t="s">
        <v>622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623</v>
      </c>
      <c r="E143">
        <v>235898.35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624</v>
      </c>
      <c r="E144">
        <v>7447.98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625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626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627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628</v>
      </c>
      <c r="E148">
        <v>0</v>
      </c>
      <c r="F148">
        <v>36331.480000000003</v>
      </c>
    </row>
    <row r="149" spans="1:6" x14ac:dyDescent="0.25">
      <c r="A149" t="s">
        <v>39</v>
      </c>
      <c r="B149" t="s">
        <v>20</v>
      </c>
      <c r="C149" t="s">
        <v>67</v>
      </c>
      <c r="D149" t="s">
        <v>629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630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631</v>
      </c>
      <c r="E151">
        <v>1835888.3</v>
      </c>
      <c r="F151">
        <v>190599.77</v>
      </c>
    </row>
    <row r="152" spans="1:6" x14ac:dyDescent="0.25">
      <c r="A152" t="s">
        <v>39</v>
      </c>
      <c r="B152" t="s">
        <v>21</v>
      </c>
      <c r="C152" t="s">
        <v>67</v>
      </c>
      <c r="D152" t="s">
        <v>617</v>
      </c>
      <c r="E152">
        <v>0</v>
      </c>
      <c r="F152">
        <v>240385.41</v>
      </c>
    </row>
    <row r="153" spans="1:6" x14ac:dyDescent="0.25">
      <c r="A153" t="s">
        <v>39</v>
      </c>
      <c r="B153" t="s">
        <v>21</v>
      </c>
      <c r="C153" t="s">
        <v>67</v>
      </c>
      <c r="D153" t="s">
        <v>618</v>
      </c>
      <c r="E153">
        <v>569299.03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619</v>
      </c>
      <c r="E154">
        <v>429270.96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620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621</v>
      </c>
      <c r="E156">
        <v>613342.22</v>
      </c>
      <c r="F156">
        <v>88737.01</v>
      </c>
    </row>
    <row r="157" spans="1:6" x14ac:dyDescent="0.25">
      <c r="A157" t="s">
        <v>39</v>
      </c>
      <c r="B157" t="s">
        <v>21</v>
      </c>
      <c r="C157" t="s">
        <v>67</v>
      </c>
      <c r="D157" t="s">
        <v>622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623</v>
      </c>
      <c r="E158">
        <v>241010.45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624</v>
      </c>
      <c r="E159">
        <v>6644.51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625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626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627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628</v>
      </c>
      <c r="E163">
        <v>0</v>
      </c>
      <c r="F163">
        <v>36941.279999999999</v>
      </c>
    </row>
    <row r="164" spans="1:6" x14ac:dyDescent="0.25">
      <c r="A164" t="s">
        <v>39</v>
      </c>
      <c r="B164" t="s">
        <v>21</v>
      </c>
      <c r="C164" t="s">
        <v>67</v>
      </c>
      <c r="D164" t="s">
        <v>629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630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631</v>
      </c>
      <c r="E166">
        <v>1859567.18</v>
      </c>
      <c r="F166">
        <v>366063.69</v>
      </c>
    </row>
    <row r="167" spans="1:6" x14ac:dyDescent="0.25">
      <c r="A167" t="s">
        <v>39</v>
      </c>
      <c r="B167" t="s">
        <v>22</v>
      </c>
      <c r="C167" t="s">
        <v>67</v>
      </c>
      <c r="D167" t="s">
        <v>617</v>
      </c>
      <c r="E167">
        <v>0</v>
      </c>
      <c r="F167">
        <v>215048.26</v>
      </c>
    </row>
    <row r="168" spans="1:6" x14ac:dyDescent="0.25">
      <c r="A168" t="s">
        <v>39</v>
      </c>
      <c r="B168" t="s">
        <v>22</v>
      </c>
      <c r="C168" t="s">
        <v>67</v>
      </c>
      <c r="D168" t="s">
        <v>618</v>
      </c>
      <c r="E168">
        <v>464802.74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619</v>
      </c>
      <c r="E169">
        <v>429270.96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620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621</v>
      </c>
      <c r="E171">
        <v>613342.22</v>
      </c>
      <c r="F171">
        <v>88737.01</v>
      </c>
    </row>
    <row r="172" spans="1:6" x14ac:dyDescent="0.25">
      <c r="A172" t="s">
        <v>39</v>
      </c>
      <c r="B172" t="s">
        <v>22</v>
      </c>
      <c r="C172" t="s">
        <v>67</v>
      </c>
      <c r="D172" t="s">
        <v>622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623</v>
      </c>
      <c r="E173">
        <v>213953.36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624</v>
      </c>
      <c r="E174">
        <v>6455.63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625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626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627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628</v>
      </c>
      <c r="E178">
        <v>0</v>
      </c>
      <c r="F178">
        <v>38064.85</v>
      </c>
    </row>
    <row r="179" spans="1:6" x14ac:dyDescent="0.25">
      <c r="A179" t="s">
        <v>39</v>
      </c>
      <c r="B179" t="s">
        <v>22</v>
      </c>
      <c r="C179" t="s">
        <v>67</v>
      </c>
      <c r="D179" t="s">
        <v>629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630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631</v>
      </c>
      <c r="E181">
        <v>1727824.92</v>
      </c>
      <c r="F181">
        <v>341850.13</v>
      </c>
    </row>
    <row r="182" spans="1:6" x14ac:dyDescent="0.25">
      <c r="A182" t="s">
        <v>39</v>
      </c>
      <c r="B182" t="s">
        <v>23</v>
      </c>
      <c r="C182" t="s">
        <v>67</v>
      </c>
      <c r="D182" t="s">
        <v>617</v>
      </c>
      <c r="E182">
        <v>0</v>
      </c>
      <c r="F182">
        <v>175901.31</v>
      </c>
    </row>
    <row r="183" spans="1:6" x14ac:dyDescent="0.25">
      <c r="A183" t="s">
        <v>39</v>
      </c>
      <c r="B183" t="s">
        <v>23</v>
      </c>
      <c r="C183" t="s">
        <v>67</v>
      </c>
      <c r="D183" t="s">
        <v>618</v>
      </c>
      <c r="E183">
        <v>635794.09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619</v>
      </c>
      <c r="E184">
        <v>429270.96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620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621</v>
      </c>
      <c r="E186">
        <v>613342.22</v>
      </c>
      <c r="F186">
        <v>88737.01</v>
      </c>
    </row>
    <row r="187" spans="1:6" x14ac:dyDescent="0.25">
      <c r="A187" t="s">
        <v>39</v>
      </c>
      <c r="B187" t="s">
        <v>23</v>
      </c>
      <c r="C187" t="s">
        <v>67</v>
      </c>
      <c r="D187" t="s">
        <v>622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623</v>
      </c>
      <c r="E188">
        <v>252641.51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624</v>
      </c>
      <c r="E189">
        <v>7515.45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625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626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627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628</v>
      </c>
      <c r="E193">
        <v>0</v>
      </c>
      <c r="F193">
        <v>35883.14</v>
      </c>
    </row>
    <row r="194" spans="1:6" x14ac:dyDescent="0.25">
      <c r="A194" t="s">
        <v>39</v>
      </c>
      <c r="B194" t="s">
        <v>23</v>
      </c>
      <c r="C194" t="s">
        <v>67</v>
      </c>
      <c r="D194" t="s">
        <v>629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630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631</v>
      </c>
      <c r="E196">
        <v>1938564.24</v>
      </c>
      <c r="F196">
        <v>300521.46999999997</v>
      </c>
    </row>
    <row r="197" spans="1:6" x14ac:dyDescent="0.25">
      <c r="A197" t="s">
        <v>39</v>
      </c>
      <c r="B197" t="s">
        <v>24</v>
      </c>
      <c r="C197" t="s">
        <v>67</v>
      </c>
      <c r="D197" t="s">
        <v>617</v>
      </c>
      <c r="E197">
        <v>0</v>
      </c>
      <c r="F197">
        <v>82374.02</v>
      </c>
    </row>
    <row r="198" spans="1:6" x14ac:dyDescent="0.25">
      <c r="A198" t="s">
        <v>39</v>
      </c>
      <c r="B198" t="s">
        <v>24</v>
      </c>
      <c r="C198" t="s">
        <v>67</v>
      </c>
      <c r="D198" t="s">
        <v>618</v>
      </c>
      <c r="E198">
        <v>753461.57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619</v>
      </c>
      <c r="E199">
        <v>429270.96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620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621</v>
      </c>
      <c r="E201">
        <v>613342.22</v>
      </c>
      <c r="F201">
        <v>88737.01</v>
      </c>
    </row>
    <row r="202" spans="1:6" x14ac:dyDescent="0.25">
      <c r="A202" t="s">
        <v>39</v>
      </c>
      <c r="B202" t="s">
        <v>24</v>
      </c>
      <c r="C202" t="s">
        <v>67</v>
      </c>
      <c r="D202" t="s">
        <v>622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623</v>
      </c>
      <c r="E203">
        <v>279787.59000000003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624</v>
      </c>
      <c r="E204">
        <v>7449.65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625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626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627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628</v>
      </c>
      <c r="E208">
        <v>0</v>
      </c>
      <c r="F208">
        <v>34169.07</v>
      </c>
    </row>
    <row r="209" spans="1:6" x14ac:dyDescent="0.25">
      <c r="A209" t="s">
        <v>39</v>
      </c>
      <c r="B209" t="s">
        <v>24</v>
      </c>
      <c r="C209" t="s">
        <v>67</v>
      </c>
      <c r="D209" t="s">
        <v>629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630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631</v>
      </c>
      <c r="E211">
        <v>2083311.99</v>
      </c>
      <c r="F211">
        <v>205280.1</v>
      </c>
    </row>
    <row r="212" spans="1:6" x14ac:dyDescent="0.25">
      <c r="A212" t="s">
        <v>39</v>
      </c>
      <c r="B212" t="s">
        <v>25</v>
      </c>
      <c r="C212" t="s">
        <v>67</v>
      </c>
      <c r="D212" t="s">
        <v>617</v>
      </c>
      <c r="E212">
        <v>0</v>
      </c>
      <c r="F212">
        <v>24958.19</v>
      </c>
    </row>
    <row r="213" spans="1:6" x14ac:dyDescent="0.25">
      <c r="A213" t="s">
        <v>39</v>
      </c>
      <c r="B213" t="s">
        <v>25</v>
      </c>
      <c r="C213" t="s">
        <v>67</v>
      </c>
      <c r="D213" t="s">
        <v>618</v>
      </c>
      <c r="E213">
        <v>1058942.31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619</v>
      </c>
      <c r="E214">
        <v>429270.96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620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621</v>
      </c>
      <c r="E216">
        <v>613342.22</v>
      </c>
      <c r="F216">
        <v>88737.01</v>
      </c>
    </row>
    <row r="217" spans="1:6" x14ac:dyDescent="0.25">
      <c r="A217" t="s">
        <v>39</v>
      </c>
      <c r="B217" t="s">
        <v>25</v>
      </c>
      <c r="C217" t="s">
        <v>67</v>
      </c>
      <c r="D217" t="s">
        <v>622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623</v>
      </c>
      <c r="E218">
        <v>304534.84000000003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624</v>
      </c>
      <c r="E219">
        <v>10163.530000000001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625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626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627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628</v>
      </c>
      <c r="E223">
        <v>0</v>
      </c>
      <c r="F223">
        <v>30813.86</v>
      </c>
    </row>
    <row r="224" spans="1:6" x14ac:dyDescent="0.25">
      <c r="A224" t="s">
        <v>39</v>
      </c>
      <c r="B224" t="s">
        <v>25</v>
      </c>
      <c r="C224" t="s">
        <v>67</v>
      </c>
      <c r="D224" t="s">
        <v>629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630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631</v>
      </c>
      <c r="E226">
        <v>2416253.86</v>
      </c>
      <c r="F226">
        <v>144509.06</v>
      </c>
    </row>
    <row r="227" spans="1:6" x14ac:dyDescent="0.25">
      <c r="A227" t="s">
        <v>39</v>
      </c>
      <c r="B227" t="s">
        <v>26</v>
      </c>
      <c r="C227" t="s">
        <v>67</v>
      </c>
      <c r="D227" t="s">
        <v>617</v>
      </c>
      <c r="E227">
        <v>0</v>
      </c>
      <c r="F227">
        <v>292174</v>
      </c>
    </row>
    <row r="228" spans="1:6" x14ac:dyDescent="0.25">
      <c r="A228" t="s">
        <v>39</v>
      </c>
      <c r="B228" t="s">
        <v>26</v>
      </c>
      <c r="C228" t="s">
        <v>67</v>
      </c>
      <c r="D228" t="s">
        <v>618</v>
      </c>
      <c r="E228">
        <v>490685.32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619</v>
      </c>
      <c r="E229">
        <v>429270.96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620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621</v>
      </c>
      <c r="E231">
        <v>613342.22</v>
      </c>
      <c r="F231">
        <v>88737.01</v>
      </c>
    </row>
    <row r="232" spans="1:6" x14ac:dyDescent="0.25">
      <c r="A232" t="s">
        <v>39</v>
      </c>
      <c r="B232" t="s">
        <v>26</v>
      </c>
      <c r="C232" t="s">
        <v>67</v>
      </c>
      <c r="D232" t="s">
        <v>622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623</v>
      </c>
      <c r="E233">
        <v>266138.03000000003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624</v>
      </c>
      <c r="E234">
        <v>7127.91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625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626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627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628</v>
      </c>
      <c r="E238">
        <v>0</v>
      </c>
      <c r="F238">
        <v>40266.370000000003</v>
      </c>
    </row>
    <row r="239" spans="1:6" x14ac:dyDescent="0.25">
      <c r="A239" t="s">
        <v>39</v>
      </c>
      <c r="B239" t="s">
        <v>26</v>
      </c>
      <c r="C239" t="s">
        <v>67</v>
      </c>
      <c r="D239" t="s">
        <v>629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630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631</v>
      </c>
      <c r="E241">
        <v>1806564.44</v>
      </c>
      <c r="F241">
        <v>421177.38</v>
      </c>
    </row>
    <row r="242" spans="1:6" x14ac:dyDescent="0.25">
      <c r="A242" t="s">
        <v>40</v>
      </c>
      <c r="B242" t="s">
        <v>73</v>
      </c>
      <c r="C242" t="s">
        <v>67</v>
      </c>
      <c r="D242" t="s">
        <v>617</v>
      </c>
      <c r="E242">
        <v>0</v>
      </c>
      <c r="F242">
        <v>264895.93</v>
      </c>
    </row>
    <row r="243" spans="1:6" x14ac:dyDescent="0.25">
      <c r="A243" t="s">
        <v>40</v>
      </c>
      <c r="B243" t="s">
        <v>73</v>
      </c>
      <c r="C243" t="s">
        <v>67</v>
      </c>
      <c r="D243" t="s">
        <v>618</v>
      </c>
      <c r="E243">
        <v>43593.25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619</v>
      </c>
      <c r="E244">
        <v>429270.96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620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621</v>
      </c>
      <c r="E246">
        <v>613342.22</v>
      </c>
      <c r="F246">
        <v>88737.01</v>
      </c>
    </row>
    <row r="247" spans="1:6" x14ac:dyDescent="0.25">
      <c r="A247" t="s">
        <v>40</v>
      </c>
      <c r="B247" t="s">
        <v>73</v>
      </c>
      <c r="C247" t="s">
        <v>67</v>
      </c>
      <c r="D247" t="s">
        <v>622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623</v>
      </c>
      <c r="E248">
        <v>154494.25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624</v>
      </c>
      <c r="E249">
        <v>771.84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625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626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627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628</v>
      </c>
      <c r="E253">
        <v>0</v>
      </c>
      <c r="F253">
        <v>43627.34</v>
      </c>
    </row>
    <row r="254" spans="1:6" x14ac:dyDescent="0.25">
      <c r="A254" t="s">
        <v>40</v>
      </c>
      <c r="B254" t="s">
        <v>73</v>
      </c>
      <c r="C254" t="s">
        <v>67</v>
      </c>
      <c r="D254" t="s">
        <v>629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630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631</v>
      </c>
      <c r="E256">
        <v>1241472.53</v>
      </c>
      <c r="F256">
        <v>397260.28</v>
      </c>
    </row>
    <row r="257" spans="1:6" x14ac:dyDescent="0.25">
      <c r="A257" t="s">
        <v>40</v>
      </c>
      <c r="B257" t="s">
        <v>74</v>
      </c>
      <c r="C257" t="s">
        <v>67</v>
      </c>
      <c r="D257" t="s">
        <v>617</v>
      </c>
      <c r="E257">
        <v>0</v>
      </c>
      <c r="F257">
        <v>163284.81</v>
      </c>
    </row>
    <row r="258" spans="1:6" x14ac:dyDescent="0.25">
      <c r="A258" t="s">
        <v>40</v>
      </c>
      <c r="B258" t="s">
        <v>74</v>
      </c>
      <c r="C258" t="s">
        <v>67</v>
      </c>
      <c r="D258" t="s">
        <v>618</v>
      </c>
      <c r="E258">
        <v>198760.9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619</v>
      </c>
      <c r="E259">
        <v>429270.96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620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621</v>
      </c>
      <c r="E261">
        <v>613342.22</v>
      </c>
      <c r="F261">
        <v>88737.01</v>
      </c>
    </row>
    <row r="262" spans="1:6" x14ac:dyDescent="0.25">
      <c r="A262" t="s">
        <v>40</v>
      </c>
      <c r="B262" t="s">
        <v>74</v>
      </c>
      <c r="C262" t="s">
        <v>67</v>
      </c>
      <c r="D262" t="s">
        <v>622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623</v>
      </c>
      <c r="E263">
        <v>160779.78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624</v>
      </c>
      <c r="E264">
        <v>3823.86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625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626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627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628</v>
      </c>
      <c r="E268">
        <v>0</v>
      </c>
      <c r="F268">
        <v>40794.370000000003</v>
      </c>
    </row>
    <row r="269" spans="1:6" x14ac:dyDescent="0.25">
      <c r="A269" t="s">
        <v>40</v>
      </c>
      <c r="B269" t="s">
        <v>74</v>
      </c>
      <c r="C269" t="s">
        <v>67</v>
      </c>
      <c r="D269" t="s">
        <v>629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630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631</v>
      </c>
      <c r="E271">
        <v>1405977.73</v>
      </c>
      <c r="F271">
        <v>292816.19</v>
      </c>
    </row>
    <row r="272" spans="1:6" x14ac:dyDescent="0.25">
      <c r="A272" t="s">
        <v>40</v>
      </c>
      <c r="B272" t="s">
        <v>75</v>
      </c>
      <c r="C272" t="s">
        <v>67</v>
      </c>
      <c r="D272" t="s">
        <v>617</v>
      </c>
      <c r="E272">
        <v>0</v>
      </c>
      <c r="F272">
        <v>99260.69</v>
      </c>
    </row>
    <row r="273" spans="1:6" x14ac:dyDescent="0.25">
      <c r="A273" t="s">
        <v>40</v>
      </c>
      <c r="B273" t="s">
        <v>75</v>
      </c>
      <c r="C273" t="s">
        <v>67</v>
      </c>
      <c r="D273" t="s">
        <v>618</v>
      </c>
      <c r="E273">
        <v>146791.03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619</v>
      </c>
      <c r="E274">
        <v>429270.96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620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621</v>
      </c>
      <c r="E276">
        <v>613342.22</v>
      </c>
      <c r="F276">
        <v>88737.01</v>
      </c>
    </row>
    <row r="277" spans="1:6" x14ac:dyDescent="0.25">
      <c r="A277" t="s">
        <v>40</v>
      </c>
      <c r="B277" t="s">
        <v>75</v>
      </c>
      <c r="C277" t="s">
        <v>67</v>
      </c>
      <c r="D277" t="s">
        <v>622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623</v>
      </c>
      <c r="E278">
        <v>147797.43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624</v>
      </c>
      <c r="E279">
        <v>3343.58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625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626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627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628</v>
      </c>
      <c r="E283">
        <v>0</v>
      </c>
      <c r="F283">
        <v>40371.870000000003</v>
      </c>
    </row>
    <row r="284" spans="1:6" x14ac:dyDescent="0.25">
      <c r="A284" t="s">
        <v>40</v>
      </c>
      <c r="B284" t="s">
        <v>75</v>
      </c>
      <c r="C284" t="s">
        <v>67</v>
      </c>
      <c r="D284" t="s">
        <v>629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630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631</v>
      </c>
      <c r="E286">
        <v>1340545.22</v>
      </c>
      <c r="F286">
        <v>228369.57</v>
      </c>
    </row>
    <row r="287" spans="1:6" x14ac:dyDescent="0.25">
      <c r="A287" t="s">
        <v>40</v>
      </c>
      <c r="B287" t="s">
        <v>76</v>
      </c>
      <c r="C287" t="s">
        <v>67</v>
      </c>
      <c r="D287" t="s">
        <v>617</v>
      </c>
      <c r="E287">
        <v>0</v>
      </c>
      <c r="F287">
        <v>91950.75</v>
      </c>
    </row>
    <row r="288" spans="1:6" x14ac:dyDescent="0.25">
      <c r="A288" t="s">
        <v>40</v>
      </c>
      <c r="B288" t="s">
        <v>76</v>
      </c>
      <c r="C288" t="s">
        <v>67</v>
      </c>
      <c r="D288" t="s">
        <v>618</v>
      </c>
      <c r="E288">
        <v>238622.72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619</v>
      </c>
      <c r="E289">
        <v>429270.96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620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621</v>
      </c>
      <c r="E291">
        <v>613342.22</v>
      </c>
      <c r="F291">
        <v>88737.01</v>
      </c>
    </row>
    <row r="292" spans="1:6" x14ac:dyDescent="0.25">
      <c r="A292" t="s">
        <v>40</v>
      </c>
      <c r="B292" t="s">
        <v>76</v>
      </c>
      <c r="C292" t="s">
        <v>67</v>
      </c>
      <c r="D292" t="s">
        <v>622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623</v>
      </c>
      <c r="E293">
        <v>164952.82999999999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624</v>
      </c>
      <c r="E294">
        <v>4396.18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625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626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627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628</v>
      </c>
      <c r="E298">
        <v>0</v>
      </c>
      <c r="F298">
        <v>38801.69</v>
      </c>
    </row>
    <row r="299" spans="1:6" x14ac:dyDescent="0.25">
      <c r="A299" t="s">
        <v>40</v>
      </c>
      <c r="B299" t="s">
        <v>76</v>
      </c>
      <c r="C299" t="s">
        <v>67</v>
      </c>
      <c r="D299" t="s">
        <v>629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630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631</v>
      </c>
      <c r="E301">
        <v>1450584.91</v>
      </c>
      <c r="F301">
        <v>219489.45</v>
      </c>
    </row>
    <row r="302" spans="1:6" x14ac:dyDescent="0.25">
      <c r="A302" t="s">
        <v>40</v>
      </c>
      <c r="B302" t="s">
        <v>77</v>
      </c>
      <c r="C302" t="s">
        <v>67</v>
      </c>
      <c r="D302" t="s">
        <v>617</v>
      </c>
      <c r="E302">
        <v>0</v>
      </c>
      <c r="F302">
        <v>95377.88</v>
      </c>
    </row>
    <row r="303" spans="1:6" x14ac:dyDescent="0.25">
      <c r="A303" t="s">
        <v>40</v>
      </c>
      <c r="B303" t="s">
        <v>77</v>
      </c>
      <c r="C303" t="s">
        <v>67</v>
      </c>
      <c r="D303" t="s">
        <v>618</v>
      </c>
      <c r="E303">
        <v>165435.84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619</v>
      </c>
      <c r="E304">
        <v>429270.96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620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621</v>
      </c>
      <c r="E306">
        <v>613342.22</v>
      </c>
      <c r="F306">
        <v>88737.01</v>
      </c>
    </row>
    <row r="307" spans="1:6" x14ac:dyDescent="0.25">
      <c r="A307" t="s">
        <v>40</v>
      </c>
      <c r="B307" t="s">
        <v>77</v>
      </c>
      <c r="C307" t="s">
        <v>67</v>
      </c>
      <c r="D307" t="s">
        <v>622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623</v>
      </c>
      <c r="E308">
        <v>152508.35999999999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624</v>
      </c>
      <c r="E309">
        <v>3815.85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625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626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627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628</v>
      </c>
      <c r="E313">
        <v>0</v>
      </c>
      <c r="F313">
        <v>40216.9</v>
      </c>
    </row>
    <row r="314" spans="1:6" x14ac:dyDescent="0.25">
      <c r="A314" t="s">
        <v>40</v>
      </c>
      <c r="B314" t="s">
        <v>77</v>
      </c>
      <c r="C314" t="s">
        <v>67</v>
      </c>
      <c r="D314" t="s">
        <v>629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630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631</v>
      </c>
      <c r="E316">
        <v>1364373.23</v>
      </c>
      <c r="F316">
        <v>224331.79</v>
      </c>
    </row>
    <row r="317" spans="1:6" x14ac:dyDescent="0.25">
      <c r="A317" t="s">
        <v>40</v>
      </c>
      <c r="B317" t="s">
        <v>78</v>
      </c>
      <c r="C317" t="s">
        <v>67</v>
      </c>
      <c r="D317" t="s">
        <v>617</v>
      </c>
      <c r="E317">
        <v>0</v>
      </c>
      <c r="F317">
        <v>27331.51</v>
      </c>
    </row>
    <row r="318" spans="1:6" x14ac:dyDescent="0.25">
      <c r="A318" t="s">
        <v>40</v>
      </c>
      <c r="B318" t="s">
        <v>78</v>
      </c>
      <c r="C318" t="s">
        <v>67</v>
      </c>
      <c r="D318" t="s">
        <v>618</v>
      </c>
      <c r="E318">
        <v>280064.71999999997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619</v>
      </c>
      <c r="E319">
        <v>429270.96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620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621</v>
      </c>
      <c r="E321">
        <v>613342.22</v>
      </c>
      <c r="F321">
        <v>88737.01</v>
      </c>
    </row>
    <row r="322" spans="1:6" x14ac:dyDescent="0.25">
      <c r="A322" t="s">
        <v>40</v>
      </c>
      <c r="B322" t="s">
        <v>78</v>
      </c>
      <c r="C322" t="s">
        <v>67</v>
      </c>
      <c r="D322" t="s">
        <v>622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623</v>
      </c>
      <c r="E323">
        <v>178521.33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624</v>
      </c>
      <c r="E324">
        <v>7565.06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625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626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627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628</v>
      </c>
      <c r="E328">
        <v>0</v>
      </c>
      <c r="F328">
        <v>37694.86</v>
      </c>
    </row>
    <row r="329" spans="1:6" x14ac:dyDescent="0.25">
      <c r="A329" t="s">
        <v>40</v>
      </c>
      <c r="B329" t="s">
        <v>78</v>
      </c>
      <c r="C329" t="s">
        <v>67</v>
      </c>
      <c r="D329" t="s">
        <v>629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630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631</v>
      </c>
      <c r="E331">
        <v>1508764.3</v>
      </c>
      <c r="F331">
        <v>153763.38</v>
      </c>
    </row>
    <row r="332" spans="1:6" x14ac:dyDescent="0.25">
      <c r="A332" t="s">
        <v>40</v>
      </c>
      <c r="B332" t="s">
        <v>79</v>
      </c>
      <c r="C332" t="s">
        <v>67</v>
      </c>
      <c r="D332" t="s">
        <v>617</v>
      </c>
      <c r="E332">
        <v>0</v>
      </c>
      <c r="F332">
        <v>38240.980000000003</v>
      </c>
    </row>
    <row r="333" spans="1:6" x14ac:dyDescent="0.25">
      <c r="A333" t="s">
        <v>40</v>
      </c>
      <c r="B333" t="s">
        <v>79</v>
      </c>
      <c r="C333" t="s">
        <v>67</v>
      </c>
      <c r="D333" t="s">
        <v>618</v>
      </c>
      <c r="E333">
        <v>299584.37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619</v>
      </c>
      <c r="E334">
        <v>429270.96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620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621</v>
      </c>
      <c r="E336">
        <v>613342.22</v>
      </c>
      <c r="F336">
        <v>88737.01</v>
      </c>
    </row>
    <row r="337" spans="1:6" x14ac:dyDescent="0.25">
      <c r="A337" t="s">
        <v>40</v>
      </c>
      <c r="B337" t="s">
        <v>79</v>
      </c>
      <c r="C337" t="s">
        <v>67</v>
      </c>
      <c r="D337" t="s">
        <v>622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623</v>
      </c>
      <c r="E338">
        <v>181722.16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624</v>
      </c>
      <c r="E339">
        <v>6612.25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625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626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627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628</v>
      </c>
      <c r="E343">
        <v>0</v>
      </c>
      <c r="F343">
        <v>37321.57</v>
      </c>
    </row>
    <row r="344" spans="1:6" x14ac:dyDescent="0.25">
      <c r="A344" t="s">
        <v>40</v>
      </c>
      <c r="B344" t="s">
        <v>79</v>
      </c>
      <c r="C344" t="s">
        <v>67</v>
      </c>
      <c r="D344" t="s">
        <v>629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630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631</v>
      </c>
      <c r="E346">
        <v>1530531.96</v>
      </c>
      <c r="F346">
        <v>164299.56</v>
      </c>
    </row>
    <row r="347" spans="1:6" x14ac:dyDescent="0.25">
      <c r="A347" t="s">
        <v>40</v>
      </c>
      <c r="B347" t="s">
        <v>80</v>
      </c>
      <c r="C347" t="s">
        <v>67</v>
      </c>
      <c r="D347" t="s">
        <v>617</v>
      </c>
      <c r="E347">
        <v>0</v>
      </c>
      <c r="F347">
        <v>41071.47</v>
      </c>
    </row>
    <row r="348" spans="1:6" x14ac:dyDescent="0.25">
      <c r="A348" t="s">
        <v>40</v>
      </c>
      <c r="B348" t="s">
        <v>80</v>
      </c>
      <c r="C348" t="s">
        <v>67</v>
      </c>
      <c r="D348" t="s">
        <v>618</v>
      </c>
      <c r="E348">
        <v>335638.23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619</v>
      </c>
      <c r="E349">
        <v>429270.96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620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621</v>
      </c>
      <c r="E351">
        <v>613342.22</v>
      </c>
      <c r="F351">
        <v>88737.01</v>
      </c>
    </row>
    <row r="352" spans="1:6" x14ac:dyDescent="0.25">
      <c r="A352" t="s">
        <v>40</v>
      </c>
      <c r="B352" t="s">
        <v>80</v>
      </c>
      <c r="C352" t="s">
        <v>67</v>
      </c>
      <c r="D352" t="s">
        <v>622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623</v>
      </c>
      <c r="E353">
        <v>182736.93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624</v>
      </c>
      <c r="E354">
        <v>6336.87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625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626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627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628</v>
      </c>
      <c r="E358">
        <v>0</v>
      </c>
      <c r="F358">
        <v>37219.97</v>
      </c>
    </row>
    <row r="359" spans="1:6" x14ac:dyDescent="0.25">
      <c r="A359" t="s">
        <v>40</v>
      </c>
      <c r="B359" t="s">
        <v>80</v>
      </c>
      <c r="C359" t="s">
        <v>67</v>
      </c>
      <c r="D359" t="s">
        <v>629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630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631</v>
      </c>
      <c r="E361">
        <v>1567325.22</v>
      </c>
      <c r="F361">
        <v>167028.45000000001</v>
      </c>
    </row>
    <row r="362" spans="1:6" x14ac:dyDescent="0.25">
      <c r="A362" t="s">
        <v>40</v>
      </c>
      <c r="B362" t="s">
        <v>81</v>
      </c>
      <c r="C362" t="s">
        <v>67</v>
      </c>
      <c r="D362" t="s">
        <v>617</v>
      </c>
      <c r="E362">
        <v>0</v>
      </c>
      <c r="F362">
        <v>38254.97</v>
      </c>
    </row>
    <row r="363" spans="1:6" x14ac:dyDescent="0.25">
      <c r="A363" t="s">
        <v>40</v>
      </c>
      <c r="B363" t="s">
        <v>81</v>
      </c>
      <c r="C363" t="s">
        <v>67</v>
      </c>
      <c r="D363" t="s">
        <v>618</v>
      </c>
      <c r="E363">
        <v>368372.35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619</v>
      </c>
      <c r="E364">
        <v>429270.96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620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621</v>
      </c>
      <c r="E366">
        <v>613342.22</v>
      </c>
      <c r="F366">
        <v>88737.01</v>
      </c>
    </row>
    <row r="367" spans="1:6" x14ac:dyDescent="0.25">
      <c r="A367" t="s">
        <v>40</v>
      </c>
      <c r="B367" t="s">
        <v>81</v>
      </c>
      <c r="C367" t="s">
        <v>67</v>
      </c>
      <c r="D367" t="s">
        <v>622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623</v>
      </c>
      <c r="E368">
        <v>191369.18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624</v>
      </c>
      <c r="E369">
        <v>6516.33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625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626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627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628</v>
      </c>
      <c r="E373">
        <v>0</v>
      </c>
      <c r="F373">
        <v>36517.33</v>
      </c>
    </row>
    <row r="374" spans="1:6" x14ac:dyDescent="0.25">
      <c r="A374" t="s">
        <v>40</v>
      </c>
      <c r="B374" t="s">
        <v>81</v>
      </c>
      <c r="C374" t="s">
        <v>67</v>
      </c>
      <c r="D374" t="s">
        <v>629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630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631</v>
      </c>
      <c r="E376">
        <v>1608871.04</v>
      </c>
      <c r="F376">
        <v>163509.31</v>
      </c>
    </row>
    <row r="377" spans="1:6" x14ac:dyDescent="0.25">
      <c r="A377" t="s">
        <v>40</v>
      </c>
      <c r="B377" t="s">
        <v>20</v>
      </c>
      <c r="C377" t="s">
        <v>67</v>
      </c>
      <c r="D377" t="s">
        <v>617</v>
      </c>
      <c r="E377">
        <v>0</v>
      </c>
      <c r="F377">
        <v>67786.91</v>
      </c>
    </row>
    <row r="378" spans="1:6" x14ac:dyDescent="0.25">
      <c r="A378" t="s">
        <v>40</v>
      </c>
      <c r="B378" t="s">
        <v>20</v>
      </c>
      <c r="C378" t="s">
        <v>67</v>
      </c>
      <c r="D378" t="s">
        <v>618</v>
      </c>
      <c r="E378">
        <v>440937.26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619</v>
      </c>
      <c r="E379">
        <v>429270.96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620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621</v>
      </c>
      <c r="E381">
        <v>613342.22</v>
      </c>
      <c r="F381">
        <v>88737.01</v>
      </c>
    </row>
    <row r="382" spans="1:6" x14ac:dyDescent="0.25">
      <c r="A382" t="s">
        <v>40</v>
      </c>
      <c r="B382" t="s">
        <v>20</v>
      </c>
      <c r="C382" t="s">
        <v>67</v>
      </c>
      <c r="D382" t="s">
        <v>622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623</v>
      </c>
      <c r="E383">
        <v>203567.21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624</v>
      </c>
      <c r="E384">
        <v>6553.33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625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626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627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628</v>
      </c>
      <c r="E388">
        <v>0</v>
      </c>
      <c r="F388">
        <v>36689.82</v>
      </c>
    </row>
    <row r="389" spans="1:6" x14ac:dyDescent="0.25">
      <c r="A389" t="s">
        <v>40</v>
      </c>
      <c r="B389" t="s">
        <v>20</v>
      </c>
      <c r="C389" t="s">
        <v>67</v>
      </c>
      <c r="D389" t="s">
        <v>629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630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631</v>
      </c>
      <c r="E391">
        <v>1693670.99</v>
      </c>
      <c r="F391">
        <v>193213.75</v>
      </c>
    </row>
    <row r="392" spans="1:6" x14ac:dyDescent="0.25">
      <c r="A392" t="s">
        <v>40</v>
      </c>
      <c r="B392" t="s">
        <v>21</v>
      </c>
      <c r="C392" t="s">
        <v>67</v>
      </c>
      <c r="D392" t="s">
        <v>617</v>
      </c>
      <c r="E392">
        <v>0</v>
      </c>
      <c r="F392">
        <v>170497.22</v>
      </c>
    </row>
    <row r="393" spans="1:6" x14ac:dyDescent="0.25">
      <c r="A393" t="s">
        <v>40</v>
      </c>
      <c r="B393" t="s">
        <v>21</v>
      </c>
      <c r="C393" t="s">
        <v>67</v>
      </c>
      <c r="D393" t="s">
        <v>618</v>
      </c>
      <c r="E393">
        <v>445230.76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619</v>
      </c>
      <c r="E394">
        <v>429270.96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620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621</v>
      </c>
      <c r="E396">
        <v>613342.22</v>
      </c>
      <c r="F396">
        <v>88737.01</v>
      </c>
    </row>
    <row r="397" spans="1:6" x14ac:dyDescent="0.25">
      <c r="A397" t="s">
        <v>40</v>
      </c>
      <c r="B397" t="s">
        <v>21</v>
      </c>
      <c r="C397" t="s">
        <v>67</v>
      </c>
      <c r="D397" t="s">
        <v>622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623</v>
      </c>
      <c r="E398">
        <v>204979.92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624</v>
      </c>
      <c r="E399">
        <v>5717.82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625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626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627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628</v>
      </c>
      <c r="E403">
        <v>0</v>
      </c>
      <c r="F403">
        <v>37497.82</v>
      </c>
    </row>
    <row r="404" spans="1:6" x14ac:dyDescent="0.25">
      <c r="A404" t="s">
        <v>40</v>
      </c>
      <c r="B404" t="s">
        <v>21</v>
      </c>
      <c r="C404" t="s">
        <v>67</v>
      </c>
      <c r="D404" t="s">
        <v>629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630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631</v>
      </c>
      <c r="E406">
        <v>1698541.69</v>
      </c>
      <c r="F406">
        <v>296732.05</v>
      </c>
    </row>
    <row r="407" spans="1:6" x14ac:dyDescent="0.25">
      <c r="A407" t="s">
        <v>40</v>
      </c>
      <c r="B407" t="s">
        <v>22</v>
      </c>
      <c r="C407" t="s">
        <v>67</v>
      </c>
      <c r="D407" t="s">
        <v>617</v>
      </c>
      <c r="E407">
        <v>0</v>
      </c>
      <c r="F407">
        <v>158418.69</v>
      </c>
    </row>
    <row r="408" spans="1:6" x14ac:dyDescent="0.25">
      <c r="A408" t="s">
        <v>40</v>
      </c>
      <c r="B408" t="s">
        <v>22</v>
      </c>
      <c r="C408" t="s">
        <v>67</v>
      </c>
      <c r="D408" t="s">
        <v>618</v>
      </c>
      <c r="E408">
        <v>371900.33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619</v>
      </c>
      <c r="E409">
        <v>429270.96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620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621</v>
      </c>
      <c r="E411">
        <v>613342.22</v>
      </c>
      <c r="F411">
        <v>88737.01</v>
      </c>
    </row>
    <row r="412" spans="1:6" x14ac:dyDescent="0.25">
      <c r="A412" t="s">
        <v>40</v>
      </c>
      <c r="B412" t="s">
        <v>22</v>
      </c>
      <c r="C412" t="s">
        <v>67</v>
      </c>
      <c r="D412" t="s">
        <v>622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623</v>
      </c>
      <c r="E413">
        <v>188482.74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624</v>
      </c>
      <c r="E414">
        <v>5695.95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625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626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627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628</v>
      </c>
      <c r="E418">
        <v>0</v>
      </c>
      <c r="F418">
        <v>38094.43</v>
      </c>
    </row>
    <row r="419" spans="1:6" x14ac:dyDescent="0.25">
      <c r="A419" t="s">
        <v>40</v>
      </c>
      <c r="B419" t="s">
        <v>22</v>
      </c>
      <c r="C419" t="s">
        <v>67</v>
      </c>
      <c r="D419" t="s">
        <v>629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630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631</v>
      </c>
      <c r="E421">
        <v>1608692.2</v>
      </c>
      <c r="F421">
        <v>285250.13</v>
      </c>
    </row>
    <row r="422" spans="1:6" x14ac:dyDescent="0.25">
      <c r="A422" t="s">
        <v>40</v>
      </c>
      <c r="B422" t="s">
        <v>23</v>
      </c>
      <c r="C422" t="s">
        <v>67</v>
      </c>
      <c r="D422" t="s">
        <v>617</v>
      </c>
      <c r="E422">
        <v>0</v>
      </c>
      <c r="F422">
        <v>134570.88</v>
      </c>
    </row>
    <row r="423" spans="1:6" x14ac:dyDescent="0.25">
      <c r="A423" t="s">
        <v>40</v>
      </c>
      <c r="B423" t="s">
        <v>23</v>
      </c>
      <c r="C423" t="s">
        <v>67</v>
      </c>
      <c r="D423" t="s">
        <v>618</v>
      </c>
      <c r="E423">
        <v>495807.85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619</v>
      </c>
      <c r="E424">
        <v>429270.96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620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621</v>
      </c>
      <c r="E426">
        <v>613342.22</v>
      </c>
      <c r="F426">
        <v>88737.01</v>
      </c>
    </row>
    <row r="427" spans="1:6" x14ac:dyDescent="0.25">
      <c r="A427" t="s">
        <v>40</v>
      </c>
      <c r="B427" t="s">
        <v>23</v>
      </c>
      <c r="C427" t="s">
        <v>67</v>
      </c>
      <c r="D427" t="s">
        <v>622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623</v>
      </c>
      <c r="E428">
        <v>212627.4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624</v>
      </c>
      <c r="E429">
        <v>6533.08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625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626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627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628</v>
      </c>
      <c r="E433">
        <v>0</v>
      </c>
      <c r="F433">
        <v>36290.9</v>
      </c>
    </row>
    <row r="434" spans="1:6" x14ac:dyDescent="0.25">
      <c r="A434" t="s">
        <v>40</v>
      </c>
      <c r="B434" t="s">
        <v>23</v>
      </c>
      <c r="C434" t="s">
        <v>67</v>
      </c>
      <c r="D434" t="s">
        <v>629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630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631</v>
      </c>
      <c r="E436">
        <v>1757581.52</v>
      </c>
      <c r="F436">
        <v>259598.79</v>
      </c>
    </row>
    <row r="437" spans="1:6" x14ac:dyDescent="0.25">
      <c r="A437" t="s">
        <v>40</v>
      </c>
      <c r="B437" t="s">
        <v>24</v>
      </c>
      <c r="C437" t="s">
        <v>67</v>
      </c>
      <c r="D437" t="s">
        <v>617</v>
      </c>
      <c r="E437">
        <v>0</v>
      </c>
      <c r="F437">
        <v>86193.59</v>
      </c>
    </row>
    <row r="438" spans="1:6" x14ac:dyDescent="0.25">
      <c r="A438" t="s">
        <v>40</v>
      </c>
      <c r="B438" t="s">
        <v>24</v>
      </c>
      <c r="C438" t="s">
        <v>67</v>
      </c>
      <c r="D438" t="s">
        <v>618</v>
      </c>
      <c r="E438">
        <v>604308.39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619</v>
      </c>
      <c r="E439">
        <v>429270.96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620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621</v>
      </c>
      <c r="E441">
        <v>613342.22</v>
      </c>
      <c r="F441">
        <v>88737.01</v>
      </c>
    </row>
    <row r="442" spans="1:6" x14ac:dyDescent="0.25">
      <c r="A442" t="s">
        <v>40</v>
      </c>
      <c r="B442" t="s">
        <v>24</v>
      </c>
      <c r="C442" t="s">
        <v>67</v>
      </c>
      <c r="D442" t="s">
        <v>622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623</v>
      </c>
      <c r="E443">
        <v>234113.29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624</v>
      </c>
      <c r="E444">
        <v>5983.85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625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626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627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628</v>
      </c>
      <c r="E448">
        <v>0</v>
      </c>
      <c r="F448">
        <v>34401.269999999997</v>
      </c>
    </row>
    <row r="449" spans="1:6" x14ac:dyDescent="0.25">
      <c r="A449" t="s">
        <v>40</v>
      </c>
      <c r="B449" t="s">
        <v>24</v>
      </c>
      <c r="C449" t="s">
        <v>67</v>
      </c>
      <c r="D449" t="s">
        <v>629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630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631</v>
      </c>
      <c r="E451">
        <v>1887018.72</v>
      </c>
      <c r="F451">
        <v>209331.88</v>
      </c>
    </row>
    <row r="452" spans="1:6" x14ac:dyDescent="0.25">
      <c r="A452" t="s">
        <v>40</v>
      </c>
      <c r="B452" t="s">
        <v>25</v>
      </c>
      <c r="C452" t="s">
        <v>67</v>
      </c>
      <c r="D452" t="s">
        <v>617</v>
      </c>
      <c r="E452">
        <v>0</v>
      </c>
      <c r="F452">
        <v>39588.57</v>
      </c>
    </row>
    <row r="453" spans="1:6" x14ac:dyDescent="0.25">
      <c r="A453" t="s">
        <v>40</v>
      </c>
      <c r="B453" t="s">
        <v>25</v>
      </c>
      <c r="C453" t="s">
        <v>67</v>
      </c>
      <c r="D453" t="s">
        <v>618</v>
      </c>
      <c r="E453">
        <v>861635.33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619</v>
      </c>
      <c r="E454">
        <v>429270.96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620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621</v>
      </c>
      <c r="E456">
        <v>613342.22</v>
      </c>
      <c r="F456">
        <v>88737.01</v>
      </c>
    </row>
    <row r="457" spans="1:6" x14ac:dyDescent="0.25">
      <c r="A457" t="s">
        <v>40</v>
      </c>
      <c r="B457" t="s">
        <v>25</v>
      </c>
      <c r="C457" t="s">
        <v>67</v>
      </c>
      <c r="D457" t="s">
        <v>622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623</v>
      </c>
      <c r="E458">
        <v>252412.96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624</v>
      </c>
      <c r="E459">
        <v>8969.32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625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626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627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628</v>
      </c>
      <c r="E463">
        <v>0</v>
      </c>
      <c r="F463">
        <v>31037.89</v>
      </c>
    </row>
    <row r="464" spans="1:6" x14ac:dyDescent="0.25">
      <c r="A464" t="s">
        <v>40</v>
      </c>
      <c r="B464" t="s">
        <v>25</v>
      </c>
      <c r="C464" t="s">
        <v>67</v>
      </c>
      <c r="D464" t="s">
        <v>629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630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631</v>
      </c>
      <c r="E466">
        <v>2165630.7999999998</v>
      </c>
      <c r="F466">
        <v>159363.47</v>
      </c>
    </row>
    <row r="467" spans="1:6" x14ac:dyDescent="0.25">
      <c r="A467" t="s">
        <v>40</v>
      </c>
      <c r="B467" t="s">
        <v>26</v>
      </c>
      <c r="C467" t="s">
        <v>67</v>
      </c>
      <c r="D467" t="s">
        <v>617</v>
      </c>
      <c r="E467">
        <v>0</v>
      </c>
      <c r="F467">
        <v>241837.34</v>
      </c>
    </row>
    <row r="468" spans="1:6" x14ac:dyDescent="0.25">
      <c r="A468" t="s">
        <v>40</v>
      </c>
      <c r="B468" t="s">
        <v>26</v>
      </c>
      <c r="C468" t="s">
        <v>67</v>
      </c>
      <c r="D468" t="s">
        <v>618</v>
      </c>
      <c r="E468">
        <v>374342.76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619</v>
      </c>
      <c r="E469">
        <v>429270.96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620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621</v>
      </c>
      <c r="E471">
        <v>613342.22</v>
      </c>
      <c r="F471">
        <v>88737.01</v>
      </c>
    </row>
    <row r="472" spans="1:6" x14ac:dyDescent="0.25">
      <c r="A472" t="s">
        <v>40</v>
      </c>
      <c r="B472" t="s">
        <v>26</v>
      </c>
      <c r="C472" t="s">
        <v>67</v>
      </c>
      <c r="D472" t="s">
        <v>622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623</v>
      </c>
      <c r="E473">
        <v>220479.5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624</v>
      </c>
      <c r="E474">
        <v>6177.28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625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626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627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628</v>
      </c>
      <c r="E478">
        <v>0</v>
      </c>
      <c r="F478">
        <v>40243.360000000001</v>
      </c>
    </row>
    <row r="479" spans="1:6" x14ac:dyDescent="0.25">
      <c r="A479" t="s">
        <v>40</v>
      </c>
      <c r="B479" t="s">
        <v>26</v>
      </c>
      <c r="C479" t="s">
        <v>67</v>
      </c>
      <c r="D479" t="s">
        <v>629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630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631</v>
      </c>
      <c r="E481">
        <v>1643612.73</v>
      </c>
      <c r="F481">
        <v>370817.71</v>
      </c>
    </row>
    <row r="482" spans="1:6" x14ac:dyDescent="0.25">
      <c r="A482" t="s">
        <v>39</v>
      </c>
      <c r="B482" t="s">
        <v>73</v>
      </c>
      <c r="C482" t="s">
        <v>48</v>
      </c>
      <c r="D482" t="s">
        <v>617</v>
      </c>
      <c r="E482">
        <v>0</v>
      </c>
      <c r="F482">
        <v>218780.85</v>
      </c>
    </row>
    <row r="483" spans="1:6" x14ac:dyDescent="0.25">
      <c r="A483" t="s">
        <v>39</v>
      </c>
      <c r="B483" t="s">
        <v>73</v>
      </c>
      <c r="C483" t="s">
        <v>48</v>
      </c>
      <c r="D483" t="s">
        <v>618</v>
      </c>
      <c r="E483">
        <v>54329.85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619</v>
      </c>
      <c r="E484">
        <v>429270.96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620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621</v>
      </c>
      <c r="E486">
        <v>613342.22</v>
      </c>
      <c r="F486">
        <v>88737.01</v>
      </c>
    </row>
    <row r="487" spans="1:6" x14ac:dyDescent="0.25">
      <c r="A487" t="s">
        <v>39</v>
      </c>
      <c r="B487" t="s">
        <v>73</v>
      </c>
      <c r="C487" t="s">
        <v>48</v>
      </c>
      <c r="D487" t="s">
        <v>622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623</v>
      </c>
      <c r="E488">
        <v>271089.67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624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625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626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627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628</v>
      </c>
      <c r="E493">
        <v>0</v>
      </c>
      <c r="F493">
        <v>44154.81</v>
      </c>
    </row>
    <row r="494" spans="1:6" x14ac:dyDescent="0.25">
      <c r="A494" t="s">
        <v>39</v>
      </c>
      <c r="B494" t="s">
        <v>73</v>
      </c>
      <c r="C494" t="s">
        <v>48</v>
      </c>
      <c r="D494" t="s">
        <v>629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630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631</v>
      </c>
      <c r="E496">
        <v>1368032.7</v>
      </c>
      <c r="F496">
        <v>351672.67</v>
      </c>
    </row>
    <row r="497" spans="1:6" x14ac:dyDescent="0.25">
      <c r="A497" t="s">
        <v>39</v>
      </c>
      <c r="B497" t="s">
        <v>74</v>
      </c>
      <c r="C497" t="s">
        <v>48</v>
      </c>
      <c r="D497" t="s">
        <v>617</v>
      </c>
      <c r="E497">
        <v>0</v>
      </c>
      <c r="F497">
        <v>135318.16</v>
      </c>
    </row>
    <row r="498" spans="1:6" x14ac:dyDescent="0.25">
      <c r="A498" t="s">
        <v>39</v>
      </c>
      <c r="B498" t="s">
        <v>74</v>
      </c>
      <c r="C498" t="s">
        <v>48</v>
      </c>
      <c r="D498" t="s">
        <v>618</v>
      </c>
      <c r="E498">
        <v>219139.73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619</v>
      </c>
      <c r="E499">
        <v>429270.96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620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621</v>
      </c>
      <c r="E501">
        <v>613342.22</v>
      </c>
      <c r="F501">
        <v>88737.01</v>
      </c>
    </row>
    <row r="502" spans="1:6" x14ac:dyDescent="0.25">
      <c r="A502" t="s">
        <v>39</v>
      </c>
      <c r="B502" t="s">
        <v>74</v>
      </c>
      <c r="C502" t="s">
        <v>48</v>
      </c>
      <c r="D502" t="s">
        <v>622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623</v>
      </c>
      <c r="E503">
        <v>322060.57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624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625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626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627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628</v>
      </c>
      <c r="E508">
        <v>0</v>
      </c>
      <c r="F508">
        <v>40486.76</v>
      </c>
    </row>
    <row r="509" spans="1:6" x14ac:dyDescent="0.25">
      <c r="A509" t="s">
        <v>39</v>
      </c>
      <c r="B509" t="s">
        <v>74</v>
      </c>
      <c r="C509" t="s">
        <v>48</v>
      </c>
      <c r="D509" t="s">
        <v>629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630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631</v>
      </c>
      <c r="E511">
        <v>1583813.49</v>
      </c>
      <c r="F511">
        <v>264541.93</v>
      </c>
    </row>
    <row r="512" spans="1:6" x14ac:dyDescent="0.25">
      <c r="A512" t="s">
        <v>39</v>
      </c>
      <c r="B512" t="s">
        <v>75</v>
      </c>
      <c r="C512" t="s">
        <v>48</v>
      </c>
      <c r="D512" t="s">
        <v>617</v>
      </c>
      <c r="E512">
        <v>0</v>
      </c>
      <c r="F512">
        <v>72510.320000000007</v>
      </c>
    </row>
    <row r="513" spans="1:6" x14ac:dyDescent="0.25">
      <c r="A513" t="s">
        <v>39</v>
      </c>
      <c r="B513" t="s">
        <v>75</v>
      </c>
      <c r="C513" t="s">
        <v>48</v>
      </c>
      <c r="D513" t="s">
        <v>618</v>
      </c>
      <c r="E513">
        <v>168635.01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619</v>
      </c>
      <c r="E514">
        <v>429270.96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620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621</v>
      </c>
      <c r="E516">
        <v>613342.22</v>
      </c>
      <c r="F516">
        <v>88737.01</v>
      </c>
    </row>
    <row r="517" spans="1:6" x14ac:dyDescent="0.25">
      <c r="A517" t="s">
        <v>39</v>
      </c>
      <c r="B517" t="s">
        <v>75</v>
      </c>
      <c r="C517" t="s">
        <v>48</v>
      </c>
      <c r="D517" t="s">
        <v>622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623</v>
      </c>
      <c r="E518">
        <v>312672.8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624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625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626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627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628</v>
      </c>
      <c r="E523">
        <v>0</v>
      </c>
      <c r="F523">
        <v>40583.449999999997</v>
      </c>
    </row>
    <row r="524" spans="1:6" x14ac:dyDescent="0.25">
      <c r="A524" t="s">
        <v>39</v>
      </c>
      <c r="B524" t="s">
        <v>75</v>
      </c>
      <c r="C524" t="s">
        <v>48</v>
      </c>
      <c r="D524" t="s">
        <v>629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630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631</v>
      </c>
      <c r="E526">
        <v>1523921</v>
      </c>
      <c r="F526">
        <v>201830.78</v>
      </c>
    </row>
    <row r="527" spans="1:6" x14ac:dyDescent="0.25">
      <c r="A527" t="s">
        <v>39</v>
      </c>
      <c r="B527" t="s">
        <v>76</v>
      </c>
      <c r="C527" t="s">
        <v>48</v>
      </c>
      <c r="D527" t="s">
        <v>617</v>
      </c>
      <c r="E527">
        <v>0</v>
      </c>
      <c r="F527">
        <v>62418.47</v>
      </c>
    </row>
    <row r="528" spans="1:6" x14ac:dyDescent="0.25">
      <c r="A528" t="s">
        <v>39</v>
      </c>
      <c r="B528" t="s">
        <v>76</v>
      </c>
      <c r="C528" t="s">
        <v>48</v>
      </c>
      <c r="D528" t="s">
        <v>618</v>
      </c>
      <c r="E528">
        <v>271188.76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619</v>
      </c>
      <c r="E529">
        <v>429270.96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620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621</v>
      </c>
      <c r="E531">
        <v>613342.22</v>
      </c>
      <c r="F531">
        <v>88737.01</v>
      </c>
    </row>
    <row r="532" spans="1:6" x14ac:dyDescent="0.25">
      <c r="A532" t="s">
        <v>39</v>
      </c>
      <c r="B532" t="s">
        <v>76</v>
      </c>
      <c r="C532" t="s">
        <v>48</v>
      </c>
      <c r="D532" t="s">
        <v>622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623</v>
      </c>
      <c r="E533">
        <v>329881.74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624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625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626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627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628</v>
      </c>
      <c r="E538">
        <v>0</v>
      </c>
      <c r="F538">
        <v>39345.35</v>
      </c>
    </row>
    <row r="539" spans="1:6" x14ac:dyDescent="0.25">
      <c r="A539" t="s">
        <v>39</v>
      </c>
      <c r="B539" t="s">
        <v>76</v>
      </c>
      <c r="C539" t="s">
        <v>48</v>
      </c>
      <c r="D539" t="s">
        <v>629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630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631</v>
      </c>
      <c r="E541">
        <v>1643683.69</v>
      </c>
      <c r="F541">
        <v>190500.83</v>
      </c>
    </row>
    <row r="542" spans="1:6" x14ac:dyDescent="0.25">
      <c r="A542" t="s">
        <v>39</v>
      </c>
      <c r="B542" t="s">
        <v>77</v>
      </c>
      <c r="C542" t="s">
        <v>48</v>
      </c>
      <c r="D542" t="s">
        <v>617</v>
      </c>
      <c r="E542">
        <v>0</v>
      </c>
      <c r="F542">
        <v>55453.61</v>
      </c>
    </row>
    <row r="543" spans="1:6" x14ac:dyDescent="0.25">
      <c r="A543" t="s">
        <v>39</v>
      </c>
      <c r="B543" t="s">
        <v>77</v>
      </c>
      <c r="C543" t="s">
        <v>48</v>
      </c>
      <c r="D543" t="s">
        <v>618</v>
      </c>
      <c r="E543">
        <v>194130.72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619</v>
      </c>
      <c r="E544">
        <v>429270.96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620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621</v>
      </c>
      <c r="E546">
        <v>613342.22</v>
      </c>
      <c r="F546">
        <v>88737.01</v>
      </c>
    </row>
    <row r="547" spans="1:6" x14ac:dyDescent="0.25">
      <c r="A547" t="s">
        <v>39</v>
      </c>
      <c r="B547" t="s">
        <v>77</v>
      </c>
      <c r="C547" t="s">
        <v>48</v>
      </c>
      <c r="D547" t="s">
        <v>622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623</v>
      </c>
      <c r="E548">
        <v>306988.75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624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625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626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627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628</v>
      </c>
      <c r="E553">
        <v>0</v>
      </c>
      <c r="F553">
        <v>40415.1</v>
      </c>
    </row>
    <row r="554" spans="1:6" x14ac:dyDescent="0.25">
      <c r="A554" t="s">
        <v>39</v>
      </c>
      <c r="B554" t="s">
        <v>77</v>
      </c>
      <c r="C554" t="s">
        <v>48</v>
      </c>
      <c r="D554" t="s">
        <v>629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630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631</v>
      </c>
      <c r="E556">
        <v>1543732.66</v>
      </c>
      <c r="F556">
        <v>184605.72</v>
      </c>
    </row>
    <row r="557" spans="1:6" x14ac:dyDescent="0.25">
      <c r="A557" t="s">
        <v>39</v>
      </c>
      <c r="B557" t="s">
        <v>78</v>
      </c>
      <c r="C557" t="s">
        <v>48</v>
      </c>
      <c r="D557" t="s">
        <v>617</v>
      </c>
      <c r="E557">
        <v>0</v>
      </c>
      <c r="F557">
        <v>7622.76</v>
      </c>
    </row>
    <row r="558" spans="1:6" x14ac:dyDescent="0.25">
      <c r="A558" t="s">
        <v>39</v>
      </c>
      <c r="B558" t="s">
        <v>78</v>
      </c>
      <c r="C558" t="s">
        <v>48</v>
      </c>
      <c r="D558" t="s">
        <v>618</v>
      </c>
      <c r="E558">
        <v>306572.24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619</v>
      </c>
      <c r="E559">
        <v>429270.96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620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621</v>
      </c>
      <c r="E561">
        <v>613342.22</v>
      </c>
      <c r="F561">
        <v>88737.01</v>
      </c>
    </row>
    <row r="562" spans="1:6" x14ac:dyDescent="0.25">
      <c r="A562" t="s">
        <v>39</v>
      </c>
      <c r="B562" t="s">
        <v>78</v>
      </c>
      <c r="C562" t="s">
        <v>48</v>
      </c>
      <c r="D562" t="s">
        <v>622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623</v>
      </c>
      <c r="E563">
        <v>323291.21999999997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624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625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626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627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628</v>
      </c>
      <c r="E568">
        <v>0</v>
      </c>
      <c r="F568">
        <v>37539.69</v>
      </c>
    </row>
    <row r="569" spans="1:6" x14ac:dyDescent="0.25">
      <c r="A569" t="s">
        <v>39</v>
      </c>
      <c r="B569" t="s">
        <v>78</v>
      </c>
      <c r="C569" t="s">
        <v>48</v>
      </c>
      <c r="D569" t="s">
        <v>629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630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631</v>
      </c>
      <c r="E571">
        <v>1672476.64</v>
      </c>
      <c r="F571">
        <v>133899.45000000001</v>
      </c>
    </row>
    <row r="572" spans="1:6" x14ac:dyDescent="0.25">
      <c r="A572" t="s">
        <v>39</v>
      </c>
      <c r="B572" t="s">
        <v>79</v>
      </c>
      <c r="C572" t="s">
        <v>48</v>
      </c>
      <c r="D572" t="s">
        <v>617</v>
      </c>
      <c r="E572">
        <v>0</v>
      </c>
      <c r="F572">
        <v>6621.04</v>
      </c>
    </row>
    <row r="573" spans="1:6" x14ac:dyDescent="0.25">
      <c r="A573" t="s">
        <v>39</v>
      </c>
      <c r="B573" t="s">
        <v>79</v>
      </c>
      <c r="C573" t="s">
        <v>48</v>
      </c>
      <c r="D573" t="s">
        <v>618</v>
      </c>
      <c r="E573">
        <v>321042.96999999997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619</v>
      </c>
      <c r="E574">
        <v>429270.96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620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621</v>
      </c>
      <c r="E576">
        <v>613342.22</v>
      </c>
      <c r="F576">
        <v>88737.01</v>
      </c>
    </row>
    <row r="577" spans="1:6" x14ac:dyDescent="0.25">
      <c r="A577" t="s">
        <v>39</v>
      </c>
      <c r="B577" t="s">
        <v>79</v>
      </c>
      <c r="C577" t="s">
        <v>48</v>
      </c>
      <c r="D577" t="s">
        <v>622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623</v>
      </c>
      <c r="E578">
        <v>313943.08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624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625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626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627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628</v>
      </c>
      <c r="E583">
        <v>0</v>
      </c>
      <c r="F583">
        <v>37185.96</v>
      </c>
    </row>
    <row r="584" spans="1:6" x14ac:dyDescent="0.25">
      <c r="A584" t="s">
        <v>39</v>
      </c>
      <c r="B584" t="s">
        <v>79</v>
      </c>
      <c r="C584" t="s">
        <v>48</v>
      </c>
      <c r="D584" t="s">
        <v>629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630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631</v>
      </c>
      <c r="E586">
        <v>1677599.24</v>
      </c>
      <c r="F586">
        <v>132544</v>
      </c>
    </row>
    <row r="587" spans="1:6" x14ac:dyDescent="0.25">
      <c r="A587" t="s">
        <v>39</v>
      </c>
      <c r="B587" t="s">
        <v>80</v>
      </c>
      <c r="C587" t="s">
        <v>48</v>
      </c>
      <c r="D587" t="s">
        <v>617</v>
      </c>
      <c r="E587">
        <v>0</v>
      </c>
      <c r="F587">
        <v>12626.57</v>
      </c>
    </row>
    <row r="588" spans="1:6" x14ac:dyDescent="0.25">
      <c r="A588" t="s">
        <v>39</v>
      </c>
      <c r="B588" t="s">
        <v>80</v>
      </c>
      <c r="C588" t="s">
        <v>48</v>
      </c>
      <c r="D588" t="s">
        <v>618</v>
      </c>
      <c r="E588">
        <v>375437.25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619</v>
      </c>
      <c r="E589">
        <v>429270.96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620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621</v>
      </c>
      <c r="E591">
        <v>613342.22</v>
      </c>
      <c r="F591">
        <v>88737.01</v>
      </c>
    </row>
    <row r="592" spans="1:6" x14ac:dyDescent="0.25">
      <c r="A592" t="s">
        <v>39</v>
      </c>
      <c r="B592" t="s">
        <v>80</v>
      </c>
      <c r="C592" t="s">
        <v>48</v>
      </c>
      <c r="D592" t="s">
        <v>622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623</v>
      </c>
      <c r="E593">
        <v>334265.09000000003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624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625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626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627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628</v>
      </c>
      <c r="E598">
        <v>0</v>
      </c>
      <c r="F598">
        <v>37005.71</v>
      </c>
    </row>
    <row r="599" spans="1:6" x14ac:dyDescent="0.25">
      <c r="A599" t="s">
        <v>39</v>
      </c>
      <c r="B599" t="s">
        <v>80</v>
      </c>
      <c r="C599" t="s">
        <v>48</v>
      </c>
      <c r="D599" t="s">
        <v>629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630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631</v>
      </c>
      <c r="E601">
        <v>1752315.52</v>
      </c>
      <c r="F601">
        <v>138369.29999999999</v>
      </c>
    </row>
    <row r="602" spans="1:6" x14ac:dyDescent="0.25">
      <c r="A602" t="s">
        <v>39</v>
      </c>
      <c r="B602" t="s">
        <v>81</v>
      </c>
      <c r="C602" t="s">
        <v>48</v>
      </c>
      <c r="D602" t="s">
        <v>617</v>
      </c>
      <c r="E602">
        <v>0</v>
      </c>
      <c r="F602">
        <v>10164.02</v>
      </c>
    </row>
    <row r="603" spans="1:6" x14ac:dyDescent="0.25">
      <c r="A603" t="s">
        <v>39</v>
      </c>
      <c r="B603" t="s">
        <v>81</v>
      </c>
      <c r="C603" t="s">
        <v>48</v>
      </c>
      <c r="D603" t="s">
        <v>618</v>
      </c>
      <c r="E603">
        <v>417530.19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619</v>
      </c>
      <c r="E604">
        <v>429270.96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620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621</v>
      </c>
      <c r="E606">
        <v>613342.22</v>
      </c>
      <c r="F606">
        <v>88737.01</v>
      </c>
    </row>
    <row r="607" spans="1:6" x14ac:dyDescent="0.25">
      <c r="A607" t="s">
        <v>39</v>
      </c>
      <c r="B607" t="s">
        <v>81</v>
      </c>
      <c r="C607" t="s">
        <v>48</v>
      </c>
      <c r="D607" t="s">
        <v>622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623</v>
      </c>
      <c r="E608">
        <v>347471.15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624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625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626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627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628</v>
      </c>
      <c r="E613">
        <v>0</v>
      </c>
      <c r="F613">
        <v>36481.81</v>
      </c>
    </row>
    <row r="614" spans="1:6" x14ac:dyDescent="0.25">
      <c r="A614" t="s">
        <v>39</v>
      </c>
      <c r="B614" t="s">
        <v>81</v>
      </c>
      <c r="C614" t="s">
        <v>48</v>
      </c>
      <c r="D614" t="s">
        <v>629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630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631</v>
      </c>
      <c r="E616">
        <v>1807614.53</v>
      </c>
      <c r="F616">
        <v>135382.84</v>
      </c>
    </row>
    <row r="617" spans="1:6" x14ac:dyDescent="0.25">
      <c r="A617" t="s">
        <v>39</v>
      </c>
      <c r="B617" t="s">
        <v>20</v>
      </c>
      <c r="C617" t="s">
        <v>48</v>
      </c>
      <c r="D617" t="s">
        <v>617</v>
      </c>
      <c r="E617">
        <v>0</v>
      </c>
      <c r="F617">
        <v>33410.81</v>
      </c>
    </row>
    <row r="618" spans="1:6" x14ac:dyDescent="0.25">
      <c r="A618" t="s">
        <v>39</v>
      </c>
      <c r="B618" t="s">
        <v>20</v>
      </c>
      <c r="C618" t="s">
        <v>48</v>
      </c>
      <c r="D618" t="s">
        <v>618</v>
      </c>
      <c r="E618">
        <v>483992.55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619</v>
      </c>
      <c r="E619">
        <v>429270.96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620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621</v>
      </c>
      <c r="E621">
        <v>613342.22</v>
      </c>
      <c r="F621">
        <v>88737.01</v>
      </c>
    </row>
    <row r="622" spans="1:6" x14ac:dyDescent="0.25">
      <c r="A622" t="s">
        <v>39</v>
      </c>
      <c r="B622" t="s">
        <v>20</v>
      </c>
      <c r="C622" t="s">
        <v>48</v>
      </c>
      <c r="D622" t="s">
        <v>622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623</v>
      </c>
      <c r="E623">
        <v>348939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624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625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626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627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628</v>
      </c>
      <c r="E628">
        <v>0</v>
      </c>
      <c r="F628">
        <v>36122.21</v>
      </c>
    </row>
    <row r="629" spans="1:6" x14ac:dyDescent="0.25">
      <c r="A629" t="s">
        <v>39</v>
      </c>
      <c r="B629" t="s">
        <v>20</v>
      </c>
      <c r="C629" t="s">
        <v>48</v>
      </c>
      <c r="D629" t="s">
        <v>629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630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631</v>
      </c>
      <c r="E631">
        <v>1875544.74</v>
      </c>
      <c r="F631">
        <v>158270.03</v>
      </c>
    </row>
    <row r="632" spans="1:6" x14ac:dyDescent="0.25">
      <c r="A632" t="s">
        <v>39</v>
      </c>
      <c r="B632" t="s">
        <v>21</v>
      </c>
      <c r="C632" t="s">
        <v>48</v>
      </c>
      <c r="D632" t="s">
        <v>617</v>
      </c>
      <c r="E632">
        <v>0</v>
      </c>
      <c r="F632">
        <v>154657.32999999999</v>
      </c>
    </row>
    <row r="633" spans="1:6" x14ac:dyDescent="0.25">
      <c r="A633" t="s">
        <v>39</v>
      </c>
      <c r="B633" t="s">
        <v>21</v>
      </c>
      <c r="C633" t="s">
        <v>48</v>
      </c>
      <c r="D633" t="s">
        <v>618</v>
      </c>
      <c r="E633">
        <v>507383.41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619</v>
      </c>
      <c r="E634">
        <v>429270.96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620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621</v>
      </c>
      <c r="E636">
        <v>613342.22</v>
      </c>
      <c r="F636">
        <v>88737.01</v>
      </c>
    </row>
    <row r="637" spans="1:6" x14ac:dyDescent="0.25">
      <c r="A637" t="s">
        <v>39</v>
      </c>
      <c r="B637" t="s">
        <v>21</v>
      </c>
      <c r="C637" t="s">
        <v>48</v>
      </c>
      <c r="D637" t="s">
        <v>622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623</v>
      </c>
      <c r="E638">
        <v>363492.9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624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625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626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627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628</v>
      </c>
      <c r="E643">
        <v>0</v>
      </c>
      <c r="F643">
        <v>37072.25</v>
      </c>
    </row>
    <row r="644" spans="1:6" x14ac:dyDescent="0.25">
      <c r="A644" t="s">
        <v>39</v>
      </c>
      <c r="B644" t="s">
        <v>21</v>
      </c>
      <c r="C644" t="s">
        <v>48</v>
      </c>
      <c r="D644" t="s">
        <v>629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630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631</v>
      </c>
      <c r="E646">
        <v>1913489.5</v>
      </c>
      <c r="F646">
        <v>280466.59000000003</v>
      </c>
    </row>
    <row r="647" spans="1:6" x14ac:dyDescent="0.25">
      <c r="A647" t="s">
        <v>39</v>
      </c>
      <c r="B647" t="s">
        <v>22</v>
      </c>
      <c r="C647" t="s">
        <v>48</v>
      </c>
      <c r="D647" t="s">
        <v>617</v>
      </c>
      <c r="E647">
        <v>0</v>
      </c>
      <c r="F647">
        <v>142377.9</v>
      </c>
    </row>
    <row r="648" spans="1:6" x14ac:dyDescent="0.25">
      <c r="A648" t="s">
        <v>39</v>
      </c>
      <c r="B648" t="s">
        <v>22</v>
      </c>
      <c r="C648" t="s">
        <v>48</v>
      </c>
      <c r="D648" t="s">
        <v>618</v>
      </c>
      <c r="E648">
        <v>411250.43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619</v>
      </c>
      <c r="E649">
        <v>429270.96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620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621</v>
      </c>
      <c r="E651">
        <v>613342.22</v>
      </c>
      <c r="F651">
        <v>88737.01</v>
      </c>
    </row>
    <row r="652" spans="1:6" x14ac:dyDescent="0.25">
      <c r="A652" t="s">
        <v>39</v>
      </c>
      <c r="B652" t="s">
        <v>22</v>
      </c>
      <c r="C652" t="s">
        <v>48</v>
      </c>
      <c r="D652" t="s">
        <v>622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623</v>
      </c>
      <c r="E653">
        <v>333620.94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624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625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626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627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628</v>
      </c>
      <c r="E658">
        <v>0</v>
      </c>
      <c r="F658">
        <v>37888.230000000003</v>
      </c>
    </row>
    <row r="659" spans="1:6" x14ac:dyDescent="0.25">
      <c r="A659" t="s">
        <v>39</v>
      </c>
      <c r="B659" t="s">
        <v>22</v>
      </c>
      <c r="C659" t="s">
        <v>48</v>
      </c>
      <c r="D659" t="s">
        <v>629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630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631</v>
      </c>
      <c r="E661">
        <v>1787484.56</v>
      </c>
      <c r="F661">
        <v>269003.14</v>
      </c>
    </row>
    <row r="662" spans="1:6" x14ac:dyDescent="0.25">
      <c r="A662" t="s">
        <v>39</v>
      </c>
      <c r="B662" t="s">
        <v>23</v>
      </c>
      <c r="C662" t="s">
        <v>48</v>
      </c>
      <c r="D662" t="s">
        <v>617</v>
      </c>
      <c r="E662">
        <v>0</v>
      </c>
      <c r="F662">
        <v>112752.12</v>
      </c>
    </row>
    <row r="663" spans="1:6" x14ac:dyDescent="0.25">
      <c r="A663" t="s">
        <v>39</v>
      </c>
      <c r="B663" t="s">
        <v>23</v>
      </c>
      <c r="C663" t="s">
        <v>48</v>
      </c>
      <c r="D663" t="s">
        <v>618</v>
      </c>
      <c r="E663">
        <v>569215.61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619</v>
      </c>
      <c r="E664">
        <v>429270.96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620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621</v>
      </c>
      <c r="E666">
        <v>613342.22</v>
      </c>
      <c r="F666">
        <v>88737.01</v>
      </c>
    </row>
    <row r="667" spans="1:6" x14ac:dyDescent="0.25">
      <c r="A667" t="s">
        <v>39</v>
      </c>
      <c r="B667" t="s">
        <v>23</v>
      </c>
      <c r="C667" t="s">
        <v>48</v>
      </c>
      <c r="D667" t="s">
        <v>622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623</v>
      </c>
      <c r="E668">
        <v>357926.56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624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625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626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627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628</v>
      </c>
      <c r="E673">
        <v>0</v>
      </c>
      <c r="F673">
        <v>36060.6</v>
      </c>
    </row>
    <row r="674" spans="1:6" x14ac:dyDescent="0.25">
      <c r="A674" t="s">
        <v>39</v>
      </c>
      <c r="B674" t="s">
        <v>23</v>
      </c>
      <c r="C674" t="s">
        <v>48</v>
      </c>
      <c r="D674" t="s">
        <v>629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630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631</v>
      </c>
      <c r="E676">
        <v>1969755.36</v>
      </c>
      <c r="F676">
        <v>237549.73</v>
      </c>
    </row>
    <row r="677" spans="1:6" x14ac:dyDescent="0.25">
      <c r="A677" t="s">
        <v>39</v>
      </c>
      <c r="B677" t="s">
        <v>24</v>
      </c>
      <c r="C677" t="s">
        <v>48</v>
      </c>
      <c r="D677" t="s">
        <v>617</v>
      </c>
      <c r="E677">
        <v>0</v>
      </c>
      <c r="F677">
        <v>46454.55</v>
      </c>
    </row>
    <row r="678" spans="1:6" x14ac:dyDescent="0.25">
      <c r="A678" t="s">
        <v>39</v>
      </c>
      <c r="B678" t="s">
        <v>24</v>
      </c>
      <c r="C678" t="s">
        <v>48</v>
      </c>
      <c r="D678" t="s">
        <v>618</v>
      </c>
      <c r="E678">
        <v>678700.82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619</v>
      </c>
      <c r="E679">
        <v>429270.96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620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621</v>
      </c>
      <c r="E681">
        <v>613342.22</v>
      </c>
      <c r="F681">
        <v>88737.01</v>
      </c>
    </row>
    <row r="682" spans="1:6" x14ac:dyDescent="0.25">
      <c r="A682" t="s">
        <v>39</v>
      </c>
      <c r="B682" t="s">
        <v>24</v>
      </c>
      <c r="C682" t="s">
        <v>48</v>
      </c>
      <c r="D682" t="s">
        <v>622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623</v>
      </c>
      <c r="E683">
        <v>381148.28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624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625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626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627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628</v>
      </c>
      <c r="E688">
        <v>0</v>
      </c>
      <c r="F688">
        <v>34167.18</v>
      </c>
    </row>
    <row r="689" spans="1:6" x14ac:dyDescent="0.25">
      <c r="A689" t="s">
        <v>39</v>
      </c>
      <c r="B689" t="s">
        <v>24</v>
      </c>
      <c r="C689" t="s">
        <v>48</v>
      </c>
      <c r="D689" t="s">
        <v>629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630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631</v>
      </c>
      <c r="E691">
        <v>2102462.2799999998</v>
      </c>
      <c r="F691">
        <v>169358.74</v>
      </c>
    </row>
    <row r="692" spans="1:6" x14ac:dyDescent="0.25">
      <c r="A692" t="s">
        <v>39</v>
      </c>
      <c r="B692" t="s">
        <v>25</v>
      </c>
      <c r="C692" t="s">
        <v>48</v>
      </c>
      <c r="D692" t="s">
        <v>617</v>
      </c>
      <c r="E692">
        <v>0</v>
      </c>
      <c r="F692">
        <v>9486.75</v>
      </c>
    </row>
    <row r="693" spans="1:6" x14ac:dyDescent="0.25">
      <c r="A693" t="s">
        <v>39</v>
      </c>
      <c r="B693" t="s">
        <v>25</v>
      </c>
      <c r="C693" t="s">
        <v>48</v>
      </c>
      <c r="D693" t="s">
        <v>618</v>
      </c>
      <c r="E693">
        <v>923310.17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619</v>
      </c>
      <c r="E694">
        <v>429270.96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620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621</v>
      </c>
      <c r="E696">
        <v>613342.22</v>
      </c>
      <c r="F696">
        <v>88737.01</v>
      </c>
    </row>
    <row r="697" spans="1:6" x14ac:dyDescent="0.25">
      <c r="A697" t="s">
        <v>39</v>
      </c>
      <c r="B697" t="s">
        <v>25</v>
      </c>
      <c r="C697" t="s">
        <v>48</v>
      </c>
      <c r="D697" t="s">
        <v>622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623</v>
      </c>
      <c r="E698">
        <v>369648.78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624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625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626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627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628</v>
      </c>
      <c r="E703">
        <v>0</v>
      </c>
      <c r="F703">
        <v>30786.74</v>
      </c>
    </row>
    <row r="704" spans="1:6" x14ac:dyDescent="0.25">
      <c r="A704" t="s">
        <v>39</v>
      </c>
      <c r="B704" t="s">
        <v>25</v>
      </c>
      <c r="C704" t="s">
        <v>48</v>
      </c>
      <c r="D704" t="s">
        <v>629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630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631</v>
      </c>
      <c r="E706">
        <v>2335572.14</v>
      </c>
      <c r="F706">
        <v>129010.5</v>
      </c>
    </row>
    <row r="707" spans="1:6" x14ac:dyDescent="0.25">
      <c r="A707" t="s">
        <v>39</v>
      </c>
      <c r="B707" t="s">
        <v>26</v>
      </c>
      <c r="C707" t="s">
        <v>48</v>
      </c>
      <c r="D707" t="s">
        <v>617</v>
      </c>
      <c r="E707">
        <v>0</v>
      </c>
      <c r="F707">
        <v>198766.63</v>
      </c>
    </row>
    <row r="708" spans="1:6" x14ac:dyDescent="0.25">
      <c r="A708" t="s">
        <v>39</v>
      </c>
      <c r="B708" t="s">
        <v>26</v>
      </c>
      <c r="C708" t="s">
        <v>48</v>
      </c>
      <c r="D708" t="s">
        <v>618</v>
      </c>
      <c r="E708">
        <v>449573.55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619</v>
      </c>
      <c r="E709">
        <v>429270.96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620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621</v>
      </c>
      <c r="E711">
        <v>613342.22</v>
      </c>
      <c r="F711">
        <v>88737.01</v>
      </c>
    </row>
    <row r="712" spans="1:6" x14ac:dyDescent="0.25">
      <c r="A712" t="s">
        <v>39</v>
      </c>
      <c r="B712" t="s">
        <v>26</v>
      </c>
      <c r="C712" t="s">
        <v>48</v>
      </c>
      <c r="D712" t="s">
        <v>622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623</v>
      </c>
      <c r="E713">
        <v>387057.77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624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625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626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627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628</v>
      </c>
      <c r="E718">
        <v>0</v>
      </c>
      <c r="F718">
        <v>40056.620000000003</v>
      </c>
    </row>
    <row r="719" spans="1:6" x14ac:dyDescent="0.25">
      <c r="A719" t="s">
        <v>39</v>
      </c>
      <c r="B719" t="s">
        <v>26</v>
      </c>
      <c r="C719" t="s">
        <v>48</v>
      </c>
      <c r="D719" t="s">
        <v>629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630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631</v>
      </c>
      <c r="E721">
        <v>1879244.5</v>
      </c>
      <c r="F721">
        <v>327560.26</v>
      </c>
    </row>
    <row r="722" spans="1:6" x14ac:dyDescent="0.25">
      <c r="A722" t="s">
        <v>40</v>
      </c>
      <c r="B722" t="s">
        <v>73</v>
      </c>
      <c r="C722" t="s">
        <v>48</v>
      </c>
      <c r="D722" t="s">
        <v>617</v>
      </c>
      <c r="E722">
        <v>0</v>
      </c>
      <c r="F722">
        <v>190307.97</v>
      </c>
    </row>
    <row r="723" spans="1:6" x14ac:dyDescent="0.25">
      <c r="A723" t="s">
        <v>40</v>
      </c>
      <c r="B723" t="s">
        <v>73</v>
      </c>
      <c r="C723" t="s">
        <v>48</v>
      </c>
      <c r="D723" t="s">
        <v>618</v>
      </c>
      <c r="E723">
        <v>38591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619</v>
      </c>
      <c r="E724">
        <v>429270.96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620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621</v>
      </c>
      <c r="E726">
        <v>613342.22</v>
      </c>
      <c r="F726">
        <v>88737.01</v>
      </c>
    </row>
    <row r="727" spans="1:6" x14ac:dyDescent="0.25">
      <c r="A727" t="s">
        <v>40</v>
      </c>
      <c r="B727" t="s">
        <v>73</v>
      </c>
      <c r="C727" t="s">
        <v>48</v>
      </c>
      <c r="D727" t="s">
        <v>622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623</v>
      </c>
      <c r="E728">
        <v>231813.03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624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625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626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627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628</v>
      </c>
      <c r="E733">
        <v>0</v>
      </c>
      <c r="F733">
        <v>43977.64</v>
      </c>
    </row>
    <row r="734" spans="1:6" x14ac:dyDescent="0.25">
      <c r="A734" t="s">
        <v>40</v>
      </c>
      <c r="B734" t="s">
        <v>73</v>
      </c>
      <c r="C734" t="s">
        <v>48</v>
      </c>
      <c r="D734" t="s">
        <v>629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630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631</v>
      </c>
      <c r="E736">
        <v>1313017.22</v>
      </c>
      <c r="F736">
        <v>323022.63</v>
      </c>
    </row>
    <row r="737" spans="1:6" x14ac:dyDescent="0.25">
      <c r="A737" t="s">
        <v>40</v>
      </c>
      <c r="B737" t="s">
        <v>74</v>
      </c>
      <c r="C737" t="s">
        <v>48</v>
      </c>
      <c r="D737" t="s">
        <v>617</v>
      </c>
      <c r="E737">
        <v>0</v>
      </c>
      <c r="F737">
        <v>106498.71</v>
      </c>
    </row>
    <row r="738" spans="1:6" x14ac:dyDescent="0.25">
      <c r="A738" t="s">
        <v>40</v>
      </c>
      <c r="B738" t="s">
        <v>74</v>
      </c>
      <c r="C738" t="s">
        <v>48</v>
      </c>
      <c r="D738" t="s">
        <v>618</v>
      </c>
      <c r="E738">
        <v>166717.62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619</v>
      </c>
      <c r="E739">
        <v>429270.96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620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621</v>
      </c>
      <c r="E741">
        <v>613342.22</v>
      </c>
      <c r="F741">
        <v>88737.01</v>
      </c>
    </row>
    <row r="742" spans="1:6" x14ac:dyDescent="0.25">
      <c r="A742" t="s">
        <v>40</v>
      </c>
      <c r="B742" t="s">
        <v>74</v>
      </c>
      <c r="C742" t="s">
        <v>48</v>
      </c>
      <c r="D742" t="s">
        <v>622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623</v>
      </c>
      <c r="E743">
        <v>260903.23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624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625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626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627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628</v>
      </c>
      <c r="E748">
        <v>0</v>
      </c>
      <c r="F748">
        <v>40471.040000000001</v>
      </c>
    </row>
    <row r="749" spans="1:6" x14ac:dyDescent="0.25">
      <c r="A749" t="s">
        <v>40</v>
      </c>
      <c r="B749" t="s">
        <v>74</v>
      </c>
      <c r="C749" t="s">
        <v>48</v>
      </c>
      <c r="D749" t="s">
        <v>629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630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631</v>
      </c>
      <c r="E751">
        <v>1470234.03</v>
      </c>
      <c r="F751">
        <v>235706.76</v>
      </c>
    </row>
    <row r="752" spans="1:6" x14ac:dyDescent="0.25">
      <c r="A752" t="s">
        <v>40</v>
      </c>
      <c r="B752" t="s">
        <v>75</v>
      </c>
      <c r="C752" t="s">
        <v>48</v>
      </c>
      <c r="D752" t="s">
        <v>617</v>
      </c>
      <c r="E752">
        <v>0</v>
      </c>
      <c r="F752">
        <v>64147.44</v>
      </c>
    </row>
    <row r="753" spans="1:6" x14ac:dyDescent="0.25">
      <c r="A753" t="s">
        <v>40</v>
      </c>
      <c r="B753" t="s">
        <v>75</v>
      </c>
      <c r="C753" t="s">
        <v>48</v>
      </c>
      <c r="D753" t="s">
        <v>618</v>
      </c>
      <c r="E753">
        <v>120759.32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619</v>
      </c>
      <c r="E754">
        <v>429270.96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620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621</v>
      </c>
      <c r="E756">
        <v>613342.22</v>
      </c>
      <c r="F756">
        <v>88737.01</v>
      </c>
    </row>
    <row r="757" spans="1:6" x14ac:dyDescent="0.25">
      <c r="A757" t="s">
        <v>40</v>
      </c>
      <c r="B757" t="s">
        <v>75</v>
      </c>
      <c r="C757" t="s">
        <v>48</v>
      </c>
      <c r="D757" t="s">
        <v>622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623</v>
      </c>
      <c r="E758">
        <v>254502.63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624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625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626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627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628</v>
      </c>
      <c r="E763">
        <v>0</v>
      </c>
      <c r="F763">
        <v>39949.33</v>
      </c>
    </row>
    <row r="764" spans="1:6" x14ac:dyDescent="0.25">
      <c r="A764" t="s">
        <v>40</v>
      </c>
      <c r="B764" t="s">
        <v>75</v>
      </c>
      <c r="C764" t="s">
        <v>48</v>
      </c>
      <c r="D764" t="s">
        <v>629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630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631</v>
      </c>
      <c r="E766">
        <v>1417875.14</v>
      </c>
      <c r="F766">
        <v>192833.78</v>
      </c>
    </row>
    <row r="767" spans="1:6" x14ac:dyDescent="0.25">
      <c r="A767" t="s">
        <v>40</v>
      </c>
      <c r="B767" t="s">
        <v>76</v>
      </c>
      <c r="C767" t="s">
        <v>48</v>
      </c>
      <c r="D767" t="s">
        <v>617</v>
      </c>
      <c r="E767">
        <v>0</v>
      </c>
      <c r="F767">
        <v>56210.720000000001</v>
      </c>
    </row>
    <row r="768" spans="1:6" x14ac:dyDescent="0.25">
      <c r="A768" t="s">
        <v>40</v>
      </c>
      <c r="B768" t="s">
        <v>76</v>
      </c>
      <c r="C768" t="s">
        <v>48</v>
      </c>
      <c r="D768" t="s">
        <v>618</v>
      </c>
      <c r="E768">
        <v>202121.54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619</v>
      </c>
      <c r="E769">
        <v>429270.96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620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621</v>
      </c>
      <c r="E771">
        <v>613342.22</v>
      </c>
      <c r="F771">
        <v>88737.01</v>
      </c>
    </row>
    <row r="772" spans="1:6" x14ac:dyDescent="0.25">
      <c r="A772" t="s">
        <v>40</v>
      </c>
      <c r="B772" t="s">
        <v>76</v>
      </c>
      <c r="C772" t="s">
        <v>48</v>
      </c>
      <c r="D772" t="s">
        <v>622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623</v>
      </c>
      <c r="E773">
        <v>266367.76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624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625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626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627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628</v>
      </c>
      <c r="E778">
        <v>0</v>
      </c>
      <c r="F778">
        <v>38689.4</v>
      </c>
    </row>
    <row r="779" spans="1:6" x14ac:dyDescent="0.25">
      <c r="A779" t="s">
        <v>40</v>
      </c>
      <c r="B779" t="s">
        <v>76</v>
      </c>
      <c r="C779" t="s">
        <v>48</v>
      </c>
      <c r="D779" t="s">
        <v>629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630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631</v>
      </c>
      <c r="E781">
        <v>1511102.48</v>
      </c>
      <c r="F781">
        <v>183637.14</v>
      </c>
    </row>
    <row r="782" spans="1:6" x14ac:dyDescent="0.25">
      <c r="A782" t="s">
        <v>40</v>
      </c>
      <c r="B782" t="s">
        <v>77</v>
      </c>
      <c r="C782" t="s">
        <v>48</v>
      </c>
      <c r="D782" t="s">
        <v>617</v>
      </c>
      <c r="E782">
        <v>0</v>
      </c>
      <c r="F782">
        <v>58922.09</v>
      </c>
    </row>
    <row r="783" spans="1:6" x14ac:dyDescent="0.25">
      <c r="A783" t="s">
        <v>40</v>
      </c>
      <c r="B783" t="s">
        <v>77</v>
      </c>
      <c r="C783" t="s">
        <v>48</v>
      </c>
      <c r="D783" t="s">
        <v>618</v>
      </c>
      <c r="E783">
        <v>139693.48000000001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619</v>
      </c>
      <c r="E784">
        <v>429270.96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620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621</v>
      </c>
      <c r="E786">
        <v>613342.22</v>
      </c>
      <c r="F786">
        <v>88737.01</v>
      </c>
    </row>
    <row r="787" spans="1:6" x14ac:dyDescent="0.25">
      <c r="A787" t="s">
        <v>40</v>
      </c>
      <c r="B787" t="s">
        <v>77</v>
      </c>
      <c r="C787" t="s">
        <v>48</v>
      </c>
      <c r="D787" t="s">
        <v>622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623</v>
      </c>
      <c r="E788">
        <v>253937.29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624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625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626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627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628</v>
      </c>
      <c r="E793">
        <v>0</v>
      </c>
      <c r="F793">
        <v>40618.519999999997</v>
      </c>
    </row>
    <row r="794" spans="1:6" x14ac:dyDescent="0.25">
      <c r="A794" t="s">
        <v>40</v>
      </c>
      <c r="B794" t="s">
        <v>77</v>
      </c>
      <c r="C794" t="s">
        <v>48</v>
      </c>
      <c r="D794" t="s">
        <v>629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630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631</v>
      </c>
      <c r="E796">
        <v>1436243.95</v>
      </c>
      <c r="F796">
        <v>188277.62</v>
      </c>
    </row>
    <row r="797" spans="1:6" x14ac:dyDescent="0.25">
      <c r="A797" t="s">
        <v>40</v>
      </c>
      <c r="B797" t="s">
        <v>78</v>
      </c>
      <c r="C797" t="s">
        <v>48</v>
      </c>
      <c r="D797" t="s">
        <v>617</v>
      </c>
      <c r="E797">
        <v>0</v>
      </c>
      <c r="F797">
        <v>10272.76</v>
      </c>
    </row>
    <row r="798" spans="1:6" x14ac:dyDescent="0.25">
      <c r="A798" t="s">
        <v>40</v>
      </c>
      <c r="B798" t="s">
        <v>78</v>
      </c>
      <c r="C798" t="s">
        <v>48</v>
      </c>
      <c r="D798" t="s">
        <v>618</v>
      </c>
      <c r="E798">
        <v>224770.7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619</v>
      </c>
      <c r="E799">
        <v>429270.96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620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621</v>
      </c>
      <c r="E801">
        <v>613342.22</v>
      </c>
      <c r="F801">
        <v>88737.01</v>
      </c>
    </row>
    <row r="802" spans="1:6" x14ac:dyDescent="0.25">
      <c r="A802" t="s">
        <v>40</v>
      </c>
      <c r="B802" t="s">
        <v>78</v>
      </c>
      <c r="C802" t="s">
        <v>48</v>
      </c>
      <c r="D802" t="s">
        <v>622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623</v>
      </c>
      <c r="E803">
        <v>266143.46999999997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624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625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626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627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628</v>
      </c>
      <c r="E808">
        <v>0</v>
      </c>
      <c r="F808">
        <v>37735.61</v>
      </c>
    </row>
    <row r="809" spans="1:6" x14ac:dyDescent="0.25">
      <c r="A809" t="s">
        <v>40</v>
      </c>
      <c r="B809" t="s">
        <v>78</v>
      </c>
      <c r="C809" t="s">
        <v>48</v>
      </c>
      <c r="D809" t="s">
        <v>629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630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631</v>
      </c>
      <c r="E811">
        <v>1533527.36</v>
      </c>
      <c r="F811">
        <v>136745.38</v>
      </c>
    </row>
    <row r="812" spans="1:6" x14ac:dyDescent="0.25">
      <c r="A812" t="s">
        <v>40</v>
      </c>
      <c r="B812" t="s">
        <v>79</v>
      </c>
      <c r="C812" t="s">
        <v>48</v>
      </c>
      <c r="D812" t="s">
        <v>617</v>
      </c>
      <c r="E812">
        <v>0</v>
      </c>
      <c r="F812">
        <v>10470.57</v>
      </c>
    </row>
    <row r="813" spans="1:6" x14ac:dyDescent="0.25">
      <c r="A813" t="s">
        <v>40</v>
      </c>
      <c r="B813" t="s">
        <v>79</v>
      </c>
      <c r="C813" t="s">
        <v>48</v>
      </c>
      <c r="D813" t="s">
        <v>618</v>
      </c>
      <c r="E813">
        <v>241610.71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619</v>
      </c>
      <c r="E814">
        <v>429270.96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620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621</v>
      </c>
      <c r="E816">
        <v>613342.22</v>
      </c>
      <c r="F816">
        <v>88737.01</v>
      </c>
    </row>
    <row r="817" spans="1:6" x14ac:dyDescent="0.25">
      <c r="A817" t="s">
        <v>40</v>
      </c>
      <c r="B817" t="s">
        <v>79</v>
      </c>
      <c r="C817" t="s">
        <v>48</v>
      </c>
      <c r="D817" t="s">
        <v>622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623</v>
      </c>
      <c r="E818">
        <v>267115.78000000003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624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625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626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627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628</v>
      </c>
      <c r="E823">
        <v>0</v>
      </c>
      <c r="F823">
        <v>37122.230000000003</v>
      </c>
    </row>
    <row r="824" spans="1:6" x14ac:dyDescent="0.25">
      <c r="A824" t="s">
        <v>40</v>
      </c>
      <c r="B824" t="s">
        <v>79</v>
      </c>
      <c r="C824" t="s">
        <v>48</v>
      </c>
      <c r="D824" t="s">
        <v>629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630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631</v>
      </c>
      <c r="E826">
        <v>1551339.67</v>
      </c>
      <c r="F826">
        <v>136329.81</v>
      </c>
    </row>
    <row r="827" spans="1:6" x14ac:dyDescent="0.25">
      <c r="A827" t="s">
        <v>40</v>
      </c>
      <c r="B827" t="s">
        <v>80</v>
      </c>
      <c r="C827" t="s">
        <v>48</v>
      </c>
      <c r="D827" t="s">
        <v>617</v>
      </c>
      <c r="E827">
        <v>0</v>
      </c>
      <c r="F827">
        <v>15825.02</v>
      </c>
    </row>
    <row r="828" spans="1:6" x14ac:dyDescent="0.25">
      <c r="A828" t="s">
        <v>40</v>
      </c>
      <c r="B828" t="s">
        <v>80</v>
      </c>
      <c r="C828" t="s">
        <v>48</v>
      </c>
      <c r="D828" t="s">
        <v>618</v>
      </c>
      <c r="E828">
        <v>277275.82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619</v>
      </c>
      <c r="E829">
        <v>429270.96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620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621</v>
      </c>
      <c r="E831">
        <v>613342.22</v>
      </c>
      <c r="F831">
        <v>88737.01</v>
      </c>
    </row>
    <row r="832" spans="1:6" x14ac:dyDescent="0.25">
      <c r="A832" t="s">
        <v>40</v>
      </c>
      <c r="B832" t="s">
        <v>80</v>
      </c>
      <c r="C832" t="s">
        <v>48</v>
      </c>
      <c r="D832" t="s">
        <v>622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623</v>
      </c>
      <c r="E833">
        <v>270097.69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624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625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626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627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628</v>
      </c>
      <c r="E838">
        <v>0</v>
      </c>
      <c r="F838">
        <v>37146.5</v>
      </c>
    </row>
    <row r="839" spans="1:6" x14ac:dyDescent="0.25">
      <c r="A839" t="s">
        <v>40</v>
      </c>
      <c r="B839" t="s">
        <v>80</v>
      </c>
      <c r="C839" t="s">
        <v>48</v>
      </c>
      <c r="D839" t="s">
        <v>629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630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631</v>
      </c>
      <c r="E841">
        <v>1589986.7</v>
      </c>
      <c r="F841">
        <v>141708.53</v>
      </c>
    </row>
    <row r="842" spans="1:6" x14ac:dyDescent="0.25">
      <c r="A842" t="s">
        <v>40</v>
      </c>
      <c r="B842" t="s">
        <v>81</v>
      </c>
      <c r="C842" t="s">
        <v>48</v>
      </c>
      <c r="D842" t="s">
        <v>617</v>
      </c>
      <c r="E842">
        <v>0</v>
      </c>
      <c r="F842">
        <v>12483.17</v>
      </c>
    </row>
    <row r="843" spans="1:6" x14ac:dyDescent="0.25">
      <c r="A843" t="s">
        <v>40</v>
      </c>
      <c r="B843" t="s">
        <v>81</v>
      </c>
      <c r="C843" t="s">
        <v>48</v>
      </c>
      <c r="D843" t="s">
        <v>618</v>
      </c>
      <c r="E843">
        <v>308194.8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619</v>
      </c>
      <c r="E844">
        <v>429270.96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620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621</v>
      </c>
      <c r="E846">
        <v>613342.22</v>
      </c>
      <c r="F846">
        <v>88737.01</v>
      </c>
    </row>
    <row r="847" spans="1:6" x14ac:dyDescent="0.25">
      <c r="A847" t="s">
        <v>40</v>
      </c>
      <c r="B847" t="s">
        <v>81</v>
      </c>
      <c r="C847" t="s">
        <v>48</v>
      </c>
      <c r="D847" t="s">
        <v>622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623</v>
      </c>
      <c r="E848">
        <v>277931.28999999998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624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625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626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627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628</v>
      </c>
      <c r="E853">
        <v>0</v>
      </c>
      <c r="F853">
        <v>36609.14</v>
      </c>
    </row>
    <row r="854" spans="1:6" x14ac:dyDescent="0.25">
      <c r="A854" t="s">
        <v>40</v>
      </c>
      <c r="B854" t="s">
        <v>81</v>
      </c>
      <c r="C854" t="s">
        <v>48</v>
      </c>
      <c r="D854" t="s">
        <v>629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630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631</v>
      </c>
      <c r="E856">
        <v>1628739.28</v>
      </c>
      <c r="F856">
        <v>137829.32</v>
      </c>
    </row>
    <row r="857" spans="1:6" x14ac:dyDescent="0.25">
      <c r="A857" t="s">
        <v>40</v>
      </c>
      <c r="B857" t="s">
        <v>20</v>
      </c>
      <c r="C857" t="s">
        <v>48</v>
      </c>
      <c r="D857" t="s">
        <v>617</v>
      </c>
      <c r="E857">
        <v>0</v>
      </c>
      <c r="F857">
        <v>33835.64</v>
      </c>
    </row>
    <row r="858" spans="1:6" x14ac:dyDescent="0.25">
      <c r="A858" t="s">
        <v>40</v>
      </c>
      <c r="B858" t="s">
        <v>20</v>
      </c>
      <c r="C858" t="s">
        <v>48</v>
      </c>
      <c r="D858" t="s">
        <v>618</v>
      </c>
      <c r="E858">
        <v>377595.57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619</v>
      </c>
      <c r="E859">
        <v>429270.96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620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621</v>
      </c>
      <c r="E861">
        <v>613342.22</v>
      </c>
      <c r="F861">
        <v>88737.01</v>
      </c>
    </row>
    <row r="862" spans="1:6" x14ac:dyDescent="0.25">
      <c r="A862" t="s">
        <v>40</v>
      </c>
      <c r="B862" t="s">
        <v>20</v>
      </c>
      <c r="C862" t="s">
        <v>48</v>
      </c>
      <c r="D862" t="s">
        <v>622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623</v>
      </c>
      <c r="E863">
        <v>287185.44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624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625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626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627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628</v>
      </c>
      <c r="E868">
        <v>0</v>
      </c>
      <c r="F868">
        <v>36523.79</v>
      </c>
    </row>
    <row r="869" spans="1:6" x14ac:dyDescent="0.25">
      <c r="A869" t="s">
        <v>40</v>
      </c>
      <c r="B869" t="s">
        <v>20</v>
      </c>
      <c r="C869" t="s">
        <v>48</v>
      </c>
      <c r="D869" t="s">
        <v>629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630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631</v>
      </c>
      <c r="E871">
        <v>1707394.19</v>
      </c>
      <c r="F871">
        <v>159096.44</v>
      </c>
    </row>
    <row r="872" spans="1:6" x14ac:dyDescent="0.25">
      <c r="A872" t="s">
        <v>40</v>
      </c>
      <c r="B872" t="s">
        <v>21</v>
      </c>
      <c r="C872" t="s">
        <v>48</v>
      </c>
      <c r="D872" t="s">
        <v>617</v>
      </c>
      <c r="E872">
        <v>0</v>
      </c>
      <c r="F872">
        <v>106781.93</v>
      </c>
    </row>
    <row r="873" spans="1:6" x14ac:dyDescent="0.25">
      <c r="A873" t="s">
        <v>40</v>
      </c>
      <c r="B873" t="s">
        <v>21</v>
      </c>
      <c r="C873" t="s">
        <v>48</v>
      </c>
      <c r="D873" t="s">
        <v>618</v>
      </c>
      <c r="E873">
        <v>386492.15999999997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619</v>
      </c>
      <c r="E874">
        <v>429270.96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620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621</v>
      </c>
      <c r="E876">
        <v>613342.22</v>
      </c>
      <c r="F876">
        <v>88737.01</v>
      </c>
    </row>
    <row r="877" spans="1:6" x14ac:dyDescent="0.25">
      <c r="A877" t="s">
        <v>40</v>
      </c>
      <c r="B877" t="s">
        <v>21</v>
      </c>
      <c r="C877" t="s">
        <v>48</v>
      </c>
      <c r="D877" t="s">
        <v>622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623</v>
      </c>
      <c r="E878">
        <v>290030.58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624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625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626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627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628</v>
      </c>
      <c r="E883">
        <v>0</v>
      </c>
      <c r="F883">
        <v>37310.050000000003</v>
      </c>
    </row>
    <row r="884" spans="1:6" x14ac:dyDescent="0.25">
      <c r="A884" t="s">
        <v>40</v>
      </c>
      <c r="B884" t="s">
        <v>21</v>
      </c>
      <c r="C884" t="s">
        <v>48</v>
      </c>
      <c r="D884" t="s">
        <v>629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630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631</v>
      </c>
      <c r="E886">
        <v>1719135.92</v>
      </c>
      <c r="F886">
        <v>232828.99</v>
      </c>
    </row>
    <row r="887" spans="1:6" x14ac:dyDescent="0.25">
      <c r="A887" t="s">
        <v>40</v>
      </c>
      <c r="B887" t="s">
        <v>22</v>
      </c>
      <c r="C887" t="s">
        <v>48</v>
      </c>
      <c r="D887" t="s">
        <v>617</v>
      </c>
      <c r="E887">
        <v>0</v>
      </c>
      <c r="F887">
        <v>102293.06</v>
      </c>
    </row>
    <row r="888" spans="1:6" x14ac:dyDescent="0.25">
      <c r="A888" t="s">
        <v>40</v>
      </c>
      <c r="B888" t="s">
        <v>22</v>
      </c>
      <c r="C888" t="s">
        <v>48</v>
      </c>
      <c r="D888" t="s">
        <v>618</v>
      </c>
      <c r="E888">
        <v>319549.63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619</v>
      </c>
      <c r="E889">
        <v>429270.96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620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621</v>
      </c>
      <c r="E891">
        <v>613342.22</v>
      </c>
      <c r="F891">
        <v>88737.01</v>
      </c>
    </row>
    <row r="892" spans="1:6" x14ac:dyDescent="0.25">
      <c r="A892" t="s">
        <v>40</v>
      </c>
      <c r="B892" t="s">
        <v>22</v>
      </c>
      <c r="C892" t="s">
        <v>48</v>
      </c>
      <c r="D892" t="s">
        <v>622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623</v>
      </c>
      <c r="E893">
        <v>274113.17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624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625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626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627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628</v>
      </c>
      <c r="E898">
        <v>0</v>
      </c>
      <c r="F898">
        <v>38194.33</v>
      </c>
    </row>
    <row r="899" spans="1:6" x14ac:dyDescent="0.25">
      <c r="A899" t="s">
        <v>40</v>
      </c>
      <c r="B899" t="s">
        <v>22</v>
      </c>
      <c r="C899" t="s">
        <v>48</v>
      </c>
      <c r="D899" t="s">
        <v>629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630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631</v>
      </c>
      <c r="E901">
        <v>1636275.99</v>
      </c>
      <c r="F901">
        <v>229224.4</v>
      </c>
    </row>
    <row r="902" spans="1:6" x14ac:dyDescent="0.25">
      <c r="A902" t="s">
        <v>40</v>
      </c>
      <c r="B902" t="s">
        <v>23</v>
      </c>
      <c r="C902" t="s">
        <v>48</v>
      </c>
      <c r="D902" t="s">
        <v>617</v>
      </c>
      <c r="E902">
        <v>0</v>
      </c>
      <c r="F902">
        <v>85673.32</v>
      </c>
    </row>
    <row r="903" spans="1:6" x14ac:dyDescent="0.25">
      <c r="A903" t="s">
        <v>40</v>
      </c>
      <c r="B903" t="s">
        <v>23</v>
      </c>
      <c r="C903" t="s">
        <v>48</v>
      </c>
      <c r="D903" t="s">
        <v>618</v>
      </c>
      <c r="E903">
        <v>432286.37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619</v>
      </c>
      <c r="E904">
        <v>429270.96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620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621</v>
      </c>
      <c r="E906">
        <v>613342.22</v>
      </c>
      <c r="F906">
        <v>88737.01</v>
      </c>
    </row>
    <row r="907" spans="1:6" x14ac:dyDescent="0.25">
      <c r="A907" t="s">
        <v>40</v>
      </c>
      <c r="B907" t="s">
        <v>23</v>
      </c>
      <c r="C907" t="s">
        <v>48</v>
      </c>
      <c r="D907" t="s">
        <v>622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623</v>
      </c>
      <c r="E908">
        <v>289327.27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624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625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626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627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628</v>
      </c>
      <c r="E913">
        <v>0</v>
      </c>
      <c r="F913">
        <v>36277.410000000003</v>
      </c>
    </row>
    <row r="914" spans="1:6" x14ac:dyDescent="0.25">
      <c r="A914" t="s">
        <v>40</v>
      </c>
      <c r="B914" t="s">
        <v>23</v>
      </c>
      <c r="C914" t="s">
        <v>48</v>
      </c>
      <c r="D914" t="s">
        <v>629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630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631</v>
      </c>
      <c r="E916">
        <v>1764226.83</v>
      </c>
      <c r="F916">
        <v>210687.74</v>
      </c>
    </row>
    <row r="917" spans="1:6" x14ac:dyDescent="0.25">
      <c r="A917" t="s">
        <v>40</v>
      </c>
      <c r="B917" t="s">
        <v>24</v>
      </c>
      <c r="C917" t="s">
        <v>48</v>
      </c>
      <c r="D917" t="s">
        <v>617</v>
      </c>
      <c r="E917">
        <v>0</v>
      </c>
      <c r="F917">
        <v>46711.76</v>
      </c>
    </row>
    <row r="918" spans="1:6" x14ac:dyDescent="0.25">
      <c r="A918" t="s">
        <v>40</v>
      </c>
      <c r="B918" t="s">
        <v>24</v>
      </c>
      <c r="C918" t="s">
        <v>48</v>
      </c>
      <c r="D918" t="s">
        <v>618</v>
      </c>
      <c r="E918">
        <v>533018.18999999994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619</v>
      </c>
      <c r="E919">
        <v>429270.96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620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621</v>
      </c>
      <c r="E921">
        <v>613342.22</v>
      </c>
      <c r="F921">
        <v>88737.01</v>
      </c>
    </row>
    <row r="922" spans="1:6" x14ac:dyDescent="0.25">
      <c r="A922" t="s">
        <v>40</v>
      </c>
      <c r="B922" t="s">
        <v>24</v>
      </c>
      <c r="C922" t="s">
        <v>48</v>
      </c>
      <c r="D922" t="s">
        <v>622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623</v>
      </c>
      <c r="E923">
        <v>315506.68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624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625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626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627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628</v>
      </c>
      <c r="E928">
        <v>0</v>
      </c>
      <c r="F928">
        <v>34577.019999999997</v>
      </c>
    </row>
    <row r="929" spans="1:6" x14ac:dyDescent="0.25">
      <c r="A929" t="s">
        <v>40</v>
      </c>
      <c r="B929" t="s">
        <v>24</v>
      </c>
      <c r="C929" t="s">
        <v>48</v>
      </c>
      <c r="D929" t="s">
        <v>629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630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631</v>
      </c>
      <c r="E931">
        <v>1891138.05</v>
      </c>
      <c r="F931">
        <v>170025.79</v>
      </c>
    </row>
    <row r="932" spans="1:6" x14ac:dyDescent="0.25">
      <c r="A932" t="s">
        <v>40</v>
      </c>
      <c r="B932" t="s">
        <v>25</v>
      </c>
      <c r="C932" t="s">
        <v>48</v>
      </c>
      <c r="D932" t="s">
        <v>617</v>
      </c>
      <c r="E932">
        <v>0</v>
      </c>
      <c r="F932">
        <v>11916.83</v>
      </c>
    </row>
    <row r="933" spans="1:6" x14ac:dyDescent="0.25">
      <c r="A933" t="s">
        <v>40</v>
      </c>
      <c r="B933" t="s">
        <v>25</v>
      </c>
      <c r="C933" t="s">
        <v>48</v>
      </c>
      <c r="D933" t="s">
        <v>618</v>
      </c>
      <c r="E933">
        <v>728895.71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619</v>
      </c>
      <c r="E934">
        <v>429270.96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620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621</v>
      </c>
      <c r="E936">
        <v>613342.22</v>
      </c>
      <c r="F936">
        <v>88737.01</v>
      </c>
    </row>
    <row r="937" spans="1:6" x14ac:dyDescent="0.25">
      <c r="A937" t="s">
        <v>40</v>
      </c>
      <c r="B937" t="s">
        <v>25</v>
      </c>
      <c r="C937" t="s">
        <v>48</v>
      </c>
      <c r="D937" t="s">
        <v>622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623</v>
      </c>
      <c r="E938">
        <v>302988.71000000002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624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625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626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627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628</v>
      </c>
      <c r="E943">
        <v>0</v>
      </c>
      <c r="F943">
        <v>30754.22</v>
      </c>
    </row>
    <row r="944" spans="1:6" x14ac:dyDescent="0.25">
      <c r="A944" t="s">
        <v>40</v>
      </c>
      <c r="B944" t="s">
        <v>25</v>
      </c>
      <c r="C944" t="s">
        <v>48</v>
      </c>
      <c r="D944" t="s">
        <v>629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630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631</v>
      </c>
      <c r="E946">
        <v>2074497.61</v>
      </c>
      <c r="F946">
        <v>131408.06</v>
      </c>
    </row>
    <row r="947" spans="1:6" x14ac:dyDescent="0.25">
      <c r="A947" t="s">
        <v>40</v>
      </c>
      <c r="B947" t="s">
        <v>26</v>
      </c>
      <c r="C947" t="s">
        <v>48</v>
      </c>
      <c r="D947" t="s">
        <v>617</v>
      </c>
      <c r="E947">
        <v>0</v>
      </c>
      <c r="F947">
        <v>159927.45000000001</v>
      </c>
    </row>
    <row r="948" spans="1:6" x14ac:dyDescent="0.25">
      <c r="A948" t="s">
        <v>40</v>
      </c>
      <c r="B948" t="s">
        <v>26</v>
      </c>
      <c r="C948" t="s">
        <v>48</v>
      </c>
      <c r="D948" t="s">
        <v>618</v>
      </c>
      <c r="E948">
        <v>335877.09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619</v>
      </c>
      <c r="E949">
        <v>429270.96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620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621</v>
      </c>
      <c r="E951">
        <v>613342.22</v>
      </c>
      <c r="F951">
        <v>88737.01</v>
      </c>
    </row>
    <row r="952" spans="1:6" x14ac:dyDescent="0.25">
      <c r="A952" t="s">
        <v>40</v>
      </c>
      <c r="B952" t="s">
        <v>26</v>
      </c>
      <c r="C952" t="s">
        <v>48</v>
      </c>
      <c r="D952" t="s">
        <v>622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623</v>
      </c>
      <c r="E953">
        <v>315680.07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624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625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626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627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628</v>
      </c>
      <c r="E958">
        <v>0</v>
      </c>
      <c r="F958">
        <v>40311.910000000003</v>
      </c>
    </row>
    <row r="959" spans="1:6" x14ac:dyDescent="0.25">
      <c r="A959" t="s">
        <v>40</v>
      </c>
      <c r="B959" t="s">
        <v>26</v>
      </c>
      <c r="C959" t="s">
        <v>48</v>
      </c>
      <c r="D959" t="s">
        <v>629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630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631</v>
      </c>
      <c r="E961">
        <v>1694170.35</v>
      </c>
      <c r="F961">
        <v>288976.36</v>
      </c>
    </row>
    <row r="962" spans="1:6" x14ac:dyDescent="0.25">
      <c r="A962" t="s">
        <v>39</v>
      </c>
      <c r="B962" t="s">
        <v>73</v>
      </c>
      <c r="C962" t="s">
        <v>65</v>
      </c>
      <c r="D962" t="s">
        <v>617</v>
      </c>
      <c r="E962">
        <v>49097.75</v>
      </c>
      <c r="F962">
        <v>17969.5</v>
      </c>
    </row>
    <row r="963" spans="1:6" x14ac:dyDescent="0.25">
      <c r="A963" t="s">
        <v>39</v>
      </c>
      <c r="B963" t="s">
        <v>73</v>
      </c>
      <c r="C963" t="s">
        <v>65</v>
      </c>
      <c r="D963" t="s">
        <v>618</v>
      </c>
      <c r="E963">
        <v>53848.26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619</v>
      </c>
      <c r="E964">
        <v>429270.96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620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621</v>
      </c>
      <c r="E966">
        <v>613342.22</v>
      </c>
      <c r="F966">
        <v>88737.01</v>
      </c>
    </row>
    <row r="967" spans="1:6" x14ac:dyDescent="0.25">
      <c r="A967" t="s">
        <v>39</v>
      </c>
      <c r="B967" t="s">
        <v>73</v>
      </c>
      <c r="C967" t="s">
        <v>65</v>
      </c>
      <c r="D967" t="s">
        <v>622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623</v>
      </c>
      <c r="E968">
        <v>271089.65999999997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624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625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626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627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628</v>
      </c>
      <c r="E973">
        <v>0</v>
      </c>
      <c r="F973">
        <v>44158.51</v>
      </c>
    </row>
    <row r="974" spans="1:6" x14ac:dyDescent="0.25">
      <c r="A974" t="s">
        <v>39</v>
      </c>
      <c r="B974" t="s">
        <v>73</v>
      </c>
      <c r="C974" t="s">
        <v>65</v>
      </c>
      <c r="D974" t="s">
        <v>629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630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631</v>
      </c>
      <c r="E976">
        <v>1416648.86</v>
      </c>
      <c r="F976">
        <v>150865.01999999999</v>
      </c>
    </row>
    <row r="977" spans="1:6" x14ac:dyDescent="0.25">
      <c r="A977" t="s">
        <v>39</v>
      </c>
      <c r="B977" t="s">
        <v>74</v>
      </c>
      <c r="C977" t="s">
        <v>65</v>
      </c>
      <c r="D977" t="s">
        <v>617</v>
      </c>
      <c r="E977">
        <v>31236.58</v>
      </c>
      <c r="F977">
        <v>17262.89</v>
      </c>
    </row>
    <row r="978" spans="1:6" x14ac:dyDescent="0.25">
      <c r="A978" t="s">
        <v>39</v>
      </c>
      <c r="B978" t="s">
        <v>74</v>
      </c>
      <c r="C978" t="s">
        <v>65</v>
      </c>
      <c r="D978" t="s">
        <v>618</v>
      </c>
      <c r="E978">
        <v>218152.88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619</v>
      </c>
      <c r="E979">
        <v>429270.96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620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621</v>
      </c>
      <c r="E981">
        <v>613342.22</v>
      </c>
      <c r="F981">
        <v>88737.01</v>
      </c>
    </row>
    <row r="982" spans="1:6" x14ac:dyDescent="0.25">
      <c r="A982" t="s">
        <v>39</v>
      </c>
      <c r="B982" t="s">
        <v>74</v>
      </c>
      <c r="C982" t="s">
        <v>65</v>
      </c>
      <c r="D982" t="s">
        <v>622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623</v>
      </c>
      <c r="E983">
        <v>322060.63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624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625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626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627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628</v>
      </c>
      <c r="E988">
        <v>0</v>
      </c>
      <c r="F988">
        <v>40682.199999999997</v>
      </c>
    </row>
    <row r="989" spans="1:6" x14ac:dyDescent="0.25">
      <c r="A989" t="s">
        <v>39</v>
      </c>
      <c r="B989" t="s">
        <v>74</v>
      </c>
      <c r="C989" t="s">
        <v>65</v>
      </c>
      <c r="D989" t="s">
        <v>629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630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631</v>
      </c>
      <c r="E991">
        <v>1614063.28</v>
      </c>
      <c r="F991">
        <v>146682.1</v>
      </c>
    </row>
    <row r="992" spans="1:6" x14ac:dyDescent="0.25">
      <c r="A992" t="s">
        <v>39</v>
      </c>
      <c r="B992" t="s">
        <v>75</v>
      </c>
      <c r="C992" t="s">
        <v>65</v>
      </c>
      <c r="D992" t="s">
        <v>617</v>
      </c>
      <c r="E992">
        <v>16070.76</v>
      </c>
      <c r="F992">
        <v>7339.87</v>
      </c>
    </row>
    <row r="993" spans="1:6" x14ac:dyDescent="0.25">
      <c r="A993" t="s">
        <v>39</v>
      </c>
      <c r="B993" t="s">
        <v>75</v>
      </c>
      <c r="C993" t="s">
        <v>65</v>
      </c>
      <c r="D993" t="s">
        <v>618</v>
      </c>
      <c r="E993">
        <v>168063.29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619</v>
      </c>
      <c r="E994">
        <v>429270.96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620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621</v>
      </c>
      <c r="E996">
        <v>613342.22</v>
      </c>
      <c r="F996">
        <v>88737.01</v>
      </c>
    </row>
    <row r="997" spans="1:6" x14ac:dyDescent="0.25">
      <c r="A997" t="s">
        <v>39</v>
      </c>
      <c r="B997" t="s">
        <v>75</v>
      </c>
      <c r="C997" t="s">
        <v>65</v>
      </c>
      <c r="D997" t="s">
        <v>622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623</v>
      </c>
      <c r="E998">
        <v>312672.83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624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625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626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627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628</v>
      </c>
      <c r="E1003">
        <v>0</v>
      </c>
      <c r="F1003">
        <v>40420.370000000003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629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630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631</v>
      </c>
      <c r="E1006">
        <v>1539420.07</v>
      </c>
      <c r="F1006">
        <v>136497.24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617</v>
      </c>
      <c r="E1007">
        <v>14219.19</v>
      </c>
      <c r="F1007">
        <v>5196.43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618</v>
      </c>
      <c r="E1008">
        <v>270859.78000000003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619</v>
      </c>
      <c r="E1009">
        <v>429270.96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620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621</v>
      </c>
      <c r="E1011">
        <v>613342.22</v>
      </c>
      <c r="F1011">
        <v>88737.01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622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623</v>
      </c>
      <c r="E1013">
        <v>329881.77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624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625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626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627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628</v>
      </c>
      <c r="E1018">
        <v>0</v>
      </c>
      <c r="F1018">
        <v>39076.589999999997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629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630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631</v>
      </c>
      <c r="E1021">
        <v>1657573.93</v>
      </c>
      <c r="F1021">
        <v>133010.03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617</v>
      </c>
      <c r="E1022">
        <v>13615.03</v>
      </c>
      <c r="F1022">
        <v>1909.73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618</v>
      </c>
      <c r="E1023">
        <v>193667.92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619</v>
      </c>
      <c r="E1024">
        <v>429270.96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620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621</v>
      </c>
      <c r="E1026">
        <v>613342.22</v>
      </c>
      <c r="F1026">
        <v>88737.01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622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623</v>
      </c>
      <c r="E1028">
        <v>306988.57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624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625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626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627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628</v>
      </c>
      <c r="E1033">
        <v>0</v>
      </c>
      <c r="F1033">
        <v>40587.25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629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630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631</v>
      </c>
      <c r="E1036">
        <v>1556884.71</v>
      </c>
      <c r="F1036">
        <v>131233.99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617</v>
      </c>
      <c r="E1037">
        <v>1803.72</v>
      </c>
      <c r="F1037">
        <v>8.6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618</v>
      </c>
      <c r="E1038">
        <v>301705.81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619</v>
      </c>
      <c r="E1039">
        <v>429270.96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620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621</v>
      </c>
      <c r="E1041">
        <v>613342.22</v>
      </c>
      <c r="F1041">
        <v>88737.01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622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623</v>
      </c>
      <c r="E1043">
        <v>323291.33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624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625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626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627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628</v>
      </c>
      <c r="E1048">
        <v>0</v>
      </c>
      <c r="F1048">
        <v>37463.82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629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630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631</v>
      </c>
      <c r="E1051">
        <v>1669414.04</v>
      </c>
      <c r="F1051">
        <v>126209.43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617</v>
      </c>
      <c r="E1052">
        <v>1572.99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618</v>
      </c>
      <c r="E1053">
        <v>318019.7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619</v>
      </c>
      <c r="E1054">
        <v>429270.96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620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621</v>
      </c>
      <c r="E1056">
        <v>613342.22</v>
      </c>
      <c r="F1056">
        <v>88737.01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622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623</v>
      </c>
      <c r="E1058">
        <v>313943.15999999997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624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625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626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627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628</v>
      </c>
      <c r="E1063">
        <v>0</v>
      </c>
      <c r="F1063">
        <v>37275.74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629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630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631</v>
      </c>
      <c r="E1066">
        <v>1676149.03</v>
      </c>
      <c r="F1066">
        <v>126012.75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617</v>
      </c>
      <c r="E1067">
        <v>3022.85</v>
      </c>
      <c r="F1067">
        <v>63.74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618</v>
      </c>
      <c r="E1068">
        <v>374331.52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619</v>
      </c>
      <c r="E1069">
        <v>429270.96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620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621</v>
      </c>
      <c r="E1071">
        <v>613342.22</v>
      </c>
      <c r="F1071">
        <v>88737.01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622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623</v>
      </c>
      <c r="E1073">
        <v>334265.15999999997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624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625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626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627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628</v>
      </c>
      <c r="E1078">
        <v>0</v>
      </c>
      <c r="F1078">
        <v>37004.559999999998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629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630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631</v>
      </c>
      <c r="E1081">
        <v>1754232.72</v>
      </c>
      <c r="F1081">
        <v>125805.31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617</v>
      </c>
      <c r="E1082">
        <v>2412.4699999999998</v>
      </c>
      <c r="F1082">
        <v>107.63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618</v>
      </c>
      <c r="E1083">
        <v>416031.73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619</v>
      </c>
      <c r="E1084">
        <v>429270.96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620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621</v>
      </c>
      <c r="E1086">
        <v>613342.22</v>
      </c>
      <c r="F1086">
        <v>88737.01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622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623</v>
      </c>
      <c r="E1088">
        <v>347471.22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624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625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626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627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628</v>
      </c>
      <c r="E1093">
        <v>0</v>
      </c>
      <c r="F1093">
        <v>36679.93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629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630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631</v>
      </c>
      <c r="E1096">
        <v>1808528.61</v>
      </c>
      <c r="F1096">
        <v>125524.57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617</v>
      </c>
      <c r="E1097">
        <v>8629.74</v>
      </c>
      <c r="F1097">
        <v>873.14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618</v>
      </c>
      <c r="E1098">
        <v>483658.74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619</v>
      </c>
      <c r="E1099">
        <v>429270.96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620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621</v>
      </c>
      <c r="E1101">
        <v>613342.22</v>
      </c>
      <c r="F1101">
        <v>88737.01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622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623</v>
      </c>
      <c r="E1103">
        <v>348939.02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624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625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626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627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628</v>
      </c>
      <c r="E1108">
        <v>0</v>
      </c>
      <c r="F1108">
        <v>36337.61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629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630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631</v>
      </c>
      <c r="E1111">
        <v>1883840.68</v>
      </c>
      <c r="F1111">
        <v>125947.77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617</v>
      </c>
      <c r="E1112">
        <v>33056.660000000003</v>
      </c>
      <c r="F1112">
        <v>29019.96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618</v>
      </c>
      <c r="E1113">
        <v>507182.85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619</v>
      </c>
      <c r="E1114">
        <v>429270.96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620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621</v>
      </c>
      <c r="E1116">
        <v>613342.22</v>
      </c>
      <c r="F1116">
        <v>88737.01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622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623</v>
      </c>
      <c r="E1118">
        <v>363491.36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624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625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626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627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628</v>
      </c>
      <c r="E1123">
        <v>0</v>
      </c>
      <c r="F1123">
        <v>37028.31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629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630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631</v>
      </c>
      <c r="E1126">
        <v>1946344.06</v>
      </c>
      <c r="F1126">
        <v>154785.28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617</v>
      </c>
      <c r="E1127">
        <v>31564.61</v>
      </c>
      <c r="F1127">
        <v>22800.13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618</v>
      </c>
      <c r="E1128">
        <v>410808.03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619</v>
      </c>
      <c r="E1129">
        <v>429270.96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620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621</v>
      </c>
      <c r="E1131">
        <v>613342.22</v>
      </c>
      <c r="F1131">
        <v>88737.01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622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623</v>
      </c>
      <c r="E1133">
        <v>333620.99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624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625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626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627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628</v>
      </c>
      <c r="E1138">
        <v>0</v>
      </c>
      <c r="F1138">
        <v>37977.629999999997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629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630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631</v>
      </c>
      <c r="E1141">
        <v>1818606.82</v>
      </c>
      <c r="F1141">
        <v>149514.76999999999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617</v>
      </c>
      <c r="E1142">
        <v>25916.75</v>
      </c>
      <c r="F1142">
        <v>14218.97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618</v>
      </c>
      <c r="E1143">
        <v>568959.56999999995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619</v>
      </c>
      <c r="E1144">
        <v>429270.96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620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621</v>
      </c>
      <c r="E1146">
        <v>613342.22</v>
      </c>
      <c r="F1146">
        <v>88737.01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622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623</v>
      </c>
      <c r="E1148">
        <v>357926.57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624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625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626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627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628</v>
      </c>
      <c r="E1153">
        <v>0</v>
      </c>
      <c r="F1153">
        <v>36127.58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629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630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631</v>
      </c>
      <c r="E1156">
        <v>1995416.08</v>
      </c>
      <c r="F1156">
        <v>139083.56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617</v>
      </c>
      <c r="E1157">
        <v>11716.01</v>
      </c>
      <c r="F1157">
        <v>3619.53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618</v>
      </c>
      <c r="E1158">
        <v>678559.25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619</v>
      </c>
      <c r="E1159">
        <v>429270.96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620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621</v>
      </c>
      <c r="E1161">
        <v>613342.22</v>
      </c>
      <c r="F1161">
        <v>88737.01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622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623</v>
      </c>
      <c r="E1163">
        <v>381148.32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624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625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626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627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628</v>
      </c>
      <c r="E1168">
        <v>0</v>
      </c>
      <c r="F1168">
        <v>34202.300000000003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629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630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631</v>
      </c>
      <c r="E1171">
        <v>2114036.77</v>
      </c>
      <c r="F1171">
        <v>126558.84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617</v>
      </c>
      <c r="E1172">
        <v>2493.4299999999998</v>
      </c>
      <c r="F1172">
        <v>4.32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618</v>
      </c>
      <c r="E1173">
        <v>923209.56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619</v>
      </c>
      <c r="E1174">
        <v>429270.96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620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621</v>
      </c>
      <c r="E1176">
        <v>613342.22</v>
      </c>
      <c r="F1176">
        <v>88737.01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622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623</v>
      </c>
      <c r="E1178">
        <v>369648.6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624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625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626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627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628</v>
      </c>
      <c r="E1183">
        <v>0</v>
      </c>
      <c r="F1183">
        <v>30786.74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629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630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631</v>
      </c>
      <c r="E1186">
        <v>2337964.77</v>
      </c>
      <c r="F1186">
        <v>119528.07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617</v>
      </c>
      <c r="E1187">
        <v>51233.91</v>
      </c>
      <c r="F1187">
        <v>44337.14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618</v>
      </c>
      <c r="E1188">
        <v>448205.53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619</v>
      </c>
      <c r="E1189">
        <v>429270.96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620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621</v>
      </c>
      <c r="E1191">
        <v>613342.22</v>
      </c>
      <c r="F1191">
        <v>88737.01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622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623</v>
      </c>
      <c r="E1193">
        <v>387061.49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624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625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626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627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628</v>
      </c>
      <c r="E1198">
        <v>0</v>
      </c>
      <c r="F1198">
        <v>40091.980000000003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629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630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631</v>
      </c>
      <c r="E1201">
        <v>1929114.11</v>
      </c>
      <c r="F1201">
        <v>173166.14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617</v>
      </c>
      <c r="E1202">
        <v>46211.23</v>
      </c>
      <c r="F1202">
        <v>209.74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618</v>
      </c>
      <c r="E1203">
        <v>38097.31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619</v>
      </c>
      <c r="E1204">
        <v>429270.96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620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621</v>
      </c>
      <c r="E1206">
        <v>613342.22</v>
      </c>
      <c r="F1206">
        <v>88737.01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622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623</v>
      </c>
      <c r="E1208">
        <v>231813.04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624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625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626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627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628</v>
      </c>
      <c r="E1213">
        <v>0</v>
      </c>
      <c r="F1213">
        <v>43697.82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629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630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631</v>
      </c>
      <c r="E1216">
        <v>1358734.77</v>
      </c>
      <c r="F1216">
        <v>132644.57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617</v>
      </c>
      <c r="E1217">
        <v>27635.88</v>
      </c>
      <c r="F1217">
        <v>69.47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618</v>
      </c>
      <c r="E1218">
        <v>165757.26999999999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619</v>
      </c>
      <c r="E1219">
        <v>429270.96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620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621</v>
      </c>
      <c r="E1221">
        <v>613342.22</v>
      </c>
      <c r="F1221">
        <v>88737.01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622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623</v>
      </c>
      <c r="E1223">
        <v>260903.14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624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625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626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627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628</v>
      </c>
      <c r="E1228">
        <v>0</v>
      </c>
      <c r="F1228">
        <v>40536.870000000003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629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630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631</v>
      </c>
      <c r="E1231">
        <v>1496909.47</v>
      </c>
      <c r="F1231">
        <v>129343.35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617</v>
      </c>
      <c r="E1232">
        <v>15583.53</v>
      </c>
      <c r="F1232">
        <v>0.17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618</v>
      </c>
      <c r="E1233">
        <v>120262.68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619</v>
      </c>
      <c r="E1234">
        <v>429270.96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620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621</v>
      </c>
      <c r="E1236">
        <v>613342.22</v>
      </c>
      <c r="F1236">
        <v>88737.01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622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623</v>
      </c>
      <c r="E1238">
        <v>254502.67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624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625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626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627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628</v>
      </c>
      <c r="E1243">
        <v>0</v>
      </c>
      <c r="F1243">
        <v>40280.33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629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630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631</v>
      </c>
      <c r="E1246">
        <v>1432962.07</v>
      </c>
      <c r="F1246">
        <v>129017.51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617</v>
      </c>
      <c r="E1247">
        <v>13745.74</v>
      </c>
      <c r="F1247">
        <v>0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618</v>
      </c>
      <c r="E1248">
        <v>201825.71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619</v>
      </c>
      <c r="E1249">
        <v>429270.96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620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621</v>
      </c>
      <c r="E1251">
        <v>613342.22</v>
      </c>
      <c r="F1251">
        <v>88737.01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622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623</v>
      </c>
      <c r="E1253">
        <v>266367.83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624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625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626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627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628</v>
      </c>
      <c r="E1258">
        <v>0</v>
      </c>
      <c r="F1258">
        <v>38689.4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629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630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631</v>
      </c>
      <c r="E1261">
        <v>1524552.46</v>
      </c>
      <c r="F1261">
        <v>127426.42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617</v>
      </c>
      <c r="E1262">
        <v>14647.11</v>
      </c>
      <c r="F1262">
        <v>0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618</v>
      </c>
      <c r="E1263">
        <v>139333.46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619</v>
      </c>
      <c r="E1264">
        <v>429270.96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620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621</v>
      </c>
      <c r="E1266">
        <v>613342.22</v>
      </c>
      <c r="F1266">
        <v>88737.01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622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623</v>
      </c>
      <c r="E1268">
        <v>253937.4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624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625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626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627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628</v>
      </c>
      <c r="E1273">
        <v>0</v>
      </c>
      <c r="F1273">
        <v>40618.519999999997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629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630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631</v>
      </c>
      <c r="E1276">
        <v>1450531.16</v>
      </c>
      <c r="F1276">
        <v>129355.53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617</v>
      </c>
      <c r="E1277">
        <v>2402.04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618</v>
      </c>
      <c r="E1278">
        <v>220031.13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619</v>
      </c>
      <c r="E1279">
        <v>429270.96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620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621</v>
      </c>
      <c r="E1281">
        <v>613342.22</v>
      </c>
      <c r="F1281">
        <v>88737.01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622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623</v>
      </c>
      <c r="E1283">
        <v>266143.75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624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625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626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627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628</v>
      </c>
      <c r="E1288">
        <v>0</v>
      </c>
      <c r="F1288">
        <v>37819.589999999997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629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630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631</v>
      </c>
      <c r="E1291">
        <v>1531190.12</v>
      </c>
      <c r="F1291">
        <v>126556.6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617</v>
      </c>
      <c r="E1292">
        <v>2447.34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618</v>
      </c>
      <c r="E1293">
        <v>238736.56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619</v>
      </c>
      <c r="E1294">
        <v>429270.96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620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621</v>
      </c>
      <c r="E1296">
        <v>613342.22</v>
      </c>
      <c r="F1296">
        <v>88737.01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622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623</v>
      </c>
      <c r="E1298">
        <v>267115.94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624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625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626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627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628</v>
      </c>
      <c r="E1303">
        <v>0</v>
      </c>
      <c r="F1303">
        <v>37227.31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629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630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631</v>
      </c>
      <c r="E1306">
        <v>1550913.03</v>
      </c>
      <c r="F1306">
        <v>125964.32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617</v>
      </c>
      <c r="E1307">
        <v>3753.19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618</v>
      </c>
      <c r="E1308">
        <v>276191.26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619</v>
      </c>
      <c r="E1309">
        <v>429270.96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620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621</v>
      </c>
      <c r="E1311">
        <v>613342.22</v>
      </c>
      <c r="F1311">
        <v>88737.01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622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623</v>
      </c>
      <c r="E1313">
        <v>270097.81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624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625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626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627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628</v>
      </c>
      <c r="E1318">
        <v>0</v>
      </c>
      <c r="F1318">
        <v>37146.5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629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630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631</v>
      </c>
      <c r="E1321">
        <v>1592655.44</v>
      </c>
      <c r="F1321">
        <v>125883.51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617</v>
      </c>
      <c r="E1322">
        <v>2953.86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618</v>
      </c>
      <c r="E1323">
        <v>306748.53999999998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619</v>
      </c>
      <c r="E1324">
        <v>429270.96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620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621</v>
      </c>
      <c r="E1326">
        <v>613342.22</v>
      </c>
      <c r="F1326">
        <v>88737.01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622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623</v>
      </c>
      <c r="E1328">
        <v>277931.44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624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625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626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627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628</v>
      </c>
      <c r="E1333">
        <v>0</v>
      </c>
      <c r="F1333">
        <v>36674.67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629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630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631</v>
      </c>
      <c r="E1336">
        <v>1630247.03</v>
      </c>
      <c r="F1336">
        <v>125411.68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617</v>
      </c>
      <c r="E1337">
        <v>8774.82</v>
      </c>
      <c r="F1337">
        <v>0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618</v>
      </c>
      <c r="E1338">
        <v>377239.97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619</v>
      </c>
      <c r="E1339">
        <v>429270.96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620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621</v>
      </c>
      <c r="E1341">
        <v>613342.22</v>
      </c>
      <c r="F1341">
        <v>88737.01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622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623</v>
      </c>
      <c r="E1343">
        <v>287185.46999999997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624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625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626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627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628</v>
      </c>
      <c r="E1348">
        <v>0</v>
      </c>
      <c r="F1348">
        <v>36523.79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629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630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631</v>
      </c>
      <c r="E1351">
        <v>1715813.45</v>
      </c>
      <c r="F1351">
        <v>125260.8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617</v>
      </c>
      <c r="E1352">
        <v>27836.43</v>
      </c>
      <c r="F1352">
        <v>157.59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618</v>
      </c>
      <c r="E1353">
        <v>386076.78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619</v>
      </c>
      <c r="E1354">
        <v>429270.96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620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621</v>
      </c>
      <c r="E1356">
        <v>613342.22</v>
      </c>
      <c r="F1356">
        <v>88737.01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622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623</v>
      </c>
      <c r="E1358">
        <v>290029.8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624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625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626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627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628</v>
      </c>
      <c r="E1363">
        <v>0</v>
      </c>
      <c r="F1363">
        <v>37249.01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629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630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631</v>
      </c>
      <c r="E1366">
        <v>1746556.2</v>
      </c>
      <c r="F1366">
        <v>126143.6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617</v>
      </c>
      <c r="E1367">
        <v>26463.84</v>
      </c>
      <c r="F1367">
        <v>604.82000000000005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618</v>
      </c>
      <c r="E1368">
        <v>319050.73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619</v>
      </c>
      <c r="E1369">
        <v>429270.96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620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621</v>
      </c>
      <c r="E1371">
        <v>613342.22</v>
      </c>
      <c r="F1371">
        <v>88737.01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622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623</v>
      </c>
      <c r="E1373">
        <v>274113.09999999998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624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625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626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627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628</v>
      </c>
      <c r="E1378">
        <v>0</v>
      </c>
      <c r="F1378">
        <v>38368.69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629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630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631</v>
      </c>
      <c r="E1381">
        <v>1662240.86</v>
      </c>
      <c r="F1381">
        <v>127710.52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617</v>
      </c>
      <c r="E1382">
        <v>22164.67</v>
      </c>
      <c r="F1382">
        <v>15.62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618</v>
      </c>
      <c r="E1383">
        <v>431888.64000000001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619</v>
      </c>
      <c r="E1384">
        <v>429270.96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620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621</v>
      </c>
      <c r="E1386">
        <v>613342.22</v>
      </c>
      <c r="F1386">
        <v>88737.01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622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623</v>
      </c>
      <c r="E1388">
        <v>289327.27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624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625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626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627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628</v>
      </c>
      <c r="E1393">
        <v>0</v>
      </c>
      <c r="F1393">
        <v>36277.410000000003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629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630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631</v>
      </c>
      <c r="E1396">
        <v>1785993.77</v>
      </c>
      <c r="F1396">
        <v>125030.04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617</v>
      </c>
      <c r="E1397">
        <v>12444.62</v>
      </c>
      <c r="F1397">
        <v>8.74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618</v>
      </c>
      <c r="E1398">
        <v>532714.72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619</v>
      </c>
      <c r="E1399">
        <v>429270.96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620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621</v>
      </c>
      <c r="E1401">
        <v>613342.22</v>
      </c>
      <c r="F1401">
        <v>88737.01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622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623</v>
      </c>
      <c r="E1403">
        <v>315506.55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624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625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626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627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628</v>
      </c>
      <c r="E1408">
        <v>0</v>
      </c>
      <c r="F1408">
        <v>34427.279999999999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629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630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631</v>
      </c>
      <c r="E1411">
        <v>1903279.08</v>
      </c>
      <c r="F1411">
        <v>123173.03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617</v>
      </c>
      <c r="E1412">
        <v>3026.97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618</v>
      </c>
      <c r="E1413">
        <v>728762.63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619</v>
      </c>
      <c r="E1414">
        <v>429270.96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620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621</v>
      </c>
      <c r="E1416">
        <v>613342.22</v>
      </c>
      <c r="F1416">
        <v>88737.01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622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623</v>
      </c>
      <c r="E1418">
        <v>302988.71000000002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624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625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626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627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628</v>
      </c>
      <c r="E1423">
        <v>0</v>
      </c>
      <c r="F1423">
        <v>30754.22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629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630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631</v>
      </c>
      <c r="E1426">
        <v>2077391.49</v>
      </c>
      <c r="F1426">
        <v>119491.24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617</v>
      </c>
      <c r="E1427">
        <v>49394.41</v>
      </c>
      <c r="F1427">
        <v>6208.99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618</v>
      </c>
      <c r="E1428">
        <v>334229.59000000003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619</v>
      </c>
      <c r="E1429">
        <v>429270.96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620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621</v>
      </c>
      <c r="E1431">
        <v>613342.22</v>
      </c>
      <c r="F1431">
        <v>88737.01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622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623</v>
      </c>
      <c r="E1433">
        <v>315698.46999999997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624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625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626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627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628</v>
      </c>
      <c r="E1438">
        <v>0</v>
      </c>
      <c r="F1438">
        <v>40459.160000000003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629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630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631</v>
      </c>
      <c r="E1441">
        <v>1741935.66</v>
      </c>
      <c r="F1441">
        <v>135405.16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617</v>
      </c>
      <c r="E1442">
        <v>0</v>
      </c>
      <c r="F1442">
        <v>23966.04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618</v>
      </c>
      <c r="E1443">
        <v>52861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619</v>
      </c>
      <c r="E1444">
        <v>429270.96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620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621</v>
      </c>
      <c r="E1446">
        <v>613342.22</v>
      </c>
      <c r="F1446">
        <v>88737.01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622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623</v>
      </c>
      <c r="E1448">
        <v>271476.96000000002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624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625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626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627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628</v>
      </c>
      <c r="E1453">
        <v>0</v>
      </c>
      <c r="F1453">
        <v>43986.85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629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630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631</v>
      </c>
      <c r="E1456">
        <v>1366951.15</v>
      </c>
      <c r="F1456">
        <v>156689.9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617</v>
      </c>
      <c r="E1457">
        <v>0</v>
      </c>
      <c r="F1457">
        <v>20992.06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618</v>
      </c>
      <c r="E1458">
        <v>217791.29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619</v>
      </c>
      <c r="E1459">
        <v>429270.96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620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621</v>
      </c>
      <c r="E1461">
        <v>613342.22</v>
      </c>
      <c r="F1461">
        <v>88737.01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622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623</v>
      </c>
      <c r="E1463">
        <v>322323.98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624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625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626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627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628</v>
      </c>
      <c r="E1468">
        <v>0</v>
      </c>
      <c r="F1468">
        <v>40637.57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629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630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631</v>
      </c>
      <c r="E1471">
        <v>1582728.46</v>
      </c>
      <c r="F1471">
        <v>150366.64000000001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617</v>
      </c>
      <c r="E1472">
        <v>0</v>
      </c>
      <c r="F1472">
        <v>8580.25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618</v>
      </c>
      <c r="E1473">
        <v>168004.72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619</v>
      </c>
      <c r="E1474">
        <v>429270.96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620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621</v>
      </c>
      <c r="E1476">
        <v>613342.22</v>
      </c>
      <c r="F1476">
        <v>88737.01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622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623</v>
      </c>
      <c r="E1478">
        <v>312686.59999999998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624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625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626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627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628</v>
      </c>
      <c r="E1483">
        <v>0</v>
      </c>
      <c r="F1483">
        <v>40522.370000000003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629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630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631</v>
      </c>
      <c r="E1486">
        <v>1523304.5</v>
      </c>
      <c r="F1486">
        <v>137839.63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617</v>
      </c>
      <c r="E1487">
        <v>0</v>
      </c>
      <c r="F1487">
        <v>6029.58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618</v>
      </c>
      <c r="E1488">
        <v>270444.25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619</v>
      </c>
      <c r="E1489">
        <v>429270.96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620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621</v>
      </c>
      <c r="E1491">
        <v>613342.22</v>
      </c>
      <c r="F1491">
        <v>88737.01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622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623</v>
      </c>
      <c r="E1493">
        <v>329886.15999999997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624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625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626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627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628</v>
      </c>
      <c r="E1498">
        <v>0</v>
      </c>
      <c r="F1498">
        <v>39178.19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629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630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631</v>
      </c>
      <c r="E1501">
        <v>1642943.6</v>
      </c>
      <c r="F1501">
        <v>133944.78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617</v>
      </c>
      <c r="E1502">
        <v>0</v>
      </c>
      <c r="F1502">
        <v>2060.94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618</v>
      </c>
      <c r="E1503">
        <v>193172.86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619</v>
      </c>
      <c r="E1504">
        <v>429270.96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620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621</v>
      </c>
      <c r="E1506">
        <v>613342.22</v>
      </c>
      <c r="F1506">
        <v>88737.01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622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623</v>
      </c>
      <c r="E1508">
        <v>306931.57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624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625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626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627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628</v>
      </c>
      <c r="E1513">
        <v>0</v>
      </c>
      <c r="F1513">
        <v>40318.94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629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630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631</v>
      </c>
      <c r="E1516">
        <v>1542717.62</v>
      </c>
      <c r="F1516">
        <v>131116.89000000001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617</v>
      </c>
      <c r="E1517">
        <v>0</v>
      </c>
      <c r="F1517">
        <v>9.33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618</v>
      </c>
      <c r="E1518">
        <v>306432.38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619</v>
      </c>
      <c r="E1519">
        <v>429270.96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620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621</v>
      </c>
      <c r="E1521">
        <v>613342.22</v>
      </c>
      <c r="F1521">
        <v>88737.01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622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623</v>
      </c>
      <c r="E1523">
        <v>323281.23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624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625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626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627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628</v>
      </c>
      <c r="E1528">
        <v>0</v>
      </c>
      <c r="F1528">
        <v>37555.74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629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630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631</v>
      </c>
      <c r="E1531">
        <v>1672326.79</v>
      </c>
      <c r="F1531">
        <v>126302.08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617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618</v>
      </c>
      <c r="E1533">
        <v>320906.11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619</v>
      </c>
      <c r="E1534">
        <v>429270.96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620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621</v>
      </c>
      <c r="E1536">
        <v>613342.22</v>
      </c>
      <c r="F1536">
        <v>88737.01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622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623</v>
      </c>
      <c r="E1538">
        <v>313933.73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624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625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626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627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628</v>
      </c>
      <c r="E1543">
        <v>0</v>
      </c>
      <c r="F1543">
        <v>37296.370000000003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629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630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631</v>
      </c>
      <c r="E1546">
        <v>1677453.03</v>
      </c>
      <c r="F1546">
        <v>126033.38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617</v>
      </c>
      <c r="E1547">
        <v>0</v>
      </c>
      <c r="F1547">
        <v>69.62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618</v>
      </c>
      <c r="E1548">
        <v>375146.28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619</v>
      </c>
      <c r="E1549">
        <v>429270.96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620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621</v>
      </c>
      <c r="E1551">
        <v>613342.22</v>
      </c>
      <c r="F1551">
        <v>88737.01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622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623</v>
      </c>
      <c r="E1553">
        <v>334249.3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624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625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626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627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628</v>
      </c>
      <c r="E1558">
        <v>0</v>
      </c>
      <c r="F1558">
        <v>37011.96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629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630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631</v>
      </c>
      <c r="E1561">
        <v>1752008.76</v>
      </c>
      <c r="F1561">
        <v>125818.59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617</v>
      </c>
      <c r="E1562">
        <v>0</v>
      </c>
      <c r="F1562">
        <v>116.28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618</v>
      </c>
      <c r="E1563">
        <v>417293.8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619</v>
      </c>
      <c r="E1564">
        <v>429270.96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620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621</v>
      </c>
      <c r="E1566">
        <v>613342.22</v>
      </c>
      <c r="F1566">
        <v>88737.01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622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623</v>
      </c>
      <c r="E1568">
        <v>347458.13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624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625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626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627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628</v>
      </c>
      <c r="E1573">
        <v>0</v>
      </c>
      <c r="F1573">
        <v>36677.51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629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630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631</v>
      </c>
      <c r="E1576">
        <v>1807365.11</v>
      </c>
      <c r="F1576">
        <v>125530.8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617</v>
      </c>
      <c r="E1577">
        <v>0</v>
      </c>
      <c r="F1577">
        <v>932.58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618</v>
      </c>
      <c r="E1578">
        <v>483180.58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619</v>
      </c>
      <c r="E1579">
        <v>429270.96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620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621</v>
      </c>
      <c r="E1581">
        <v>613342.22</v>
      </c>
      <c r="F1581">
        <v>88737.01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622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623</v>
      </c>
      <c r="E1583">
        <v>348907.54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624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625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626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627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628</v>
      </c>
      <c r="E1588">
        <v>0</v>
      </c>
      <c r="F1588">
        <v>36256.01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629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630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631</v>
      </c>
      <c r="E1591">
        <v>1874701.31</v>
      </c>
      <c r="F1591">
        <v>125925.6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617</v>
      </c>
      <c r="E1592">
        <v>0</v>
      </c>
      <c r="F1592">
        <v>36646.33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618</v>
      </c>
      <c r="E1593">
        <v>506169.43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619</v>
      </c>
      <c r="E1594">
        <v>429270.96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620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621</v>
      </c>
      <c r="E1596">
        <v>613342.22</v>
      </c>
      <c r="F1596">
        <v>88737.01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622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623</v>
      </c>
      <c r="E1598">
        <v>364213.48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624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625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626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627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628</v>
      </c>
      <c r="E1603">
        <v>0</v>
      </c>
      <c r="F1603">
        <v>36974.959999999999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629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630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631</v>
      </c>
      <c r="E1606">
        <v>1912996.1</v>
      </c>
      <c r="F1606">
        <v>162358.31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617</v>
      </c>
      <c r="E1607">
        <v>0</v>
      </c>
      <c r="F1607">
        <v>30060.23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618</v>
      </c>
      <c r="E1608">
        <v>410153.77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619</v>
      </c>
      <c r="E1609">
        <v>429270.96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620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621</v>
      </c>
      <c r="E1611">
        <v>613342.22</v>
      </c>
      <c r="F1611">
        <v>88737.01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622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623</v>
      </c>
      <c r="E1613">
        <v>334282.17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624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625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626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627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628</v>
      </c>
      <c r="E1618">
        <v>0</v>
      </c>
      <c r="F1618">
        <v>37876.29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629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630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631</v>
      </c>
      <c r="E1621">
        <v>1787049.12</v>
      </c>
      <c r="F1621">
        <v>156673.54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617</v>
      </c>
      <c r="E1622">
        <v>0</v>
      </c>
      <c r="F1622">
        <v>18433.169999999998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618</v>
      </c>
      <c r="E1623">
        <v>568382.28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619</v>
      </c>
      <c r="E1624">
        <v>429270.96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620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621</v>
      </c>
      <c r="E1626">
        <v>613342.22</v>
      </c>
      <c r="F1626">
        <v>88737.01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622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623</v>
      </c>
      <c r="E1628">
        <v>358296.59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624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625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626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627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628</v>
      </c>
      <c r="E1633">
        <v>0</v>
      </c>
      <c r="F1633">
        <v>36074.400000000001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629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630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631</v>
      </c>
      <c r="E1636">
        <v>1969292.06</v>
      </c>
      <c r="F1636">
        <v>143244.57999999999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617</v>
      </c>
      <c r="E1637">
        <v>0</v>
      </c>
      <c r="F1637">
        <v>4156.53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618</v>
      </c>
      <c r="E1638">
        <v>677909.62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619</v>
      </c>
      <c r="E1639">
        <v>429270.96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620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621</v>
      </c>
      <c r="E1641">
        <v>613342.22</v>
      </c>
      <c r="F1641">
        <v>88737.01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622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623</v>
      </c>
      <c r="E1643">
        <v>381190.76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624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625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626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627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628</v>
      </c>
      <c r="E1648">
        <v>0</v>
      </c>
      <c r="F1648">
        <v>34326.959999999999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629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630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631</v>
      </c>
      <c r="E1651">
        <v>2101713.56</v>
      </c>
      <c r="F1651">
        <v>127220.49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617</v>
      </c>
      <c r="E1652">
        <v>0</v>
      </c>
      <c r="F1652">
        <v>4.83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618</v>
      </c>
      <c r="E1653">
        <v>922921.22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619</v>
      </c>
      <c r="E1654">
        <v>429270.96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620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621</v>
      </c>
      <c r="E1656">
        <v>613342.22</v>
      </c>
      <c r="F1656">
        <v>88737.01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622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623</v>
      </c>
      <c r="E1658">
        <v>369634.24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624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625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626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627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628</v>
      </c>
      <c r="E1663">
        <v>0</v>
      </c>
      <c r="F1663">
        <v>30730.080000000002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629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630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631</v>
      </c>
      <c r="E1666">
        <v>2335168.65</v>
      </c>
      <c r="F1666">
        <v>119471.91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617</v>
      </c>
      <c r="E1667">
        <v>0</v>
      </c>
      <c r="F1667">
        <v>54632.46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618</v>
      </c>
      <c r="E1668">
        <v>447359.94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619</v>
      </c>
      <c r="E1669">
        <v>429270.96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620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621</v>
      </c>
      <c r="E1671">
        <v>613342.22</v>
      </c>
      <c r="F1671">
        <v>88737.01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622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623</v>
      </c>
      <c r="E1673">
        <v>389389.88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624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625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626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627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628</v>
      </c>
      <c r="E1678">
        <v>0</v>
      </c>
      <c r="F1678">
        <v>40342.82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629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630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631</v>
      </c>
      <c r="E1681">
        <v>1879363.01</v>
      </c>
      <c r="F1681">
        <v>183712.29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617</v>
      </c>
      <c r="E1682">
        <v>0</v>
      </c>
      <c r="F1682">
        <v>744.94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618</v>
      </c>
      <c r="E1683">
        <v>36494.99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619</v>
      </c>
      <c r="E1684">
        <v>429270.96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620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621</v>
      </c>
      <c r="E1686">
        <v>613342.22</v>
      </c>
      <c r="F1686">
        <v>88737.01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622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623</v>
      </c>
      <c r="E1688">
        <v>232071.94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624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625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626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627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628</v>
      </c>
      <c r="E1693">
        <v>0</v>
      </c>
      <c r="F1693">
        <v>43783.19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629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630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631</v>
      </c>
      <c r="E1696">
        <v>1311180.1200000001</v>
      </c>
      <c r="F1696">
        <v>133265.14000000001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617</v>
      </c>
      <c r="E1697">
        <v>0</v>
      </c>
      <c r="F1697">
        <v>180.33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618</v>
      </c>
      <c r="E1698">
        <v>164286.76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619</v>
      </c>
      <c r="E1699">
        <v>429270.96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620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621</v>
      </c>
      <c r="E1701">
        <v>613342.22</v>
      </c>
      <c r="F1701">
        <v>88737.01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622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623</v>
      </c>
      <c r="E1703">
        <v>261063.32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624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625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626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627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628</v>
      </c>
      <c r="E1708">
        <v>0</v>
      </c>
      <c r="F1708">
        <v>40457.83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629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630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631</v>
      </c>
      <c r="E1711">
        <v>1467963.27</v>
      </c>
      <c r="F1711">
        <v>129375.18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617</v>
      </c>
      <c r="E1712">
        <v>0</v>
      </c>
      <c r="F1712">
        <v>2.4900000000000002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618</v>
      </c>
      <c r="E1713">
        <v>119480.84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619</v>
      </c>
      <c r="E1714">
        <v>429270.96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620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621</v>
      </c>
      <c r="E1716">
        <v>613342.22</v>
      </c>
      <c r="F1716">
        <v>88737.01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622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623</v>
      </c>
      <c r="E1718">
        <v>254414.24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624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625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626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627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628</v>
      </c>
      <c r="E1723">
        <v>0</v>
      </c>
      <c r="F1723">
        <v>40178.28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629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630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631</v>
      </c>
      <c r="E1726">
        <v>1416508.27</v>
      </c>
      <c r="F1726">
        <v>128917.78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617</v>
      </c>
      <c r="E1727">
        <v>0</v>
      </c>
      <c r="F1727">
        <v>0.75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618</v>
      </c>
      <c r="E1728">
        <v>200565.28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619</v>
      </c>
      <c r="E1729">
        <v>429270.96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620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621</v>
      </c>
      <c r="E1731">
        <v>613342.22</v>
      </c>
      <c r="F1731">
        <v>88737.01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622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623</v>
      </c>
      <c r="E1733">
        <v>266273.53999999998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624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625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626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627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628</v>
      </c>
      <c r="E1738">
        <v>0</v>
      </c>
      <c r="F1738">
        <v>39144.51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629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630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631</v>
      </c>
      <c r="E1741">
        <v>1509452.01</v>
      </c>
      <c r="F1741">
        <v>127882.28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617</v>
      </c>
      <c r="E1742">
        <v>0</v>
      </c>
      <c r="F1742">
        <v>0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618</v>
      </c>
      <c r="E1743">
        <v>137718.42000000001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619</v>
      </c>
      <c r="E1744">
        <v>429270.96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620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621</v>
      </c>
      <c r="E1746">
        <v>613342.22</v>
      </c>
      <c r="F1746">
        <v>88737.01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622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623</v>
      </c>
      <c r="E1748">
        <v>253794.8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624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625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626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627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628</v>
      </c>
      <c r="E1753">
        <v>0</v>
      </c>
      <c r="F1753">
        <v>40120.639999999999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629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630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631</v>
      </c>
      <c r="E1756">
        <v>1434126.4</v>
      </c>
      <c r="F1756">
        <v>128857.65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617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618</v>
      </c>
      <c r="E1758">
        <v>224440.81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619</v>
      </c>
      <c r="E1759">
        <v>429270.96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620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621</v>
      </c>
      <c r="E1761">
        <v>613342.22</v>
      </c>
      <c r="F1761">
        <v>88737.01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622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623</v>
      </c>
      <c r="E1763">
        <v>266108.99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624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625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626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627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628</v>
      </c>
      <c r="E1768">
        <v>0</v>
      </c>
      <c r="F1768">
        <v>37432.410000000003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629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630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631</v>
      </c>
      <c r="E1771">
        <v>1533162.98</v>
      </c>
      <c r="F1771">
        <v>126169.42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617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618</v>
      </c>
      <c r="E1773">
        <v>241270.25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619</v>
      </c>
      <c r="E1774">
        <v>429270.96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620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621</v>
      </c>
      <c r="E1776">
        <v>613342.22</v>
      </c>
      <c r="F1776">
        <v>88737.01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622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623</v>
      </c>
      <c r="E1778">
        <v>267084.03999999998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624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625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626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627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628</v>
      </c>
      <c r="E1783">
        <v>0</v>
      </c>
      <c r="F1783">
        <v>37151.97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629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630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631</v>
      </c>
      <c r="E1786">
        <v>1550967.48</v>
      </c>
      <c r="F1786">
        <v>125888.98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617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618</v>
      </c>
      <c r="E1788">
        <v>276608.03999999998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619</v>
      </c>
      <c r="E1789">
        <v>429270.96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620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621</v>
      </c>
      <c r="E1791">
        <v>613342.22</v>
      </c>
      <c r="F1791">
        <v>88737.01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622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623</v>
      </c>
      <c r="E1793">
        <v>270052.84999999998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624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625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626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627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628</v>
      </c>
      <c r="E1798">
        <v>0</v>
      </c>
      <c r="F1798">
        <v>37209.19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629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630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631</v>
      </c>
      <c r="E1801">
        <v>1589274.08</v>
      </c>
      <c r="F1801">
        <v>125946.2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617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618</v>
      </c>
      <c r="E1803">
        <v>307632.03000000003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619</v>
      </c>
      <c r="E1804">
        <v>429270.96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620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621</v>
      </c>
      <c r="E1806">
        <v>613342.22</v>
      </c>
      <c r="F1806">
        <v>88737.01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622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623</v>
      </c>
      <c r="E1808">
        <v>277891.46000000002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624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625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626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627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628</v>
      </c>
      <c r="E1813">
        <v>0</v>
      </c>
      <c r="F1813">
        <v>36665.910000000003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629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630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631</v>
      </c>
      <c r="E1816">
        <v>1628136.68</v>
      </c>
      <c r="F1816">
        <v>125402.92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617</v>
      </c>
      <c r="E1817">
        <v>0</v>
      </c>
      <c r="F1817">
        <v>0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618</v>
      </c>
      <c r="E1818">
        <v>376059.31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619</v>
      </c>
      <c r="E1819">
        <v>429270.96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620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621</v>
      </c>
      <c r="E1821">
        <v>613342.22</v>
      </c>
      <c r="F1821">
        <v>88737.01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622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623</v>
      </c>
      <c r="E1823">
        <v>287148.03999999998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624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625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626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627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628</v>
      </c>
      <c r="E1828">
        <v>0</v>
      </c>
      <c r="F1828">
        <v>36367.81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629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630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631</v>
      </c>
      <c r="E1831">
        <v>1705820.53</v>
      </c>
      <c r="F1831">
        <v>125104.82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617</v>
      </c>
      <c r="E1832">
        <v>0</v>
      </c>
      <c r="F1832">
        <v>546.33000000000004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618</v>
      </c>
      <c r="E1833">
        <v>384484.22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619</v>
      </c>
      <c r="E1834">
        <v>429270.96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620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621</v>
      </c>
      <c r="E1836">
        <v>613342.22</v>
      </c>
      <c r="F1836">
        <v>88737.01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622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623</v>
      </c>
      <c r="E1838">
        <v>290526.88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624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625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626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627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628</v>
      </c>
      <c r="E1843">
        <v>0</v>
      </c>
      <c r="F1843">
        <v>37151.43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629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630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631</v>
      </c>
      <c r="E1846">
        <v>1717624.29</v>
      </c>
      <c r="F1846">
        <v>126434.77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617</v>
      </c>
      <c r="E1847">
        <v>0</v>
      </c>
      <c r="F1847">
        <v>974.38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618</v>
      </c>
      <c r="E1848">
        <v>317673.31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619</v>
      </c>
      <c r="E1849">
        <v>429270.96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620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621</v>
      </c>
      <c r="E1851">
        <v>613342.22</v>
      </c>
      <c r="F1851">
        <v>88737.01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622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623</v>
      </c>
      <c r="E1853">
        <v>274571.32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624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625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626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627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628</v>
      </c>
      <c r="E1858">
        <v>0</v>
      </c>
      <c r="F1858">
        <v>38205.050000000003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629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630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631</v>
      </c>
      <c r="E1861">
        <v>1634857.82</v>
      </c>
      <c r="F1861">
        <v>127916.44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617</v>
      </c>
      <c r="E1862">
        <v>0</v>
      </c>
      <c r="F1862">
        <v>72.3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618</v>
      </c>
      <c r="E1863">
        <v>430663.76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619</v>
      </c>
      <c r="E1864">
        <v>429270.96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620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621</v>
      </c>
      <c r="E1866">
        <v>613342.22</v>
      </c>
      <c r="F1866">
        <v>88737.01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622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623</v>
      </c>
      <c r="E1868">
        <v>289550.65000000002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624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625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626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627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628</v>
      </c>
      <c r="E1873">
        <v>0</v>
      </c>
      <c r="F1873">
        <v>35964.339999999997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629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630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631</v>
      </c>
      <c r="E1876">
        <v>1762827.59</v>
      </c>
      <c r="F1876">
        <v>124773.66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617</v>
      </c>
      <c r="E1877">
        <v>0</v>
      </c>
      <c r="F1877">
        <v>31.99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618</v>
      </c>
      <c r="E1878">
        <v>531460.80000000005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619</v>
      </c>
      <c r="E1879">
        <v>429270.96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620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621</v>
      </c>
      <c r="E1881">
        <v>613342.22</v>
      </c>
      <c r="F1881">
        <v>88737.01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622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623</v>
      </c>
      <c r="E1883">
        <v>315528.07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624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625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626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627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628</v>
      </c>
      <c r="E1888">
        <v>0</v>
      </c>
      <c r="F1888">
        <v>34612.85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629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630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631</v>
      </c>
      <c r="E1891">
        <v>1889602.05</v>
      </c>
      <c r="F1891">
        <v>123381.85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617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618</v>
      </c>
      <c r="E1893">
        <v>727955.67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619</v>
      </c>
      <c r="E1894">
        <v>429270.96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620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621</v>
      </c>
      <c r="E1896">
        <v>613342.22</v>
      </c>
      <c r="F1896">
        <v>88737.01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622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623</v>
      </c>
      <c r="E1898">
        <v>302950.49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624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625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626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627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628</v>
      </c>
      <c r="E1903">
        <v>0</v>
      </c>
      <c r="F1903">
        <v>30936.34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629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630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631</v>
      </c>
      <c r="E1906">
        <v>2073519.34</v>
      </c>
      <c r="F1906">
        <v>119673.35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617</v>
      </c>
      <c r="E1907">
        <v>0</v>
      </c>
      <c r="F1907">
        <v>13384.59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618</v>
      </c>
      <c r="E1908">
        <v>332474.46999999997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619</v>
      </c>
      <c r="E1909">
        <v>429270.96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620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621</v>
      </c>
      <c r="E1911">
        <v>613342.22</v>
      </c>
      <c r="F1911">
        <v>88737.01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622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623</v>
      </c>
      <c r="E1913">
        <v>317879.83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624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625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626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627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628</v>
      </c>
      <c r="E1918">
        <v>0</v>
      </c>
      <c r="F1918">
        <v>40274.160000000003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629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630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631</v>
      </c>
      <c r="E1921">
        <v>1692967.49</v>
      </c>
      <c r="F1921">
        <v>142395.76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617</v>
      </c>
      <c r="E1922">
        <v>0</v>
      </c>
      <c r="F1922">
        <v>285086.18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618</v>
      </c>
      <c r="E1923">
        <v>55035.73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619</v>
      </c>
      <c r="E1924">
        <v>429270.96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620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621</v>
      </c>
      <c r="E1926">
        <v>613342.22</v>
      </c>
      <c r="F1926">
        <v>88737.01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622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623</v>
      </c>
      <c r="E1928">
        <v>115889.05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624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625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626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627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628</v>
      </c>
      <c r="E1933">
        <v>0</v>
      </c>
      <c r="F1933">
        <v>43884.41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629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630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631</v>
      </c>
      <c r="E1936">
        <v>1213537.96</v>
      </c>
      <c r="F1936">
        <v>417707.6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617</v>
      </c>
      <c r="E1937">
        <v>0</v>
      </c>
      <c r="F1937">
        <v>182156.94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618</v>
      </c>
      <c r="E1938">
        <v>216947.41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619</v>
      </c>
      <c r="E1939">
        <v>429270.96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620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621</v>
      </c>
      <c r="E1941">
        <v>613342.22</v>
      </c>
      <c r="F1941">
        <v>88737.01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622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623</v>
      </c>
      <c r="E1943">
        <v>157555.67000000001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624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625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626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627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628</v>
      </c>
      <c r="E1948">
        <v>0</v>
      </c>
      <c r="F1948">
        <v>40661.040000000001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629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630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631</v>
      </c>
      <c r="E1951">
        <v>1417116.26</v>
      </c>
      <c r="F1951">
        <v>311554.99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617</v>
      </c>
      <c r="E1952">
        <v>0</v>
      </c>
      <c r="F1952">
        <v>106972.23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618</v>
      </c>
      <c r="E1953">
        <v>172141.62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619</v>
      </c>
      <c r="E1954">
        <v>429270.96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620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621</v>
      </c>
      <c r="E1956">
        <v>613342.22</v>
      </c>
      <c r="F1956">
        <v>88737.01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622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623</v>
      </c>
      <c r="E1958">
        <v>147996.92000000001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624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625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626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627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628</v>
      </c>
      <c r="E1963">
        <v>0</v>
      </c>
      <c r="F1963">
        <v>40444.85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629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630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631</v>
      </c>
      <c r="E1966">
        <v>1362751.72</v>
      </c>
      <c r="F1966">
        <v>236154.09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617</v>
      </c>
      <c r="E1967">
        <v>0</v>
      </c>
      <c r="F1967">
        <v>92750.7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618</v>
      </c>
      <c r="E1968">
        <v>269049.42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619</v>
      </c>
      <c r="E1969">
        <v>429270.96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620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621</v>
      </c>
      <c r="E1971">
        <v>613342.22</v>
      </c>
      <c r="F1971">
        <v>88737.01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622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623</v>
      </c>
      <c r="E1973">
        <v>167461.35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624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625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626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627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628</v>
      </c>
      <c r="E1978">
        <v>0</v>
      </c>
      <c r="F1978">
        <v>38843.81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629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630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631</v>
      </c>
      <c r="E1981">
        <v>1479123.96</v>
      </c>
      <c r="F1981">
        <v>220331.51999999999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617</v>
      </c>
      <c r="E1982">
        <v>0</v>
      </c>
      <c r="F1982">
        <v>84363.04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618</v>
      </c>
      <c r="E1983">
        <v>195698.28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619</v>
      </c>
      <c r="E1984">
        <v>429270.96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620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621</v>
      </c>
      <c r="E1986">
        <v>613342.22</v>
      </c>
      <c r="F1986">
        <v>88737.01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622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623</v>
      </c>
      <c r="E1988">
        <v>150857.95000000001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624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625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626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627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628</v>
      </c>
      <c r="E1993">
        <v>0</v>
      </c>
      <c r="F1993">
        <v>40432.54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629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630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631</v>
      </c>
      <c r="E1996">
        <v>1389169.42</v>
      </c>
      <c r="F1996">
        <v>213532.59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617</v>
      </c>
      <c r="E1997">
        <v>0</v>
      </c>
      <c r="F1997">
        <v>15636.43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618</v>
      </c>
      <c r="E1998">
        <v>310529.15000000002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619</v>
      </c>
      <c r="E1999">
        <v>429270.96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620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621</v>
      </c>
      <c r="E2001">
        <v>613342.22</v>
      </c>
      <c r="F2001">
        <v>88737.01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622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623</v>
      </c>
      <c r="E2003">
        <v>176429.38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624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625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626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627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628</v>
      </c>
      <c r="E2008">
        <v>0</v>
      </c>
      <c r="F2008">
        <v>37538.6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629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630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631</v>
      </c>
      <c r="E2011">
        <v>1529571.72</v>
      </c>
      <c r="F2011">
        <v>141912.04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617</v>
      </c>
      <c r="E2012">
        <v>0</v>
      </c>
      <c r="F2012">
        <v>13860.73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618</v>
      </c>
      <c r="E2013">
        <v>320741.52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619</v>
      </c>
      <c r="E2014">
        <v>429270.96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620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621</v>
      </c>
      <c r="E2016">
        <v>613342.22</v>
      </c>
      <c r="F2016">
        <v>88737.01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622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623</v>
      </c>
      <c r="E2018">
        <v>171987.11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624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625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626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627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628</v>
      </c>
      <c r="E2023">
        <v>0</v>
      </c>
      <c r="F2023">
        <v>37078.5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629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630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631</v>
      </c>
      <c r="E2026">
        <v>1535341.82</v>
      </c>
      <c r="F2026">
        <v>139676.24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617</v>
      </c>
      <c r="E2027">
        <v>0</v>
      </c>
      <c r="F2027">
        <v>23208.44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618</v>
      </c>
      <c r="E2028">
        <v>373577.99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619</v>
      </c>
      <c r="E2029">
        <v>429270.96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620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621</v>
      </c>
      <c r="E2031">
        <v>613342.22</v>
      </c>
      <c r="F2031">
        <v>88737.01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622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623</v>
      </c>
      <c r="E2033">
        <v>183223.42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624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625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626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627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628</v>
      </c>
      <c r="E2038">
        <v>0</v>
      </c>
      <c r="F2038">
        <v>37174.93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629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630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631</v>
      </c>
      <c r="E2041">
        <v>1599414.59</v>
      </c>
      <c r="F2041">
        <v>149120.38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617</v>
      </c>
      <c r="E2042">
        <v>0</v>
      </c>
      <c r="F2042">
        <v>19661.61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618</v>
      </c>
      <c r="E2043">
        <v>413092.36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619</v>
      </c>
      <c r="E2044">
        <v>429270.96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620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621</v>
      </c>
      <c r="E2046">
        <v>613342.22</v>
      </c>
      <c r="F2046">
        <v>88737.01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622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623</v>
      </c>
      <c r="E2048">
        <v>195481.55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624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625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626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627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628</v>
      </c>
      <c r="E2053">
        <v>0</v>
      </c>
      <c r="F2053">
        <v>36552.879999999997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629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630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631</v>
      </c>
      <c r="E2056">
        <v>1651187.09</v>
      </c>
      <c r="F2056">
        <v>144951.5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617</v>
      </c>
      <c r="E2057">
        <v>0</v>
      </c>
      <c r="F2057">
        <v>51121.48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618</v>
      </c>
      <c r="E2058">
        <v>474556.34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619</v>
      </c>
      <c r="E2059">
        <v>429270.96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620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621</v>
      </c>
      <c r="E2061">
        <v>613342.22</v>
      </c>
      <c r="F2061">
        <v>88737.01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622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623</v>
      </c>
      <c r="E2063">
        <v>197107.98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624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625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626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627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628</v>
      </c>
      <c r="E2068">
        <v>0</v>
      </c>
      <c r="F2068">
        <v>36273.69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629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630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631</v>
      </c>
      <c r="E2071">
        <v>1714277.5</v>
      </c>
      <c r="F2071">
        <v>176132.18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617</v>
      </c>
      <c r="E2072">
        <v>0</v>
      </c>
      <c r="F2072">
        <v>203358.05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618</v>
      </c>
      <c r="E2073">
        <v>498018.15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619</v>
      </c>
      <c r="E2074">
        <v>429270.96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620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621</v>
      </c>
      <c r="E2076">
        <v>613342.22</v>
      </c>
      <c r="F2076">
        <v>88737.01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622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623</v>
      </c>
      <c r="E2078">
        <v>204887.65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624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625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626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627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628</v>
      </c>
      <c r="E2083">
        <v>0</v>
      </c>
      <c r="F2083">
        <v>37187.11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629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630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631</v>
      </c>
      <c r="E2086">
        <v>1745518.98</v>
      </c>
      <c r="F2086">
        <v>329282.17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617</v>
      </c>
      <c r="E2087">
        <v>0</v>
      </c>
      <c r="F2087">
        <v>184972.52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618</v>
      </c>
      <c r="E2088">
        <v>404033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619</v>
      </c>
      <c r="E2089">
        <v>429270.96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620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621</v>
      </c>
      <c r="E2091">
        <v>613342.22</v>
      </c>
      <c r="F2091">
        <v>88737.01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622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623</v>
      </c>
      <c r="E2093">
        <v>181636.27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624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625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626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627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628</v>
      </c>
      <c r="E2098">
        <v>0</v>
      </c>
      <c r="F2098">
        <v>37984.019999999997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629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630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631</v>
      </c>
      <c r="E2101">
        <v>1628282.45</v>
      </c>
      <c r="F2101">
        <v>311693.55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617</v>
      </c>
      <c r="E2102">
        <v>0</v>
      </c>
      <c r="F2102">
        <v>151820.01999999999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618</v>
      </c>
      <c r="E2103">
        <v>559809.61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619</v>
      </c>
      <c r="E2104">
        <v>429270.96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620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621</v>
      </c>
      <c r="E2106">
        <v>613342.22</v>
      </c>
      <c r="F2106">
        <v>88737.01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622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623</v>
      </c>
      <c r="E2108">
        <v>208187.86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624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625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626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627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628</v>
      </c>
      <c r="E2113">
        <v>0</v>
      </c>
      <c r="F2113">
        <v>36162.120000000003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629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630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631</v>
      </c>
      <c r="E2116">
        <v>1810610.65</v>
      </c>
      <c r="F2116">
        <v>276719.15000000002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617</v>
      </c>
      <c r="E2117">
        <v>0</v>
      </c>
      <c r="F2117">
        <v>70018.16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618</v>
      </c>
      <c r="E2118">
        <v>666424.92000000004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619</v>
      </c>
      <c r="E2119">
        <v>429270.96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620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621</v>
      </c>
      <c r="E2121">
        <v>613342.22</v>
      </c>
      <c r="F2121">
        <v>88737.01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622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623</v>
      </c>
      <c r="E2123">
        <v>231748.94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624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625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626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627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628</v>
      </c>
      <c r="E2128">
        <v>0</v>
      </c>
      <c r="F2128">
        <v>34185.410000000003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629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630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631</v>
      </c>
      <c r="E2131">
        <v>1940787.04</v>
      </c>
      <c r="F2131">
        <v>192940.59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617</v>
      </c>
      <c r="E2132">
        <v>0</v>
      </c>
      <c r="F2132">
        <v>16440.72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618</v>
      </c>
      <c r="E2133">
        <v>910412.32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619</v>
      </c>
      <c r="E2134">
        <v>429270.96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620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621</v>
      </c>
      <c r="E2136">
        <v>613342.22</v>
      </c>
      <c r="F2136">
        <v>88737.01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622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623</v>
      </c>
      <c r="E2138">
        <v>248778.26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624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625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626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627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628</v>
      </c>
      <c r="E2143">
        <v>0</v>
      </c>
      <c r="F2143">
        <v>30819.81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629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630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631</v>
      </c>
      <c r="E2146">
        <v>2201803.77</v>
      </c>
      <c r="F2146">
        <v>135997.54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617</v>
      </c>
      <c r="E2147">
        <v>0</v>
      </c>
      <c r="F2147">
        <v>251357.67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618</v>
      </c>
      <c r="E2148">
        <v>439082.23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619</v>
      </c>
      <c r="E2149">
        <v>429270.96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620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621</v>
      </c>
      <c r="E2151">
        <v>613342.22</v>
      </c>
      <c r="F2151">
        <v>88737.01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622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623</v>
      </c>
      <c r="E2153">
        <v>216295.4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624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625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626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627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628</v>
      </c>
      <c r="E2158">
        <v>0</v>
      </c>
      <c r="F2158">
        <v>40162.339999999997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629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630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631</v>
      </c>
      <c r="E2161">
        <v>1697990.82</v>
      </c>
      <c r="F2161">
        <v>380257.02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617</v>
      </c>
      <c r="E2162">
        <v>0</v>
      </c>
      <c r="F2162">
        <v>233590.02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618</v>
      </c>
      <c r="E2163">
        <v>38762.199999999997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619</v>
      </c>
      <c r="E2164">
        <v>429270.96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620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621</v>
      </c>
      <c r="E2166">
        <v>613342.22</v>
      </c>
      <c r="F2166">
        <v>88737.01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622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623</v>
      </c>
      <c r="E2168">
        <v>108225.9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624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625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626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627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628</v>
      </c>
      <c r="E2173">
        <v>0</v>
      </c>
      <c r="F2173">
        <v>43878.06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629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630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631</v>
      </c>
      <c r="E2176">
        <v>1189601.28</v>
      </c>
      <c r="F2176">
        <v>366205.1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617</v>
      </c>
      <c r="E2177">
        <v>0</v>
      </c>
      <c r="F2177">
        <v>136988.78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618</v>
      </c>
      <c r="E2178">
        <v>164738.87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619</v>
      </c>
      <c r="E2179">
        <v>429270.96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620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621</v>
      </c>
      <c r="E2181">
        <v>613342.22</v>
      </c>
      <c r="F2181">
        <v>88737.01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622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623</v>
      </c>
      <c r="E2183">
        <v>128613.34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624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625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626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627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628</v>
      </c>
      <c r="E2188">
        <v>0</v>
      </c>
      <c r="F2188">
        <v>40450.26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629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630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631</v>
      </c>
      <c r="E2191">
        <v>1335965.3899999999</v>
      </c>
      <c r="F2191">
        <v>266176.05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617</v>
      </c>
      <c r="E2192">
        <v>0</v>
      </c>
      <c r="F2192">
        <v>87108.28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618</v>
      </c>
      <c r="E2193">
        <v>123305.28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619</v>
      </c>
      <c r="E2194">
        <v>429270.96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620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621</v>
      </c>
      <c r="E2196">
        <v>613342.22</v>
      </c>
      <c r="F2196">
        <v>88737.01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622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623</v>
      </c>
      <c r="E2198">
        <v>122885.44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624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625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626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627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628</v>
      </c>
      <c r="E2203">
        <v>0</v>
      </c>
      <c r="F2203">
        <v>40126.86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629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630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631</v>
      </c>
      <c r="E2206">
        <v>1288803.9099999999</v>
      </c>
      <c r="F2206">
        <v>215972.14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617</v>
      </c>
      <c r="E2207">
        <v>0</v>
      </c>
      <c r="F2207">
        <v>77594.960000000006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618</v>
      </c>
      <c r="E2208">
        <v>200189.08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619</v>
      </c>
      <c r="E2209">
        <v>429270.96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620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621</v>
      </c>
      <c r="E2211">
        <v>613342.22</v>
      </c>
      <c r="F2211">
        <v>88737.01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622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623</v>
      </c>
      <c r="E2213">
        <v>134698.73000000001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624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625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626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627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628</v>
      </c>
      <c r="E2218">
        <v>0</v>
      </c>
      <c r="F2218">
        <v>39005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629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630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631</v>
      </c>
      <c r="E2221">
        <v>1377501</v>
      </c>
      <c r="F2221">
        <v>205336.97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617</v>
      </c>
      <c r="E2222">
        <v>0</v>
      </c>
      <c r="F2222">
        <v>78328.039999999994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618</v>
      </c>
      <c r="E2223">
        <v>140511.17000000001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619</v>
      </c>
      <c r="E2224">
        <v>429270.96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620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621</v>
      </c>
      <c r="E2226">
        <v>613342.22</v>
      </c>
      <c r="F2226">
        <v>88737.01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622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623</v>
      </c>
      <c r="E2228">
        <v>126447.54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624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625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626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627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628</v>
      </c>
      <c r="E2233">
        <v>0</v>
      </c>
      <c r="F2233">
        <v>40205.949999999997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629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630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631</v>
      </c>
      <c r="E2236">
        <v>1309571.8999999999</v>
      </c>
      <c r="F2236">
        <v>207271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617</v>
      </c>
      <c r="E2237">
        <v>0</v>
      </c>
      <c r="F2237">
        <v>16958.34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618</v>
      </c>
      <c r="E2238">
        <v>227375.34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619</v>
      </c>
      <c r="E2239">
        <v>429270.96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620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621</v>
      </c>
      <c r="E2241">
        <v>613342.22</v>
      </c>
      <c r="F2241">
        <v>88737.01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622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623</v>
      </c>
      <c r="E2243">
        <v>143818.42000000001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624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625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626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627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628</v>
      </c>
      <c r="E2248">
        <v>0</v>
      </c>
      <c r="F2248">
        <v>37530.31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629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630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631</v>
      </c>
      <c r="E2251">
        <v>1413806.95</v>
      </c>
      <c r="F2251">
        <v>143225.66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617</v>
      </c>
      <c r="E2252">
        <v>0</v>
      </c>
      <c r="F2252">
        <v>17498.560000000001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618</v>
      </c>
      <c r="E2253">
        <v>239915.13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619</v>
      </c>
      <c r="E2254">
        <v>429270.96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620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621</v>
      </c>
      <c r="E2256">
        <v>613342.22</v>
      </c>
      <c r="F2256">
        <v>88737.01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622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623</v>
      </c>
      <c r="E2258">
        <v>145080.97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624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625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626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627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628</v>
      </c>
      <c r="E2263">
        <v>0</v>
      </c>
      <c r="F2263">
        <v>37148.480000000003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629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630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631</v>
      </c>
      <c r="E2266">
        <v>1427609.29</v>
      </c>
      <c r="F2266">
        <v>143384.04999999999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617</v>
      </c>
      <c r="E2267">
        <v>0</v>
      </c>
      <c r="F2267">
        <v>24593.94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618</v>
      </c>
      <c r="E2268">
        <v>275143.5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619</v>
      </c>
      <c r="E2269">
        <v>429270.96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620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621</v>
      </c>
      <c r="E2271">
        <v>613342.22</v>
      </c>
      <c r="F2271">
        <v>88737.01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622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623</v>
      </c>
      <c r="E2273">
        <v>146468.79999999999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624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625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626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627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628</v>
      </c>
      <c r="E2278">
        <v>0</v>
      </c>
      <c r="F2278">
        <v>37044.33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629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630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631</v>
      </c>
      <c r="E2281">
        <v>1464225.48</v>
      </c>
      <c r="F2281">
        <v>150375.28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617</v>
      </c>
      <c r="E2282">
        <v>0</v>
      </c>
      <c r="F2282">
        <v>20059.34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618</v>
      </c>
      <c r="E2283">
        <v>304291.75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619</v>
      </c>
      <c r="E2284">
        <v>429270.96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620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621</v>
      </c>
      <c r="E2286">
        <v>613342.22</v>
      </c>
      <c r="F2286">
        <v>88737.01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622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623</v>
      </c>
      <c r="E2288">
        <v>153152.1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624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625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626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627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628</v>
      </c>
      <c r="E2293">
        <v>0</v>
      </c>
      <c r="F2293">
        <v>36866.81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629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630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631</v>
      </c>
      <c r="E2296">
        <v>1500057.04</v>
      </c>
      <c r="F2296">
        <v>145663.17000000001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617</v>
      </c>
      <c r="E2297">
        <v>0</v>
      </c>
      <c r="F2297">
        <v>48978.48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618</v>
      </c>
      <c r="E2298">
        <v>369341.63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619</v>
      </c>
      <c r="E2299">
        <v>429270.96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620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621</v>
      </c>
      <c r="E2301">
        <v>613342.22</v>
      </c>
      <c r="F2301">
        <v>88737.01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622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623</v>
      </c>
      <c r="E2303">
        <v>159156.79999999999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624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625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626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627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628</v>
      </c>
      <c r="E2308">
        <v>0</v>
      </c>
      <c r="F2308">
        <v>36549.03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629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630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631</v>
      </c>
      <c r="E2311">
        <v>1571111.61</v>
      </c>
      <c r="F2311">
        <v>174264.52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617</v>
      </c>
      <c r="E2312">
        <v>0</v>
      </c>
      <c r="F2312">
        <v>142356.79999999999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618</v>
      </c>
      <c r="E2313">
        <v>378591.58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619</v>
      </c>
      <c r="E2314">
        <v>429270.96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620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621</v>
      </c>
      <c r="E2316">
        <v>613342.22</v>
      </c>
      <c r="F2316">
        <v>88737.01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622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623</v>
      </c>
      <c r="E2318">
        <v>160781.32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624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625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626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627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628</v>
      </c>
      <c r="E2323">
        <v>0</v>
      </c>
      <c r="F2323">
        <v>37166.32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629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630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631</v>
      </c>
      <c r="E2326">
        <v>1581986.09</v>
      </c>
      <c r="F2326">
        <v>268260.13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617</v>
      </c>
      <c r="E2327">
        <v>0</v>
      </c>
      <c r="F2327">
        <v>131023.9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618</v>
      </c>
      <c r="E2328">
        <v>313358.74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619</v>
      </c>
      <c r="E2329">
        <v>429270.96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620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621</v>
      </c>
      <c r="E2331">
        <v>613342.22</v>
      </c>
      <c r="F2331">
        <v>88737.01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622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623</v>
      </c>
      <c r="E2333">
        <v>148163.45000000001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624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625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626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627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628</v>
      </c>
      <c r="E2338">
        <v>0</v>
      </c>
      <c r="F2338">
        <v>38007.300000000003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629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630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631</v>
      </c>
      <c r="E2341">
        <v>1504135.37</v>
      </c>
      <c r="F2341">
        <v>257768.21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617</v>
      </c>
      <c r="E2342">
        <v>0</v>
      </c>
      <c r="F2342">
        <v>114364.89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618</v>
      </c>
      <c r="E2343">
        <v>423929.95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619</v>
      </c>
      <c r="E2344">
        <v>429270.96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620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621</v>
      </c>
      <c r="E2346">
        <v>613342.22</v>
      </c>
      <c r="F2346">
        <v>88737.01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622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623</v>
      </c>
      <c r="E2348">
        <v>164732.88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624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625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626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627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628</v>
      </c>
      <c r="E2353">
        <v>0</v>
      </c>
      <c r="F2353">
        <v>35857.279999999999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629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630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631</v>
      </c>
      <c r="E2356">
        <v>1631276.01</v>
      </c>
      <c r="F2356">
        <v>238959.19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617</v>
      </c>
      <c r="E2357">
        <v>0</v>
      </c>
      <c r="F2357">
        <v>67540.429999999993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618</v>
      </c>
      <c r="E2358">
        <v>522035.03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619</v>
      </c>
      <c r="E2359">
        <v>429270.96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620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621</v>
      </c>
      <c r="E2361">
        <v>613342.22</v>
      </c>
      <c r="F2361">
        <v>88737.01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622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623</v>
      </c>
      <c r="E2363">
        <v>188140.97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624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625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626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627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628</v>
      </c>
      <c r="E2368">
        <v>0</v>
      </c>
      <c r="F2368">
        <v>34390.53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629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630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631</v>
      </c>
      <c r="E2371">
        <v>1752789.19</v>
      </c>
      <c r="F2371">
        <v>190667.97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617</v>
      </c>
      <c r="E2372">
        <v>0</v>
      </c>
      <c r="F2372">
        <v>18242.11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618</v>
      </c>
      <c r="E2373">
        <v>718063.87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619</v>
      </c>
      <c r="E2374">
        <v>429270.96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620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621</v>
      </c>
      <c r="E2376">
        <v>613342.22</v>
      </c>
      <c r="F2376">
        <v>88737.01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622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623</v>
      </c>
      <c r="E2378">
        <v>202568.82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624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625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626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627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628</v>
      </c>
      <c r="E2383">
        <v>0</v>
      </c>
      <c r="F2383">
        <v>31176.99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629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630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631</v>
      </c>
      <c r="E2386">
        <v>1963245.88</v>
      </c>
      <c r="F2386">
        <v>138156.10999999999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617</v>
      </c>
      <c r="E2387">
        <v>0</v>
      </c>
      <c r="F2387">
        <v>205366.06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618</v>
      </c>
      <c r="E2388">
        <v>325874.11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619</v>
      </c>
      <c r="E2389">
        <v>429270.96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620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621</v>
      </c>
      <c r="E2391">
        <v>613342.22</v>
      </c>
      <c r="F2391">
        <v>88737.01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622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623</v>
      </c>
      <c r="E2393">
        <v>170642.68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624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625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626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627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628</v>
      </c>
      <c r="E2398">
        <v>0</v>
      </c>
      <c r="F2398">
        <v>40072.43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629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630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631</v>
      </c>
      <c r="E2401">
        <v>1539129.98</v>
      </c>
      <c r="F2401">
        <v>334175.5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Lodging - Hotel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Lodging - Hotel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130</v>
      </c>
      <c r="B2" t="s">
        <v>351</v>
      </c>
      <c r="C2" t="s">
        <v>352</v>
      </c>
      <c r="D2">
        <v>22.28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153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9.65</v>
      </c>
      <c r="C2">
        <v>5.22</v>
      </c>
      <c r="D2">
        <v>3</v>
      </c>
    </row>
    <row r="3" spans="1:4" x14ac:dyDescent="0.25">
      <c r="A3" t="s">
        <v>354</v>
      </c>
      <c r="B3">
        <v>8.99</v>
      </c>
      <c r="C3">
        <v>5.22</v>
      </c>
      <c r="D3">
        <v>3</v>
      </c>
    </row>
    <row r="4" spans="1:4" x14ac:dyDescent="0.25">
      <c r="A4" t="s">
        <v>355</v>
      </c>
      <c r="B4">
        <v>5.38</v>
      </c>
      <c r="C4">
        <v>5.22</v>
      </c>
      <c r="D4">
        <v>3</v>
      </c>
    </row>
    <row r="5" spans="1:4" x14ac:dyDescent="0.25">
      <c r="A5" t="s">
        <v>356</v>
      </c>
      <c r="B5">
        <v>2.76</v>
      </c>
      <c r="C5">
        <v>4.99</v>
      </c>
      <c r="D5">
        <v>3</v>
      </c>
    </row>
    <row r="6" spans="1:4" x14ac:dyDescent="0.25">
      <c r="A6" t="s">
        <v>357</v>
      </c>
      <c r="B6">
        <v>2.76</v>
      </c>
      <c r="C6">
        <v>4.99</v>
      </c>
      <c r="D6">
        <v>3</v>
      </c>
    </row>
    <row r="7" spans="1:4" x14ac:dyDescent="0.25">
      <c r="A7" t="s">
        <v>358</v>
      </c>
      <c r="B7">
        <v>2.76</v>
      </c>
      <c r="C7">
        <v>4.99</v>
      </c>
      <c r="D7">
        <v>3</v>
      </c>
    </row>
    <row r="8" spans="1:4" x14ac:dyDescent="0.25">
      <c r="A8" t="s">
        <v>359</v>
      </c>
      <c r="B8">
        <v>2.76</v>
      </c>
      <c r="C8">
        <v>4.99</v>
      </c>
      <c r="D8">
        <v>3</v>
      </c>
    </row>
    <row r="9" spans="1:4" x14ac:dyDescent="0.25">
      <c r="A9" t="s">
        <v>360</v>
      </c>
      <c r="B9">
        <v>2.76</v>
      </c>
      <c r="C9">
        <v>4.99</v>
      </c>
      <c r="D9">
        <v>3</v>
      </c>
    </row>
    <row r="10" spans="1:4" x14ac:dyDescent="0.25">
      <c r="A10" t="s">
        <v>361</v>
      </c>
      <c r="B10">
        <v>2.76</v>
      </c>
      <c r="C10">
        <v>4.99</v>
      </c>
      <c r="D10">
        <v>3</v>
      </c>
    </row>
    <row r="11" spans="1:4" x14ac:dyDescent="0.25">
      <c r="A11" t="s">
        <v>362</v>
      </c>
      <c r="B11">
        <v>5.74</v>
      </c>
      <c r="C11">
        <v>5.22</v>
      </c>
      <c r="D11">
        <v>3</v>
      </c>
    </row>
    <row r="12" spans="1:4" x14ac:dyDescent="0.25">
      <c r="A12" t="s">
        <v>363</v>
      </c>
      <c r="B12">
        <v>5.74</v>
      </c>
      <c r="C12">
        <v>5.22</v>
      </c>
      <c r="D12">
        <v>3</v>
      </c>
    </row>
    <row r="13" spans="1:4" x14ac:dyDescent="0.25">
      <c r="A13" t="s">
        <v>364</v>
      </c>
      <c r="B13">
        <v>8.01</v>
      </c>
      <c r="C13">
        <v>4.99</v>
      </c>
      <c r="D13">
        <v>3</v>
      </c>
    </row>
    <row r="14" spans="1:4" x14ac:dyDescent="0.25">
      <c r="A14" t="s">
        <v>365</v>
      </c>
      <c r="B14">
        <v>2.92</v>
      </c>
      <c r="C14">
        <v>4.99</v>
      </c>
      <c r="D14">
        <v>3</v>
      </c>
    </row>
    <row r="15" spans="1:4" x14ac:dyDescent="0.25">
      <c r="A15" t="s">
        <v>366</v>
      </c>
      <c r="B15">
        <v>8.01</v>
      </c>
      <c r="C15">
        <v>4.99</v>
      </c>
      <c r="D15">
        <v>3</v>
      </c>
    </row>
    <row r="16" spans="1:4" x14ac:dyDescent="0.25">
      <c r="A16" t="s">
        <v>367</v>
      </c>
      <c r="B16">
        <v>8.01</v>
      </c>
      <c r="C16">
        <v>4.99</v>
      </c>
      <c r="D16">
        <v>3</v>
      </c>
    </row>
    <row r="17" spans="1:4" x14ac:dyDescent="0.25">
      <c r="A17" t="s">
        <v>368</v>
      </c>
      <c r="B17">
        <v>8.01</v>
      </c>
      <c r="C17">
        <v>4.99</v>
      </c>
      <c r="D17">
        <v>3</v>
      </c>
    </row>
    <row r="18" spans="1:4" x14ac:dyDescent="0.25">
      <c r="A18" t="s">
        <v>369</v>
      </c>
      <c r="B18">
        <v>8.01</v>
      </c>
      <c r="C18">
        <v>4.99</v>
      </c>
      <c r="D18">
        <v>3</v>
      </c>
    </row>
    <row r="19" spans="1:4" x14ac:dyDescent="0.25">
      <c r="A19" t="s">
        <v>370</v>
      </c>
      <c r="B19">
        <v>2.69</v>
      </c>
      <c r="C19">
        <v>4.99</v>
      </c>
      <c r="D19">
        <v>3</v>
      </c>
    </row>
    <row r="20" spans="1:4" x14ac:dyDescent="0.25">
      <c r="A20" t="s">
        <v>371</v>
      </c>
      <c r="B20">
        <v>8.01</v>
      </c>
      <c r="C20">
        <v>4.99</v>
      </c>
      <c r="D20">
        <v>3</v>
      </c>
    </row>
    <row r="21" spans="1:4" x14ac:dyDescent="0.25">
      <c r="A21" t="s">
        <v>372</v>
      </c>
      <c r="B21">
        <v>2.92</v>
      </c>
      <c r="C21">
        <v>4.99</v>
      </c>
      <c r="D21">
        <v>3</v>
      </c>
    </row>
    <row r="22" spans="1:4" x14ac:dyDescent="0.25">
      <c r="A22" t="s">
        <v>373</v>
      </c>
      <c r="B22">
        <v>8.01</v>
      </c>
      <c r="C22">
        <v>4.99</v>
      </c>
      <c r="D22">
        <v>3</v>
      </c>
    </row>
    <row r="23" spans="1:4" x14ac:dyDescent="0.25">
      <c r="A23" t="s">
        <v>374</v>
      </c>
      <c r="B23">
        <v>8.01</v>
      </c>
      <c r="C23">
        <v>4.99</v>
      </c>
      <c r="D23">
        <v>3</v>
      </c>
    </row>
    <row r="24" spans="1:4" x14ac:dyDescent="0.25">
      <c r="A24" t="s">
        <v>375</v>
      </c>
      <c r="B24">
        <v>8.01</v>
      </c>
      <c r="C24">
        <v>4.99</v>
      </c>
      <c r="D24">
        <v>3</v>
      </c>
    </row>
    <row r="25" spans="1:4" x14ac:dyDescent="0.25">
      <c r="A25" t="s">
        <v>376</v>
      </c>
      <c r="B25">
        <v>8.01</v>
      </c>
      <c r="C25">
        <v>4.99</v>
      </c>
      <c r="D25">
        <v>3</v>
      </c>
    </row>
    <row r="26" spans="1:4" x14ac:dyDescent="0.25">
      <c r="A26" t="s">
        <v>377</v>
      </c>
      <c r="B26">
        <v>2.69</v>
      </c>
      <c r="C26">
        <v>4.99</v>
      </c>
      <c r="D26">
        <v>3</v>
      </c>
    </row>
    <row r="27" spans="1:4" x14ac:dyDescent="0.25">
      <c r="A27" t="s">
        <v>378</v>
      </c>
      <c r="B27">
        <v>8.01</v>
      </c>
      <c r="C27">
        <v>4.99</v>
      </c>
      <c r="D27">
        <v>3</v>
      </c>
    </row>
    <row r="28" spans="1:4" x14ac:dyDescent="0.25">
      <c r="A28" t="s">
        <v>379</v>
      </c>
      <c r="B28">
        <v>2.92</v>
      </c>
      <c r="C28">
        <v>4.99</v>
      </c>
      <c r="D28">
        <v>3</v>
      </c>
    </row>
    <row r="29" spans="1:4" x14ac:dyDescent="0.25">
      <c r="A29" t="s">
        <v>380</v>
      </c>
      <c r="B29">
        <v>8.01</v>
      </c>
      <c r="C29">
        <v>4.99</v>
      </c>
      <c r="D29">
        <v>3</v>
      </c>
    </row>
    <row r="30" spans="1:4" x14ac:dyDescent="0.25">
      <c r="A30" t="s">
        <v>381</v>
      </c>
      <c r="B30">
        <v>8.01</v>
      </c>
      <c r="C30">
        <v>4.99</v>
      </c>
      <c r="D30">
        <v>3</v>
      </c>
    </row>
    <row r="31" spans="1:4" x14ac:dyDescent="0.25">
      <c r="A31" t="s">
        <v>382</v>
      </c>
      <c r="B31">
        <v>8.01</v>
      </c>
      <c r="C31">
        <v>4.99</v>
      </c>
      <c r="D31">
        <v>3</v>
      </c>
    </row>
    <row r="32" spans="1:4" x14ac:dyDescent="0.25">
      <c r="A32" t="s">
        <v>383</v>
      </c>
      <c r="B32">
        <v>8.01</v>
      </c>
      <c r="C32">
        <v>4.99</v>
      </c>
      <c r="D32">
        <v>3</v>
      </c>
    </row>
    <row r="33" spans="1:4" x14ac:dyDescent="0.25">
      <c r="A33" t="s">
        <v>384</v>
      </c>
      <c r="B33">
        <v>2.69</v>
      </c>
      <c r="C33">
        <v>4.99</v>
      </c>
      <c r="D33">
        <v>3</v>
      </c>
    </row>
    <row r="34" spans="1:4" x14ac:dyDescent="0.25">
      <c r="A34" t="s">
        <v>385</v>
      </c>
      <c r="B34">
        <v>8.01</v>
      </c>
      <c r="C34">
        <v>4.99</v>
      </c>
      <c r="D34">
        <v>3</v>
      </c>
    </row>
    <row r="35" spans="1:4" x14ac:dyDescent="0.25">
      <c r="A35" t="s">
        <v>386</v>
      </c>
      <c r="B35">
        <v>8.01</v>
      </c>
      <c r="C35">
        <v>4.99</v>
      </c>
      <c r="D35">
        <v>3</v>
      </c>
    </row>
    <row r="36" spans="1:4" x14ac:dyDescent="0.25">
      <c r="A36" t="s">
        <v>387</v>
      </c>
      <c r="B36">
        <v>8.01</v>
      </c>
      <c r="C36">
        <v>4.99</v>
      </c>
      <c r="D36">
        <v>3</v>
      </c>
    </row>
    <row r="37" spans="1:4" x14ac:dyDescent="0.25">
      <c r="A37" t="s">
        <v>388</v>
      </c>
      <c r="B37">
        <v>8.01</v>
      </c>
      <c r="C37">
        <v>4.99</v>
      </c>
      <c r="D37">
        <v>3</v>
      </c>
    </row>
    <row r="38" spans="1:4" x14ac:dyDescent="0.25">
      <c r="A38" t="s">
        <v>389</v>
      </c>
      <c r="B38">
        <v>8.01</v>
      </c>
      <c r="C38">
        <v>4.99</v>
      </c>
      <c r="D38">
        <v>3</v>
      </c>
    </row>
    <row r="39" spans="1:4" x14ac:dyDescent="0.25">
      <c r="A39" t="s">
        <v>390</v>
      </c>
      <c r="B39">
        <v>8.01</v>
      </c>
      <c r="C39">
        <v>4.99</v>
      </c>
      <c r="D39">
        <v>3</v>
      </c>
    </row>
    <row r="40" spans="1:4" x14ac:dyDescent="0.25">
      <c r="A40" t="s">
        <v>391</v>
      </c>
      <c r="B40">
        <v>8.01</v>
      </c>
      <c r="C40">
        <v>4.99</v>
      </c>
      <c r="D40">
        <v>3</v>
      </c>
    </row>
    <row r="41" spans="1:4" x14ac:dyDescent="0.25">
      <c r="A41" t="s">
        <v>392</v>
      </c>
      <c r="B41">
        <v>8.01</v>
      </c>
      <c r="C41">
        <v>4.99</v>
      </c>
      <c r="D41">
        <v>3</v>
      </c>
    </row>
    <row r="42" spans="1:4" x14ac:dyDescent="0.25">
      <c r="A42" t="s">
        <v>393</v>
      </c>
      <c r="B42">
        <v>8.01</v>
      </c>
      <c r="C42">
        <v>4.99</v>
      </c>
      <c r="D42">
        <v>3</v>
      </c>
    </row>
    <row r="43" spans="1:4" x14ac:dyDescent="0.25">
      <c r="A43" t="s">
        <v>394</v>
      </c>
      <c r="B43">
        <v>8.01</v>
      </c>
      <c r="C43">
        <v>4.99</v>
      </c>
      <c r="D43">
        <v>3</v>
      </c>
    </row>
    <row r="44" spans="1:4" x14ac:dyDescent="0.25">
      <c r="A44" t="s">
        <v>395</v>
      </c>
      <c r="B44">
        <v>8.01</v>
      </c>
      <c r="C44">
        <v>4.99</v>
      </c>
      <c r="D44">
        <v>3</v>
      </c>
    </row>
    <row r="45" spans="1:4" x14ac:dyDescent="0.25">
      <c r="A45" t="s">
        <v>396</v>
      </c>
      <c r="B45">
        <v>8.01</v>
      </c>
      <c r="C45">
        <v>4.99</v>
      </c>
      <c r="D45">
        <v>3</v>
      </c>
    </row>
    <row r="46" spans="1:4" x14ac:dyDescent="0.25">
      <c r="A46" t="s">
        <v>397</v>
      </c>
      <c r="B46">
        <v>8.01</v>
      </c>
      <c r="C46">
        <v>4.99</v>
      </c>
      <c r="D46">
        <v>3</v>
      </c>
    </row>
    <row r="47" spans="1:4" x14ac:dyDescent="0.25">
      <c r="A47" t="s">
        <v>398</v>
      </c>
      <c r="B47">
        <v>8.01</v>
      </c>
      <c r="C47">
        <v>4.99</v>
      </c>
      <c r="D47">
        <v>3</v>
      </c>
    </row>
    <row r="48" spans="1:4" x14ac:dyDescent="0.25">
      <c r="A48" t="s">
        <v>399</v>
      </c>
      <c r="B48">
        <v>2.92</v>
      </c>
      <c r="C48">
        <v>4.99</v>
      </c>
      <c r="D48">
        <v>3</v>
      </c>
    </row>
    <row r="49" spans="1:4" x14ac:dyDescent="0.25">
      <c r="A49" t="s">
        <v>400</v>
      </c>
      <c r="B49">
        <v>8.01</v>
      </c>
      <c r="C49">
        <v>4.99</v>
      </c>
      <c r="D49">
        <v>3</v>
      </c>
    </row>
    <row r="50" spans="1:4" x14ac:dyDescent="0.25">
      <c r="A50" t="s">
        <v>401</v>
      </c>
      <c r="B50">
        <v>8.01</v>
      </c>
      <c r="C50">
        <v>4.99</v>
      </c>
      <c r="D50">
        <v>3</v>
      </c>
    </row>
    <row r="51" spans="1:4" x14ac:dyDescent="0.25">
      <c r="A51" t="s">
        <v>402</v>
      </c>
      <c r="B51">
        <v>8.01</v>
      </c>
      <c r="C51">
        <v>4.99</v>
      </c>
      <c r="D51">
        <v>3</v>
      </c>
    </row>
    <row r="52" spans="1:4" x14ac:dyDescent="0.25">
      <c r="A52" t="s">
        <v>403</v>
      </c>
      <c r="B52">
        <v>8.01</v>
      </c>
      <c r="C52">
        <v>4.99</v>
      </c>
      <c r="D52">
        <v>3</v>
      </c>
    </row>
    <row r="53" spans="1:4" x14ac:dyDescent="0.25">
      <c r="A53" t="s">
        <v>404</v>
      </c>
      <c r="B53">
        <v>8.01</v>
      </c>
      <c r="C53">
        <v>4.99</v>
      </c>
      <c r="D53">
        <v>3</v>
      </c>
    </row>
    <row r="54" spans="1:4" x14ac:dyDescent="0.25">
      <c r="A54" t="s">
        <v>405</v>
      </c>
      <c r="B54">
        <v>8.01</v>
      </c>
      <c r="C54">
        <v>4.99</v>
      </c>
      <c r="D54">
        <v>3</v>
      </c>
    </row>
    <row r="55" spans="1:4" x14ac:dyDescent="0.25">
      <c r="A55" t="s">
        <v>406</v>
      </c>
      <c r="B55">
        <v>8.01</v>
      </c>
      <c r="C55">
        <v>4.99</v>
      </c>
      <c r="D55">
        <v>3</v>
      </c>
    </row>
    <row r="56" spans="1:4" x14ac:dyDescent="0.25">
      <c r="A56" t="s">
        <v>407</v>
      </c>
      <c r="B56">
        <v>8.01</v>
      </c>
      <c r="C56">
        <v>4.99</v>
      </c>
      <c r="D56">
        <v>3</v>
      </c>
    </row>
    <row r="57" spans="1:4" x14ac:dyDescent="0.25">
      <c r="A57" t="s">
        <v>408</v>
      </c>
      <c r="B57">
        <v>8.01</v>
      </c>
      <c r="C57">
        <v>4.99</v>
      </c>
      <c r="D57">
        <v>3</v>
      </c>
    </row>
    <row r="58" spans="1:4" x14ac:dyDescent="0.25">
      <c r="A58" t="s">
        <v>409</v>
      </c>
      <c r="B58">
        <v>8.01</v>
      </c>
      <c r="C58">
        <v>4.99</v>
      </c>
      <c r="D58">
        <v>3</v>
      </c>
    </row>
    <row r="59" spans="1:4" x14ac:dyDescent="0.25">
      <c r="A59" t="s">
        <v>410</v>
      </c>
      <c r="B59">
        <v>8.01</v>
      </c>
      <c r="C59">
        <v>4.99</v>
      </c>
      <c r="D59">
        <v>3</v>
      </c>
    </row>
    <row r="60" spans="1:4" x14ac:dyDescent="0.25">
      <c r="A60" t="s">
        <v>411</v>
      </c>
      <c r="B60">
        <v>8.01</v>
      </c>
      <c r="C60">
        <v>4.99</v>
      </c>
      <c r="D60">
        <v>3</v>
      </c>
    </row>
    <row r="61" spans="1:4" x14ac:dyDescent="0.25">
      <c r="A61" t="s">
        <v>412</v>
      </c>
      <c r="B61">
        <v>8.01</v>
      </c>
      <c r="C61">
        <v>4.99</v>
      </c>
      <c r="D61">
        <v>3</v>
      </c>
    </row>
    <row r="62" spans="1:4" x14ac:dyDescent="0.25">
      <c r="A62" t="s">
        <v>413</v>
      </c>
      <c r="B62">
        <v>8.01</v>
      </c>
      <c r="C62">
        <v>4.99</v>
      </c>
      <c r="D62">
        <v>3</v>
      </c>
    </row>
    <row r="63" spans="1:4" x14ac:dyDescent="0.25">
      <c r="A63" t="s">
        <v>414</v>
      </c>
      <c r="B63">
        <v>2.92</v>
      </c>
      <c r="C63">
        <v>4.99</v>
      </c>
      <c r="D63">
        <v>3</v>
      </c>
    </row>
    <row r="64" spans="1:4" x14ac:dyDescent="0.25">
      <c r="A64" t="s">
        <v>415</v>
      </c>
      <c r="B64">
        <v>8.01</v>
      </c>
      <c r="C64">
        <v>4.99</v>
      </c>
      <c r="D64">
        <v>3</v>
      </c>
    </row>
    <row r="65" spans="1:4" x14ac:dyDescent="0.25">
      <c r="A65" t="s">
        <v>416</v>
      </c>
      <c r="B65">
        <v>8.01</v>
      </c>
      <c r="C65">
        <v>4.99</v>
      </c>
      <c r="D65">
        <v>3</v>
      </c>
    </row>
    <row r="66" spans="1:4" x14ac:dyDescent="0.25">
      <c r="A66" t="s">
        <v>417</v>
      </c>
      <c r="B66">
        <v>8.01</v>
      </c>
      <c r="C66">
        <v>4.99</v>
      </c>
      <c r="D66">
        <v>3</v>
      </c>
    </row>
    <row r="67" spans="1:4" x14ac:dyDescent="0.25">
      <c r="A67" t="s">
        <v>418</v>
      </c>
      <c r="B67">
        <v>8.01</v>
      </c>
      <c r="C67">
        <v>4.99</v>
      </c>
      <c r="D67">
        <v>3</v>
      </c>
    </row>
    <row r="68" spans="1:4" x14ac:dyDescent="0.25">
      <c r="A68" t="s">
        <v>419</v>
      </c>
      <c r="B68">
        <v>8.01</v>
      </c>
      <c r="C68">
        <v>4.99</v>
      </c>
      <c r="D68">
        <v>3</v>
      </c>
    </row>
    <row r="69" spans="1:4" x14ac:dyDescent="0.25">
      <c r="A69" t="s">
        <v>420</v>
      </c>
      <c r="B69">
        <v>8.01</v>
      </c>
      <c r="C69">
        <v>4.99</v>
      </c>
      <c r="D69">
        <v>3</v>
      </c>
    </row>
    <row r="70" spans="1:4" x14ac:dyDescent="0.25">
      <c r="A70" t="s">
        <v>421</v>
      </c>
      <c r="B70">
        <v>8.01</v>
      </c>
      <c r="C70">
        <v>4.99</v>
      </c>
      <c r="D70">
        <v>3</v>
      </c>
    </row>
    <row r="71" spans="1:4" x14ac:dyDescent="0.25">
      <c r="A71" t="s">
        <v>422</v>
      </c>
      <c r="B71">
        <v>8.01</v>
      </c>
      <c r="C71">
        <v>4.99</v>
      </c>
      <c r="D71">
        <v>3</v>
      </c>
    </row>
    <row r="72" spans="1:4" x14ac:dyDescent="0.25">
      <c r="A72" t="s">
        <v>423</v>
      </c>
      <c r="B72">
        <v>8.01</v>
      </c>
      <c r="C72">
        <v>4.99</v>
      </c>
      <c r="D72">
        <v>3</v>
      </c>
    </row>
    <row r="73" spans="1:4" x14ac:dyDescent="0.25">
      <c r="A73" t="s">
        <v>424</v>
      </c>
      <c r="B73">
        <v>8.01</v>
      </c>
      <c r="C73">
        <v>4.99</v>
      </c>
      <c r="D73">
        <v>3</v>
      </c>
    </row>
    <row r="74" spans="1:4" x14ac:dyDescent="0.25">
      <c r="A74" t="s">
        <v>425</v>
      </c>
      <c r="B74">
        <v>8.01</v>
      </c>
      <c r="C74">
        <v>4.99</v>
      </c>
      <c r="D74">
        <v>3</v>
      </c>
    </row>
    <row r="75" spans="1:4" x14ac:dyDescent="0.25">
      <c r="A75" t="s">
        <v>426</v>
      </c>
      <c r="B75">
        <v>8.01</v>
      </c>
      <c r="C75">
        <v>4.99</v>
      </c>
      <c r="D75">
        <v>3</v>
      </c>
    </row>
    <row r="76" spans="1:4" x14ac:dyDescent="0.25">
      <c r="A76" t="s">
        <v>427</v>
      </c>
      <c r="B76">
        <v>8.01</v>
      </c>
      <c r="C76">
        <v>4.99</v>
      </c>
      <c r="D76">
        <v>3</v>
      </c>
    </row>
    <row r="77" spans="1:4" x14ac:dyDescent="0.25">
      <c r="A77" t="s">
        <v>428</v>
      </c>
      <c r="B77">
        <v>8.01</v>
      </c>
      <c r="C77">
        <v>4.99</v>
      </c>
      <c r="D77">
        <v>3</v>
      </c>
    </row>
    <row r="78" spans="1:4" x14ac:dyDescent="0.25">
      <c r="A78" t="s">
        <v>429</v>
      </c>
      <c r="B78">
        <v>2.92</v>
      </c>
      <c r="C78">
        <v>4.99</v>
      </c>
      <c r="D78">
        <v>3</v>
      </c>
    </row>
    <row r="79" spans="1:4" x14ac:dyDescent="0.25">
      <c r="A79" t="s">
        <v>430</v>
      </c>
      <c r="B79">
        <v>8.01</v>
      </c>
      <c r="C79">
        <v>4.99</v>
      </c>
      <c r="D79">
        <v>3</v>
      </c>
    </row>
    <row r="80" spans="1:4" x14ac:dyDescent="0.25">
      <c r="A80" t="s">
        <v>431</v>
      </c>
      <c r="B80">
        <v>8.01</v>
      </c>
      <c r="C80">
        <v>4.99</v>
      </c>
      <c r="D80">
        <v>3</v>
      </c>
    </row>
    <row r="81" spans="1:4" x14ac:dyDescent="0.25">
      <c r="A81" t="s">
        <v>432</v>
      </c>
      <c r="B81">
        <v>8.01</v>
      </c>
      <c r="C81">
        <v>4.99</v>
      </c>
      <c r="D81">
        <v>3</v>
      </c>
    </row>
    <row r="82" spans="1:4" x14ac:dyDescent="0.25">
      <c r="A82" t="s">
        <v>433</v>
      </c>
      <c r="B82">
        <v>8.01</v>
      </c>
      <c r="C82">
        <v>4.99</v>
      </c>
      <c r="D82">
        <v>3</v>
      </c>
    </row>
    <row r="83" spans="1:4" x14ac:dyDescent="0.25">
      <c r="A83" t="s">
        <v>434</v>
      </c>
      <c r="B83">
        <v>2.69</v>
      </c>
      <c r="C83">
        <v>4.99</v>
      </c>
      <c r="D83">
        <v>3</v>
      </c>
    </row>
    <row r="84" spans="1:4" x14ac:dyDescent="0.25">
      <c r="A84" t="s">
        <v>435</v>
      </c>
      <c r="B84">
        <v>8.01</v>
      </c>
      <c r="C84">
        <v>4.99</v>
      </c>
      <c r="D84">
        <v>3</v>
      </c>
    </row>
    <row r="85" spans="1:4" x14ac:dyDescent="0.25">
      <c r="A85" t="s">
        <v>436</v>
      </c>
      <c r="B85">
        <v>2.92</v>
      </c>
      <c r="C85">
        <v>4.99</v>
      </c>
      <c r="D85">
        <v>3</v>
      </c>
    </row>
    <row r="86" spans="1:4" x14ac:dyDescent="0.25">
      <c r="A86" t="s">
        <v>437</v>
      </c>
      <c r="B86">
        <v>8.01</v>
      </c>
      <c r="C86">
        <v>4.99</v>
      </c>
      <c r="D86">
        <v>3</v>
      </c>
    </row>
    <row r="87" spans="1:4" x14ac:dyDescent="0.25">
      <c r="A87" t="s">
        <v>438</v>
      </c>
      <c r="B87">
        <v>8.01</v>
      </c>
      <c r="C87">
        <v>4.99</v>
      </c>
      <c r="D87">
        <v>3</v>
      </c>
    </row>
    <row r="88" spans="1:4" x14ac:dyDescent="0.25">
      <c r="A88" t="s">
        <v>439</v>
      </c>
      <c r="B88">
        <v>8.01</v>
      </c>
      <c r="C88">
        <v>4.99</v>
      </c>
      <c r="D88">
        <v>3</v>
      </c>
    </row>
    <row r="89" spans="1:4" x14ac:dyDescent="0.25">
      <c r="A89" t="s">
        <v>440</v>
      </c>
      <c r="B89">
        <v>8.01</v>
      </c>
      <c r="C89">
        <v>4.99</v>
      </c>
      <c r="D89">
        <v>3</v>
      </c>
    </row>
    <row r="90" spans="1:4" x14ac:dyDescent="0.25">
      <c r="A90" t="s">
        <v>441</v>
      </c>
      <c r="B90">
        <v>2.69</v>
      </c>
      <c r="C90">
        <v>4.99</v>
      </c>
      <c r="D90">
        <v>3</v>
      </c>
    </row>
    <row r="91" spans="1:4" x14ac:dyDescent="0.25">
      <c r="A91" t="s">
        <v>442</v>
      </c>
      <c r="B91">
        <v>8.01</v>
      </c>
      <c r="C91">
        <v>4.99</v>
      </c>
      <c r="D91">
        <v>3</v>
      </c>
    </row>
    <row r="92" spans="1:4" x14ac:dyDescent="0.25">
      <c r="A92" t="s">
        <v>443</v>
      </c>
      <c r="B92">
        <v>2.92</v>
      </c>
      <c r="C92">
        <v>4.99</v>
      </c>
      <c r="D92">
        <v>3</v>
      </c>
    </row>
    <row r="93" spans="1:4" x14ac:dyDescent="0.25">
      <c r="A93" t="s">
        <v>444</v>
      </c>
      <c r="B93">
        <v>8.01</v>
      </c>
      <c r="C93">
        <v>4.99</v>
      </c>
      <c r="D93">
        <v>3</v>
      </c>
    </row>
    <row r="94" spans="1:4" x14ac:dyDescent="0.25">
      <c r="A94" t="s">
        <v>445</v>
      </c>
      <c r="B94">
        <v>8.01</v>
      </c>
      <c r="C94">
        <v>4.99</v>
      </c>
      <c r="D94">
        <v>3</v>
      </c>
    </row>
    <row r="95" spans="1:4" x14ac:dyDescent="0.25">
      <c r="A95" t="s">
        <v>446</v>
      </c>
      <c r="B95">
        <v>8.01</v>
      </c>
      <c r="C95">
        <v>4.99</v>
      </c>
      <c r="D95">
        <v>3</v>
      </c>
    </row>
    <row r="96" spans="1:4" x14ac:dyDescent="0.25">
      <c r="A96" t="s">
        <v>447</v>
      </c>
      <c r="B96">
        <v>8.01</v>
      </c>
      <c r="C96">
        <v>4.99</v>
      </c>
      <c r="D96">
        <v>3</v>
      </c>
    </row>
    <row r="97" spans="1:4" x14ac:dyDescent="0.25">
      <c r="A97" t="s">
        <v>448</v>
      </c>
      <c r="B97">
        <v>2.69</v>
      </c>
      <c r="C97">
        <v>4.99</v>
      </c>
      <c r="D97">
        <v>3</v>
      </c>
    </row>
    <row r="98" spans="1:4" x14ac:dyDescent="0.25">
      <c r="A98" t="s">
        <v>449</v>
      </c>
      <c r="B98">
        <v>8.01</v>
      </c>
      <c r="C98">
        <v>4.99</v>
      </c>
      <c r="D98">
        <v>3</v>
      </c>
    </row>
    <row r="99" spans="1:4" x14ac:dyDescent="0.25">
      <c r="A99" t="s">
        <v>450</v>
      </c>
      <c r="B99">
        <v>2.92</v>
      </c>
      <c r="C99">
        <v>4.99</v>
      </c>
      <c r="D99">
        <v>3</v>
      </c>
    </row>
    <row r="100" spans="1:4" x14ac:dyDescent="0.25">
      <c r="A100" t="s">
        <v>451</v>
      </c>
      <c r="B100">
        <v>8.01</v>
      </c>
      <c r="C100">
        <v>4.99</v>
      </c>
      <c r="D100">
        <v>3</v>
      </c>
    </row>
    <row r="101" spans="1:4" x14ac:dyDescent="0.25">
      <c r="A101" t="s">
        <v>452</v>
      </c>
      <c r="B101">
        <v>2.92</v>
      </c>
      <c r="C101">
        <v>4.99</v>
      </c>
      <c r="D101">
        <v>3</v>
      </c>
    </row>
    <row r="102" spans="1:4" x14ac:dyDescent="0.25">
      <c r="A102" t="s">
        <v>453</v>
      </c>
      <c r="B102">
        <v>8.01</v>
      </c>
      <c r="C102">
        <v>4.99</v>
      </c>
      <c r="D102">
        <v>3</v>
      </c>
    </row>
    <row r="103" spans="1:4" x14ac:dyDescent="0.25">
      <c r="A103" t="s">
        <v>454</v>
      </c>
      <c r="B103">
        <v>8.01</v>
      </c>
      <c r="C103">
        <v>4.99</v>
      </c>
      <c r="D103">
        <v>3</v>
      </c>
    </row>
    <row r="104" spans="1:4" x14ac:dyDescent="0.25">
      <c r="A104" t="s">
        <v>455</v>
      </c>
      <c r="B104">
        <v>8.01</v>
      </c>
      <c r="C104">
        <v>4.99</v>
      </c>
      <c r="D104">
        <v>3</v>
      </c>
    </row>
    <row r="105" spans="1:4" x14ac:dyDescent="0.25">
      <c r="A105" t="s">
        <v>456</v>
      </c>
      <c r="B105">
        <v>8.01</v>
      </c>
      <c r="C105">
        <v>4.99</v>
      </c>
      <c r="D105">
        <v>3</v>
      </c>
    </row>
    <row r="106" spans="1:4" x14ac:dyDescent="0.25">
      <c r="A106" t="s">
        <v>457</v>
      </c>
      <c r="B106">
        <v>8.01</v>
      </c>
      <c r="C106">
        <v>4.99</v>
      </c>
      <c r="D106">
        <v>3</v>
      </c>
    </row>
    <row r="107" spans="1:4" x14ac:dyDescent="0.25">
      <c r="A107" t="s">
        <v>458</v>
      </c>
      <c r="B107">
        <v>8.01</v>
      </c>
      <c r="C107">
        <v>4.99</v>
      </c>
      <c r="D107">
        <v>3</v>
      </c>
    </row>
    <row r="108" spans="1:4" x14ac:dyDescent="0.25">
      <c r="A108" t="s">
        <v>459</v>
      </c>
      <c r="B108">
        <v>8.01</v>
      </c>
      <c r="C108">
        <v>4.99</v>
      </c>
      <c r="D108">
        <v>3</v>
      </c>
    </row>
    <row r="109" spans="1:4" x14ac:dyDescent="0.25">
      <c r="A109" t="s">
        <v>460</v>
      </c>
      <c r="B109">
        <v>8.01</v>
      </c>
      <c r="C109">
        <v>4.99</v>
      </c>
      <c r="D109">
        <v>3</v>
      </c>
    </row>
    <row r="110" spans="1:4" x14ac:dyDescent="0.25">
      <c r="A110" t="s">
        <v>461</v>
      </c>
      <c r="B110">
        <v>8.01</v>
      </c>
      <c r="C110">
        <v>4.99</v>
      </c>
      <c r="D110">
        <v>3</v>
      </c>
    </row>
    <row r="111" spans="1:4" x14ac:dyDescent="0.25">
      <c r="A111" t="s">
        <v>462</v>
      </c>
      <c r="B111">
        <v>8.01</v>
      </c>
      <c r="C111">
        <v>4.99</v>
      </c>
      <c r="D111">
        <v>3</v>
      </c>
    </row>
    <row r="112" spans="1:4" x14ac:dyDescent="0.25">
      <c r="A112" t="s">
        <v>463</v>
      </c>
      <c r="B112">
        <v>8.01</v>
      </c>
      <c r="C112">
        <v>4.99</v>
      </c>
      <c r="D112">
        <v>3</v>
      </c>
    </row>
    <row r="113" spans="1:4" x14ac:dyDescent="0.25">
      <c r="A113" t="s">
        <v>464</v>
      </c>
      <c r="B113">
        <v>8.01</v>
      </c>
      <c r="C113">
        <v>4.99</v>
      </c>
      <c r="D113">
        <v>3</v>
      </c>
    </row>
    <row r="114" spans="1:4" x14ac:dyDescent="0.25">
      <c r="A114" t="s">
        <v>465</v>
      </c>
      <c r="B114">
        <v>8.01</v>
      </c>
      <c r="C114">
        <v>4.99</v>
      </c>
      <c r="D114">
        <v>3</v>
      </c>
    </row>
    <row r="115" spans="1:4" x14ac:dyDescent="0.25">
      <c r="A115" t="s">
        <v>466</v>
      </c>
      <c r="B115">
        <v>8.01</v>
      </c>
      <c r="C115">
        <v>4.99</v>
      </c>
      <c r="D115">
        <v>3</v>
      </c>
    </row>
    <row r="116" spans="1:4" x14ac:dyDescent="0.25">
      <c r="A116" t="s">
        <v>467</v>
      </c>
      <c r="B116">
        <v>2.92</v>
      </c>
      <c r="C116">
        <v>4.99</v>
      </c>
      <c r="D116">
        <v>3</v>
      </c>
    </row>
    <row r="117" spans="1:4" x14ac:dyDescent="0.25">
      <c r="A117" t="s">
        <v>468</v>
      </c>
      <c r="B117">
        <v>8.01</v>
      </c>
      <c r="C117">
        <v>4.99</v>
      </c>
      <c r="D117">
        <v>3</v>
      </c>
    </row>
    <row r="118" spans="1:4" x14ac:dyDescent="0.25">
      <c r="A118" t="s">
        <v>469</v>
      </c>
      <c r="B118">
        <v>8.01</v>
      </c>
      <c r="C118">
        <v>4.99</v>
      </c>
      <c r="D118">
        <v>3</v>
      </c>
    </row>
    <row r="119" spans="1:4" x14ac:dyDescent="0.25">
      <c r="A119" t="s">
        <v>470</v>
      </c>
      <c r="B119">
        <v>8.01</v>
      </c>
      <c r="C119">
        <v>4.99</v>
      </c>
      <c r="D119">
        <v>3</v>
      </c>
    </row>
    <row r="120" spans="1:4" x14ac:dyDescent="0.25">
      <c r="A120" t="s">
        <v>471</v>
      </c>
      <c r="B120">
        <v>8.01</v>
      </c>
      <c r="C120">
        <v>4.99</v>
      </c>
      <c r="D120">
        <v>3</v>
      </c>
    </row>
    <row r="121" spans="1:4" x14ac:dyDescent="0.25">
      <c r="A121" t="s">
        <v>472</v>
      </c>
      <c r="B121">
        <v>8.01</v>
      </c>
      <c r="C121">
        <v>4.99</v>
      </c>
      <c r="D121">
        <v>3</v>
      </c>
    </row>
    <row r="122" spans="1:4" x14ac:dyDescent="0.25">
      <c r="A122" t="s">
        <v>473</v>
      </c>
      <c r="B122">
        <v>8.01</v>
      </c>
      <c r="C122">
        <v>4.99</v>
      </c>
      <c r="D122">
        <v>3</v>
      </c>
    </row>
    <row r="123" spans="1:4" x14ac:dyDescent="0.25">
      <c r="A123" t="s">
        <v>474</v>
      </c>
      <c r="B123">
        <v>8.01</v>
      </c>
      <c r="C123">
        <v>4.99</v>
      </c>
      <c r="D123">
        <v>3</v>
      </c>
    </row>
    <row r="124" spans="1:4" x14ac:dyDescent="0.25">
      <c r="A124" t="s">
        <v>475</v>
      </c>
      <c r="B124">
        <v>8.01</v>
      </c>
      <c r="C124">
        <v>4.99</v>
      </c>
      <c r="D124">
        <v>3</v>
      </c>
    </row>
    <row r="125" spans="1:4" x14ac:dyDescent="0.25">
      <c r="A125" t="s">
        <v>476</v>
      </c>
      <c r="B125">
        <v>8.01</v>
      </c>
      <c r="C125">
        <v>4.99</v>
      </c>
      <c r="D125">
        <v>3</v>
      </c>
    </row>
    <row r="126" spans="1:4" x14ac:dyDescent="0.25">
      <c r="A126" t="s">
        <v>477</v>
      </c>
      <c r="B126">
        <v>8.01</v>
      </c>
      <c r="C126">
        <v>4.99</v>
      </c>
      <c r="D126">
        <v>3</v>
      </c>
    </row>
    <row r="127" spans="1:4" x14ac:dyDescent="0.25">
      <c r="A127" t="s">
        <v>478</v>
      </c>
      <c r="B127">
        <v>8.01</v>
      </c>
      <c r="C127">
        <v>4.99</v>
      </c>
      <c r="D127">
        <v>3</v>
      </c>
    </row>
    <row r="128" spans="1:4" x14ac:dyDescent="0.25">
      <c r="A128" t="s">
        <v>479</v>
      </c>
      <c r="B128">
        <v>8.01</v>
      </c>
      <c r="C128">
        <v>4.99</v>
      </c>
      <c r="D128">
        <v>3</v>
      </c>
    </row>
    <row r="129" spans="1:4" x14ac:dyDescent="0.25">
      <c r="A129" t="s">
        <v>480</v>
      </c>
      <c r="B129">
        <v>8.01</v>
      </c>
      <c r="C129">
        <v>4.99</v>
      </c>
      <c r="D129">
        <v>3</v>
      </c>
    </row>
    <row r="130" spans="1:4" x14ac:dyDescent="0.25">
      <c r="A130" t="s">
        <v>481</v>
      </c>
      <c r="B130">
        <v>8.01</v>
      </c>
      <c r="C130">
        <v>4.99</v>
      </c>
      <c r="D130">
        <v>3</v>
      </c>
    </row>
    <row r="131" spans="1:4" x14ac:dyDescent="0.25">
      <c r="A131" t="s">
        <v>482</v>
      </c>
      <c r="B131">
        <v>2.92</v>
      </c>
      <c r="C131">
        <v>4.99</v>
      </c>
      <c r="D131">
        <v>3</v>
      </c>
    </row>
    <row r="132" spans="1:4" x14ac:dyDescent="0.25">
      <c r="A132" t="s">
        <v>483</v>
      </c>
      <c r="B132">
        <v>8.01</v>
      </c>
      <c r="C132">
        <v>4.99</v>
      </c>
      <c r="D132">
        <v>3</v>
      </c>
    </row>
    <row r="133" spans="1:4" x14ac:dyDescent="0.25">
      <c r="A133" t="s">
        <v>484</v>
      </c>
      <c r="B133">
        <v>8.01</v>
      </c>
      <c r="C133">
        <v>4.99</v>
      </c>
      <c r="D133">
        <v>3</v>
      </c>
    </row>
    <row r="134" spans="1:4" x14ac:dyDescent="0.25">
      <c r="A134" t="s">
        <v>485</v>
      </c>
      <c r="B134">
        <v>8.01</v>
      </c>
      <c r="C134">
        <v>4.99</v>
      </c>
      <c r="D134">
        <v>3</v>
      </c>
    </row>
    <row r="135" spans="1:4" x14ac:dyDescent="0.25">
      <c r="A135" t="s">
        <v>486</v>
      </c>
      <c r="B135">
        <v>8.01</v>
      </c>
      <c r="C135">
        <v>4.99</v>
      </c>
      <c r="D135">
        <v>3</v>
      </c>
    </row>
    <row r="136" spans="1:4" x14ac:dyDescent="0.25">
      <c r="A136" t="s">
        <v>487</v>
      </c>
      <c r="B136">
        <v>8.01</v>
      </c>
      <c r="C136">
        <v>4.99</v>
      </c>
      <c r="D136">
        <v>3</v>
      </c>
    </row>
    <row r="137" spans="1:4" x14ac:dyDescent="0.25">
      <c r="A137" t="s">
        <v>488</v>
      </c>
      <c r="B137">
        <v>8.01</v>
      </c>
      <c r="C137">
        <v>4.99</v>
      </c>
      <c r="D137">
        <v>3</v>
      </c>
    </row>
    <row r="138" spans="1:4" x14ac:dyDescent="0.25">
      <c r="A138" t="s">
        <v>489</v>
      </c>
      <c r="B138">
        <v>8.01</v>
      </c>
      <c r="C138">
        <v>4.99</v>
      </c>
      <c r="D138">
        <v>3</v>
      </c>
    </row>
    <row r="139" spans="1:4" x14ac:dyDescent="0.25">
      <c r="A139" t="s">
        <v>490</v>
      </c>
      <c r="B139">
        <v>8.01</v>
      </c>
      <c r="C139">
        <v>4.99</v>
      </c>
      <c r="D139">
        <v>3</v>
      </c>
    </row>
    <row r="140" spans="1:4" x14ac:dyDescent="0.25">
      <c r="A140" t="s">
        <v>491</v>
      </c>
      <c r="B140">
        <v>8.01</v>
      </c>
      <c r="C140">
        <v>4.99</v>
      </c>
      <c r="D140">
        <v>3</v>
      </c>
    </row>
    <row r="141" spans="1:4" x14ac:dyDescent="0.25">
      <c r="A141" t="s">
        <v>492</v>
      </c>
      <c r="B141">
        <v>8.01</v>
      </c>
      <c r="C141">
        <v>4.99</v>
      </c>
      <c r="D141">
        <v>3</v>
      </c>
    </row>
    <row r="142" spans="1:4" x14ac:dyDescent="0.25">
      <c r="A142" t="s">
        <v>493</v>
      </c>
      <c r="B142">
        <v>8.01</v>
      </c>
      <c r="C142">
        <v>4.99</v>
      </c>
      <c r="D142">
        <v>3</v>
      </c>
    </row>
    <row r="143" spans="1:4" x14ac:dyDescent="0.25">
      <c r="A143" t="s">
        <v>494</v>
      </c>
      <c r="B143">
        <v>8.01</v>
      </c>
      <c r="C143">
        <v>4.99</v>
      </c>
      <c r="D143">
        <v>3</v>
      </c>
    </row>
    <row r="144" spans="1:4" x14ac:dyDescent="0.25">
      <c r="A144" t="s">
        <v>495</v>
      </c>
      <c r="B144">
        <v>8.01</v>
      </c>
      <c r="C144">
        <v>4.99</v>
      </c>
      <c r="D144">
        <v>3</v>
      </c>
    </row>
    <row r="145" spans="1:4" x14ac:dyDescent="0.25">
      <c r="A145" t="s">
        <v>496</v>
      </c>
      <c r="B145">
        <v>5.38</v>
      </c>
      <c r="C145">
        <v>5.22</v>
      </c>
      <c r="D145">
        <v>3</v>
      </c>
    </row>
    <row r="146" spans="1:4" x14ac:dyDescent="0.25">
      <c r="A146" t="s">
        <v>497</v>
      </c>
      <c r="B146">
        <v>8.99</v>
      </c>
      <c r="C146">
        <v>5.22</v>
      </c>
      <c r="D146">
        <v>3</v>
      </c>
    </row>
    <row r="147" spans="1:4" x14ac:dyDescent="0.25">
      <c r="A147" t="s">
        <v>498</v>
      </c>
      <c r="B147">
        <v>9.65</v>
      </c>
      <c r="C147">
        <v>5.22</v>
      </c>
      <c r="D147">
        <v>3</v>
      </c>
    </row>
    <row r="148" spans="1:4" x14ac:dyDescent="0.25">
      <c r="A148" t="s">
        <v>499</v>
      </c>
      <c r="B148">
        <v>36.75</v>
      </c>
      <c r="C148">
        <v>5.22</v>
      </c>
      <c r="D148">
        <v>3</v>
      </c>
    </row>
    <row r="149" spans="1:4" x14ac:dyDescent="0.25">
      <c r="A149" t="s">
        <v>500</v>
      </c>
      <c r="B149">
        <v>36.75</v>
      </c>
      <c r="C149">
        <v>5.22</v>
      </c>
      <c r="D149">
        <v>3</v>
      </c>
    </row>
    <row r="150" spans="1:4" x14ac:dyDescent="0.25">
      <c r="A150" t="s">
        <v>501</v>
      </c>
      <c r="B150">
        <v>73.489999999999995</v>
      </c>
      <c r="C150">
        <v>5.22</v>
      </c>
      <c r="D150">
        <v>3</v>
      </c>
    </row>
    <row r="151" spans="1:4" x14ac:dyDescent="0.25">
      <c r="A151" t="s">
        <v>502</v>
      </c>
      <c r="B151">
        <v>73.489999999999995</v>
      </c>
      <c r="C151">
        <v>5.22</v>
      </c>
      <c r="D151">
        <v>3</v>
      </c>
    </row>
    <row r="152" spans="1:4" x14ac:dyDescent="0.25">
      <c r="A152" t="s">
        <v>503</v>
      </c>
      <c r="B152">
        <v>36.75</v>
      </c>
      <c r="C152">
        <v>5.22</v>
      </c>
      <c r="D152">
        <v>3</v>
      </c>
    </row>
    <row r="153" spans="1:4" x14ac:dyDescent="0.25">
      <c r="A153" t="s">
        <v>504</v>
      </c>
      <c r="B153">
        <v>36.75</v>
      </c>
      <c r="C153">
        <v>5.22</v>
      </c>
      <c r="D153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505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97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528</v>
      </c>
      <c r="F1" s="45" t="s">
        <v>529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530</v>
      </c>
    </row>
    <row r="2" spans="1:19" x14ac:dyDescent="0.25">
      <c r="A2" t="s">
        <v>39</v>
      </c>
      <c r="B2" t="s">
        <v>531</v>
      </c>
      <c r="C2" t="s">
        <v>531</v>
      </c>
      <c r="D2" t="s">
        <v>532</v>
      </c>
      <c r="E2">
        <v>625.29</v>
      </c>
      <c r="F2">
        <v>625.29</v>
      </c>
      <c r="G2">
        <v>25.89</v>
      </c>
      <c r="H2">
        <v>24.15</v>
      </c>
      <c r="I2">
        <v>6565.85</v>
      </c>
      <c r="J2">
        <v>1</v>
      </c>
      <c r="K2">
        <v>33.33</v>
      </c>
      <c r="L2">
        <v>1.8764000000000001</v>
      </c>
      <c r="M2">
        <v>1.7058</v>
      </c>
      <c r="N2" t="s">
        <v>533</v>
      </c>
      <c r="O2" t="s">
        <v>534</v>
      </c>
      <c r="P2" t="s">
        <v>535</v>
      </c>
      <c r="Q2" t="s">
        <v>61</v>
      </c>
      <c r="R2" t="s">
        <v>206</v>
      </c>
      <c r="S2">
        <v>10.50048777367302</v>
      </c>
    </row>
    <row r="3" spans="1:19" x14ac:dyDescent="0.25">
      <c r="A3" t="s">
        <v>39</v>
      </c>
      <c r="B3" t="s">
        <v>536</v>
      </c>
      <c r="C3" t="s">
        <v>536</v>
      </c>
      <c r="D3" t="s">
        <v>532</v>
      </c>
      <c r="E3">
        <v>373.51</v>
      </c>
      <c r="F3">
        <v>373.51</v>
      </c>
      <c r="G3">
        <v>25.89</v>
      </c>
      <c r="H3">
        <v>14.44</v>
      </c>
      <c r="I3">
        <v>3922.07</v>
      </c>
      <c r="J3">
        <v>1</v>
      </c>
      <c r="K3">
        <v>33.33</v>
      </c>
      <c r="L3">
        <v>1.8764000000000001</v>
      </c>
      <c r="M3">
        <v>1.7058</v>
      </c>
      <c r="N3" t="s">
        <v>533</v>
      </c>
      <c r="O3" t="s">
        <v>534</v>
      </c>
      <c r="P3" t="s">
        <v>535</v>
      </c>
      <c r="Q3" t="s">
        <v>61</v>
      </c>
      <c r="R3" t="s">
        <v>206</v>
      </c>
      <c r="S3">
        <v>10.50057562046532</v>
      </c>
    </row>
    <row r="4" spans="1:19" x14ac:dyDescent="0.25">
      <c r="A4" t="s">
        <v>39</v>
      </c>
      <c r="B4" t="s">
        <v>537</v>
      </c>
      <c r="C4" t="s">
        <v>537</v>
      </c>
      <c r="D4" t="s">
        <v>532</v>
      </c>
      <c r="E4">
        <v>1839.06</v>
      </c>
      <c r="F4">
        <v>1839.06</v>
      </c>
      <c r="G4">
        <v>304.45999999999998</v>
      </c>
      <c r="H4">
        <v>6.04</v>
      </c>
      <c r="I4">
        <v>14713.18</v>
      </c>
      <c r="J4">
        <v>1</v>
      </c>
      <c r="K4">
        <v>5</v>
      </c>
      <c r="L4">
        <v>2.0470000000000002</v>
      </c>
      <c r="M4">
        <v>0</v>
      </c>
      <c r="N4" t="s">
        <v>533</v>
      </c>
      <c r="O4" t="s">
        <v>538</v>
      </c>
      <c r="P4" t="s">
        <v>539</v>
      </c>
      <c r="Q4" t="s">
        <v>61</v>
      </c>
      <c r="R4" t="s">
        <v>540</v>
      </c>
      <c r="S4">
        <v>8.0003806292345008</v>
      </c>
    </row>
    <row r="5" spans="1:19" x14ac:dyDescent="0.25">
      <c r="A5" t="s">
        <v>39</v>
      </c>
      <c r="B5" t="s">
        <v>541</v>
      </c>
      <c r="C5" t="s">
        <v>541</v>
      </c>
      <c r="D5" t="s">
        <v>532</v>
      </c>
      <c r="E5">
        <v>1839.06</v>
      </c>
      <c r="F5">
        <v>1839.06</v>
      </c>
      <c r="G5">
        <v>304.45999999999998</v>
      </c>
      <c r="H5">
        <v>6.04</v>
      </c>
      <c r="I5">
        <v>14713.18</v>
      </c>
      <c r="J5">
        <v>1</v>
      </c>
      <c r="K5">
        <v>5</v>
      </c>
      <c r="L5">
        <v>2.0470000000000002</v>
      </c>
      <c r="M5">
        <v>0</v>
      </c>
      <c r="N5" t="s">
        <v>533</v>
      </c>
      <c r="O5" t="s">
        <v>538</v>
      </c>
      <c r="P5" t="s">
        <v>539</v>
      </c>
      <c r="Q5" t="s">
        <v>61</v>
      </c>
      <c r="R5" t="s">
        <v>540</v>
      </c>
      <c r="S5">
        <v>8.0003806292345008</v>
      </c>
    </row>
    <row r="6" spans="1:19" x14ac:dyDescent="0.25">
      <c r="A6" t="s">
        <v>39</v>
      </c>
      <c r="B6" t="s">
        <v>542</v>
      </c>
      <c r="C6" t="s">
        <v>542</v>
      </c>
      <c r="D6" t="s">
        <v>532</v>
      </c>
      <c r="E6">
        <v>1839.06</v>
      </c>
      <c r="F6">
        <v>1839.06</v>
      </c>
      <c r="G6">
        <v>304.45999999999998</v>
      </c>
      <c r="H6">
        <v>6.04</v>
      </c>
      <c r="I6">
        <v>14713.18</v>
      </c>
      <c r="J6">
        <v>1</v>
      </c>
      <c r="K6">
        <v>5</v>
      </c>
      <c r="L6">
        <v>2.0470000000000002</v>
      </c>
      <c r="M6">
        <v>0</v>
      </c>
      <c r="N6" t="s">
        <v>533</v>
      </c>
      <c r="O6" t="s">
        <v>538</v>
      </c>
      <c r="P6" t="s">
        <v>539</v>
      </c>
      <c r="Q6" t="s">
        <v>61</v>
      </c>
      <c r="R6" t="s">
        <v>540</v>
      </c>
      <c r="S6">
        <v>8.0003806292345008</v>
      </c>
    </row>
    <row r="7" spans="1:19" x14ac:dyDescent="0.25">
      <c r="A7" t="s">
        <v>39</v>
      </c>
      <c r="B7" t="s">
        <v>543</v>
      </c>
      <c r="C7" t="s">
        <v>543</v>
      </c>
      <c r="D7" t="s">
        <v>532</v>
      </c>
      <c r="E7">
        <v>399.93</v>
      </c>
      <c r="F7">
        <v>399.93</v>
      </c>
      <c r="G7">
        <v>25.89</v>
      </c>
      <c r="H7">
        <v>15.45</v>
      </c>
      <c r="I7">
        <v>4199.5200000000004</v>
      </c>
      <c r="J7">
        <v>1</v>
      </c>
      <c r="K7">
        <v>33.33</v>
      </c>
      <c r="L7">
        <v>1.8764000000000001</v>
      </c>
      <c r="M7">
        <v>1.7058</v>
      </c>
      <c r="N7" t="s">
        <v>533</v>
      </c>
      <c r="O7" t="s">
        <v>534</v>
      </c>
      <c r="P7" t="s">
        <v>535</v>
      </c>
      <c r="Q7" t="s">
        <v>61</v>
      </c>
      <c r="R7" t="s">
        <v>206</v>
      </c>
      <c r="S7">
        <v>10.500637611582031</v>
      </c>
    </row>
    <row r="8" spans="1:19" x14ac:dyDescent="0.25">
      <c r="A8" t="s">
        <v>39</v>
      </c>
      <c r="B8" t="s">
        <v>544</v>
      </c>
      <c r="C8" t="s">
        <v>544</v>
      </c>
      <c r="D8" t="s">
        <v>532</v>
      </c>
      <c r="E8">
        <v>399.94</v>
      </c>
      <c r="F8">
        <v>399.94</v>
      </c>
      <c r="G8">
        <v>25.89</v>
      </c>
      <c r="H8">
        <v>15.45</v>
      </c>
      <c r="I8">
        <v>4199.5200000000004</v>
      </c>
      <c r="J8">
        <v>1</v>
      </c>
      <c r="K8">
        <v>33.33</v>
      </c>
      <c r="L8">
        <v>1.8764000000000001</v>
      </c>
      <c r="M8">
        <v>1.7058</v>
      </c>
      <c r="N8" t="s">
        <v>533</v>
      </c>
      <c r="O8" t="s">
        <v>534</v>
      </c>
      <c r="P8" t="s">
        <v>535</v>
      </c>
      <c r="Q8" t="s">
        <v>61</v>
      </c>
      <c r="R8" t="s">
        <v>206</v>
      </c>
      <c r="S8">
        <v>10.50037505625844</v>
      </c>
    </row>
    <row r="9" spans="1:19" x14ac:dyDescent="0.25">
      <c r="A9" t="s">
        <v>39</v>
      </c>
      <c r="B9" t="s">
        <v>545</v>
      </c>
      <c r="C9" t="s">
        <v>545</v>
      </c>
      <c r="D9" t="s">
        <v>546</v>
      </c>
      <c r="E9">
        <v>0</v>
      </c>
      <c r="F9">
        <v>4110.34</v>
      </c>
      <c r="G9">
        <v>76.12</v>
      </c>
      <c r="H9">
        <v>54</v>
      </c>
      <c r="I9">
        <v>6165.81</v>
      </c>
      <c r="J9">
        <v>1</v>
      </c>
      <c r="K9">
        <v>0</v>
      </c>
      <c r="L9">
        <v>0</v>
      </c>
      <c r="M9">
        <v>0</v>
      </c>
      <c r="N9" t="s">
        <v>91</v>
      </c>
      <c r="O9" t="s">
        <v>91</v>
      </c>
      <c r="P9" t="s">
        <v>547</v>
      </c>
      <c r="Q9" t="s">
        <v>91</v>
      </c>
      <c r="R9" t="s">
        <v>547</v>
      </c>
      <c r="S9">
        <v>1.5000729866629039</v>
      </c>
    </row>
    <row r="10" spans="1:19" x14ac:dyDescent="0.25">
      <c r="A10" t="s">
        <v>39</v>
      </c>
      <c r="B10" t="s">
        <v>548</v>
      </c>
      <c r="C10" t="s">
        <v>548</v>
      </c>
      <c r="D10" t="s">
        <v>546</v>
      </c>
      <c r="E10">
        <v>0</v>
      </c>
      <c r="F10">
        <v>4110.34</v>
      </c>
      <c r="G10">
        <v>76.12</v>
      </c>
      <c r="H10">
        <v>54</v>
      </c>
      <c r="I10">
        <v>6165.8</v>
      </c>
      <c r="J10">
        <v>1</v>
      </c>
      <c r="K10">
        <v>0</v>
      </c>
      <c r="L10">
        <v>0</v>
      </c>
      <c r="M10">
        <v>0</v>
      </c>
      <c r="N10" t="s">
        <v>91</v>
      </c>
      <c r="O10" t="s">
        <v>91</v>
      </c>
      <c r="P10" t="s">
        <v>547</v>
      </c>
      <c r="Q10" t="s">
        <v>91</v>
      </c>
      <c r="R10" t="s">
        <v>547</v>
      </c>
      <c r="S10">
        <v>1.5000705537741399</v>
      </c>
    </row>
    <row r="11" spans="1:19" x14ac:dyDescent="0.25">
      <c r="A11" t="s">
        <v>39</v>
      </c>
      <c r="B11" t="s">
        <v>549</v>
      </c>
      <c r="C11" t="s">
        <v>549</v>
      </c>
      <c r="D11" t="s">
        <v>546</v>
      </c>
      <c r="E11">
        <v>0</v>
      </c>
      <c r="F11">
        <v>8221.2199999999993</v>
      </c>
      <c r="G11">
        <v>152.22999999999999</v>
      </c>
      <c r="H11">
        <v>54</v>
      </c>
      <c r="I11">
        <v>12332.45</v>
      </c>
      <c r="J11">
        <v>1</v>
      </c>
      <c r="K11">
        <v>0</v>
      </c>
      <c r="L11">
        <v>0</v>
      </c>
      <c r="M11">
        <v>0</v>
      </c>
      <c r="N11" t="s">
        <v>91</v>
      </c>
      <c r="O11" t="s">
        <v>91</v>
      </c>
      <c r="P11" t="s">
        <v>547</v>
      </c>
      <c r="Q11" t="s">
        <v>91</v>
      </c>
      <c r="R11" t="s">
        <v>547</v>
      </c>
      <c r="S11">
        <v>1.5000754145978339</v>
      </c>
    </row>
    <row r="12" spans="1:19" x14ac:dyDescent="0.25">
      <c r="A12" t="s">
        <v>39</v>
      </c>
      <c r="B12" t="s">
        <v>550</v>
      </c>
      <c r="C12" t="s">
        <v>550</v>
      </c>
      <c r="D12" t="s">
        <v>546</v>
      </c>
      <c r="E12">
        <v>0</v>
      </c>
      <c r="F12">
        <v>625.29</v>
      </c>
      <c r="G12">
        <v>25.89</v>
      </c>
      <c r="H12">
        <v>24.15</v>
      </c>
      <c r="I12">
        <v>937.98</v>
      </c>
      <c r="J12">
        <v>1</v>
      </c>
      <c r="K12">
        <v>0</v>
      </c>
      <c r="L12">
        <v>0</v>
      </c>
      <c r="M12">
        <v>0</v>
      </c>
      <c r="N12" t="s">
        <v>91</v>
      </c>
      <c r="O12" t="s">
        <v>91</v>
      </c>
      <c r="P12" t="s">
        <v>547</v>
      </c>
      <c r="Q12" t="s">
        <v>91</v>
      </c>
      <c r="R12" t="s">
        <v>547</v>
      </c>
      <c r="S12">
        <v>1.500071966607494</v>
      </c>
    </row>
    <row r="13" spans="1:19" x14ac:dyDescent="0.25">
      <c r="A13" t="s">
        <v>39</v>
      </c>
      <c r="B13" t="s">
        <v>551</v>
      </c>
      <c r="C13" t="s">
        <v>551</v>
      </c>
      <c r="D13" t="s">
        <v>546</v>
      </c>
      <c r="E13">
        <v>0</v>
      </c>
      <c r="F13">
        <v>373.51</v>
      </c>
      <c r="G13">
        <v>25.89</v>
      </c>
      <c r="H13">
        <v>14.44</v>
      </c>
      <c r="I13">
        <v>560.29</v>
      </c>
      <c r="J13">
        <v>1</v>
      </c>
      <c r="K13">
        <v>0</v>
      </c>
      <c r="L13">
        <v>0</v>
      </c>
      <c r="M13">
        <v>0</v>
      </c>
      <c r="N13" t="s">
        <v>91</v>
      </c>
      <c r="O13" t="s">
        <v>91</v>
      </c>
      <c r="P13" t="s">
        <v>547</v>
      </c>
      <c r="Q13" t="s">
        <v>91</v>
      </c>
      <c r="R13" t="s">
        <v>547</v>
      </c>
      <c r="S13">
        <v>1.500066932612246</v>
      </c>
    </row>
    <row r="14" spans="1:19" x14ac:dyDescent="0.25">
      <c r="A14" t="s">
        <v>39</v>
      </c>
      <c r="B14" t="s">
        <v>552</v>
      </c>
      <c r="C14" t="s">
        <v>552</v>
      </c>
      <c r="D14" t="s">
        <v>546</v>
      </c>
      <c r="E14">
        <v>0</v>
      </c>
      <c r="F14">
        <v>399.93</v>
      </c>
      <c r="G14">
        <v>25.89</v>
      </c>
      <c r="H14">
        <v>15.45</v>
      </c>
      <c r="I14">
        <v>599.92999999999995</v>
      </c>
      <c r="J14">
        <v>1</v>
      </c>
      <c r="K14">
        <v>0</v>
      </c>
      <c r="L14">
        <v>0</v>
      </c>
      <c r="M14">
        <v>0</v>
      </c>
      <c r="N14" t="s">
        <v>91</v>
      </c>
      <c r="O14" t="s">
        <v>91</v>
      </c>
      <c r="P14" t="s">
        <v>547</v>
      </c>
      <c r="Q14" t="s">
        <v>91</v>
      </c>
      <c r="R14" t="s">
        <v>547</v>
      </c>
      <c r="S14">
        <v>1.50008751531518</v>
      </c>
    </row>
    <row r="15" spans="1:19" x14ac:dyDescent="0.25">
      <c r="A15" t="s">
        <v>39</v>
      </c>
      <c r="B15" t="s">
        <v>553</v>
      </c>
      <c r="C15" t="s">
        <v>553</v>
      </c>
      <c r="D15" t="s">
        <v>546</v>
      </c>
      <c r="E15">
        <v>0</v>
      </c>
      <c r="F15">
        <v>373.51</v>
      </c>
      <c r="G15">
        <v>25.89</v>
      </c>
      <c r="H15">
        <v>14.44</v>
      </c>
      <c r="I15">
        <v>560.29999999999995</v>
      </c>
      <c r="J15">
        <v>1</v>
      </c>
      <c r="K15">
        <v>0</v>
      </c>
      <c r="L15">
        <v>0</v>
      </c>
      <c r="M15">
        <v>0</v>
      </c>
      <c r="N15" t="s">
        <v>91</v>
      </c>
      <c r="O15" t="s">
        <v>91</v>
      </c>
      <c r="P15" t="s">
        <v>547</v>
      </c>
      <c r="Q15" t="s">
        <v>91</v>
      </c>
      <c r="R15" t="s">
        <v>547</v>
      </c>
      <c r="S15">
        <v>1.5000937056571439</v>
      </c>
    </row>
    <row r="16" spans="1:19" x14ac:dyDescent="0.25">
      <c r="A16" t="s">
        <v>39</v>
      </c>
      <c r="B16" t="s">
        <v>554</v>
      </c>
      <c r="C16" t="s">
        <v>554</v>
      </c>
      <c r="D16" t="s">
        <v>546</v>
      </c>
      <c r="E16">
        <v>0</v>
      </c>
      <c r="F16">
        <v>625.29</v>
      </c>
      <c r="G16">
        <v>25.89</v>
      </c>
      <c r="H16">
        <v>24.15</v>
      </c>
      <c r="I16">
        <v>937.98</v>
      </c>
      <c r="J16">
        <v>1</v>
      </c>
      <c r="K16">
        <v>0</v>
      </c>
      <c r="L16">
        <v>0</v>
      </c>
      <c r="M16">
        <v>0</v>
      </c>
      <c r="N16" t="s">
        <v>91</v>
      </c>
      <c r="O16" t="s">
        <v>91</v>
      </c>
      <c r="P16" t="s">
        <v>547</v>
      </c>
      <c r="Q16" t="s">
        <v>91</v>
      </c>
      <c r="R16" t="s">
        <v>547</v>
      </c>
      <c r="S16">
        <v>1.500071966607494</v>
      </c>
    </row>
    <row r="17" spans="1:19" x14ac:dyDescent="0.25">
      <c r="A17" t="s">
        <v>39</v>
      </c>
      <c r="B17" t="s">
        <v>555</v>
      </c>
      <c r="C17" t="s">
        <v>555</v>
      </c>
      <c r="D17" t="s">
        <v>546</v>
      </c>
      <c r="E17">
        <v>0</v>
      </c>
      <c r="F17">
        <v>399.94</v>
      </c>
      <c r="G17">
        <v>25.89</v>
      </c>
      <c r="H17">
        <v>15.45</v>
      </c>
      <c r="I17">
        <v>599.92999999999995</v>
      </c>
      <c r="J17">
        <v>1</v>
      </c>
      <c r="K17">
        <v>0</v>
      </c>
      <c r="L17">
        <v>0</v>
      </c>
      <c r="M17">
        <v>0</v>
      </c>
      <c r="N17" t="s">
        <v>91</v>
      </c>
      <c r="O17" t="s">
        <v>91</v>
      </c>
      <c r="P17" t="s">
        <v>547</v>
      </c>
      <c r="Q17" t="s">
        <v>91</v>
      </c>
      <c r="R17" t="s">
        <v>547</v>
      </c>
      <c r="S17">
        <v>1.5000500075011249</v>
      </c>
    </row>
    <row r="18" spans="1:19" x14ac:dyDescent="0.25">
      <c r="A18" t="s">
        <v>39</v>
      </c>
      <c r="B18" t="s">
        <v>556</v>
      </c>
      <c r="C18" t="s">
        <v>556</v>
      </c>
      <c r="D18" t="s">
        <v>546</v>
      </c>
      <c r="E18">
        <v>0</v>
      </c>
      <c r="F18">
        <v>1839.06</v>
      </c>
      <c r="G18">
        <v>304.45999999999998</v>
      </c>
      <c r="H18">
        <v>6.04</v>
      </c>
      <c r="I18">
        <v>2758.72</v>
      </c>
      <c r="J18">
        <v>1</v>
      </c>
      <c r="K18">
        <v>0</v>
      </c>
      <c r="L18">
        <v>0</v>
      </c>
      <c r="M18">
        <v>0</v>
      </c>
      <c r="N18" t="s">
        <v>91</v>
      </c>
      <c r="O18" t="s">
        <v>91</v>
      </c>
      <c r="P18" t="s">
        <v>547</v>
      </c>
      <c r="Q18" t="s">
        <v>91</v>
      </c>
      <c r="R18" t="s">
        <v>547</v>
      </c>
      <c r="S18">
        <v>1.500070688286407</v>
      </c>
    </row>
    <row r="19" spans="1:19" x14ac:dyDescent="0.25">
      <c r="A19" t="s">
        <v>39</v>
      </c>
      <c r="B19" t="s">
        <v>557</v>
      </c>
      <c r="C19" t="s">
        <v>557</v>
      </c>
      <c r="D19" t="s">
        <v>546</v>
      </c>
      <c r="E19">
        <v>0</v>
      </c>
      <c r="F19">
        <v>1839.06</v>
      </c>
      <c r="G19">
        <v>304.45999999999998</v>
      </c>
      <c r="H19">
        <v>6.04</v>
      </c>
      <c r="I19">
        <v>2758.72</v>
      </c>
      <c r="J19">
        <v>1</v>
      </c>
      <c r="K19">
        <v>0</v>
      </c>
      <c r="L19">
        <v>0</v>
      </c>
      <c r="M19">
        <v>0</v>
      </c>
      <c r="N19" t="s">
        <v>91</v>
      </c>
      <c r="O19" t="s">
        <v>91</v>
      </c>
      <c r="P19" t="s">
        <v>547</v>
      </c>
      <c r="Q19" t="s">
        <v>91</v>
      </c>
      <c r="R19" t="s">
        <v>547</v>
      </c>
      <c r="S19">
        <v>1.500070688286407</v>
      </c>
    </row>
    <row r="20" spans="1:19" x14ac:dyDescent="0.25">
      <c r="A20" t="s">
        <v>39</v>
      </c>
      <c r="B20" t="s">
        <v>558</v>
      </c>
      <c r="C20" t="s">
        <v>558</v>
      </c>
      <c r="D20" t="s">
        <v>546</v>
      </c>
      <c r="E20">
        <v>0</v>
      </c>
      <c r="F20">
        <v>1839.06</v>
      </c>
      <c r="G20">
        <v>304.45999999999998</v>
      </c>
      <c r="H20">
        <v>6.04</v>
      </c>
      <c r="I20">
        <v>2758.72</v>
      </c>
      <c r="J20">
        <v>1</v>
      </c>
      <c r="K20">
        <v>0</v>
      </c>
      <c r="L20">
        <v>0</v>
      </c>
      <c r="M20">
        <v>0</v>
      </c>
      <c r="N20" t="s">
        <v>91</v>
      </c>
      <c r="O20" t="s">
        <v>91</v>
      </c>
      <c r="P20" t="s">
        <v>547</v>
      </c>
      <c r="Q20" t="s">
        <v>91</v>
      </c>
      <c r="R20" t="s">
        <v>547</v>
      </c>
      <c r="S20">
        <v>1.500070688286407</v>
      </c>
    </row>
    <row r="21" spans="1:19" x14ac:dyDescent="0.25">
      <c r="A21" t="s">
        <v>39</v>
      </c>
      <c r="B21" t="s">
        <v>559</v>
      </c>
      <c r="C21" t="s">
        <v>559</v>
      </c>
      <c r="D21" t="s">
        <v>546</v>
      </c>
      <c r="E21">
        <v>0</v>
      </c>
      <c r="F21">
        <v>1825.3</v>
      </c>
      <c r="G21">
        <v>76.12</v>
      </c>
      <c r="H21">
        <v>23.98</v>
      </c>
      <c r="I21">
        <v>2738.08</v>
      </c>
      <c r="J21">
        <v>1</v>
      </c>
      <c r="K21">
        <v>0</v>
      </c>
      <c r="L21">
        <v>0</v>
      </c>
      <c r="M21">
        <v>0</v>
      </c>
      <c r="N21" t="s">
        <v>91</v>
      </c>
      <c r="O21" t="s">
        <v>91</v>
      </c>
      <c r="P21" t="s">
        <v>547</v>
      </c>
      <c r="Q21" t="s">
        <v>91</v>
      </c>
      <c r="R21" t="s">
        <v>547</v>
      </c>
      <c r="S21">
        <v>1.5000712211691229</v>
      </c>
    </row>
    <row r="22" spans="1:19" x14ac:dyDescent="0.25">
      <c r="A22" t="s">
        <v>39</v>
      </c>
      <c r="B22" t="s">
        <v>560</v>
      </c>
      <c r="C22" t="s">
        <v>560</v>
      </c>
      <c r="D22" t="s">
        <v>546</v>
      </c>
      <c r="E22">
        <v>0</v>
      </c>
      <c r="F22">
        <v>1825.3</v>
      </c>
      <c r="G22">
        <v>76.12</v>
      </c>
      <c r="H22">
        <v>23.98</v>
      </c>
      <c r="I22">
        <v>2738.08</v>
      </c>
      <c r="J22">
        <v>1</v>
      </c>
      <c r="K22">
        <v>0</v>
      </c>
      <c r="L22">
        <v>0</v>
      </c>
      <c r="M22">
        <v>0</v>
      </c>
      <c r="N22" t="s">
        <v>91</v>
      </c>
      <c r="O22" t="s">
        <v>91</v>
      </c>
      <c r="P22" t="s">
        <v>547</v>
      </c>
      <c r="Q22" t="s">
        <v>91</v>
      </c>
      <c r="R22" t="s">
        <v>547</v>
      </c>
      <c r="S22">
        <v>1.5000712211691229</v>
      </c>
    </row>
    <row r="23" spans="1:19" x14ac:dyDescent="0.25">
      <c r="A23" t="s">
        <v>39</v>
      </c>
      <c r="B23" t="s">
        <v>561</v>
      </c>
      <c r="C23" t="s">
        <v>561</v>
      </c>
      <c r="D23" t="s">
        <v>546</v>
      </c>
      <c r="E23">
        <v>0</v>
      </c>
      <c r="F23">
        <v>1825.3</v>
      </c>
      <c r="G23">
        <v>76.12</v>
      </c>
      <c r="H23">
        <v>23.98</v>
      </c>
      <c r="I23">
        <v>2738.08</v>
      </c>
      <c r="J23">
        <v>1</v>
      </c>
      <c r="K23">
        <v>0</v>
      </c>
      <c r="L23">
        <v>0</v>
      </c>
      <c r="M23">
        <v>0</v>
      </c>
      <c r="N23" t="s">
        <v>91</v>
      </c>
      <c r="O23" t="s">
        <v>91</v>
      </c>
      <c r="P23" t="s">
        <v>547</v>
      </c>
      <c r="Q23" t="s">
        <v>91</v>
      </c>
      <c r="R23" t="s">
        <v>547</v>
      </c>
      <c r="S23">
        <v>1.5000712211691229</v>
      </c>
    </row>
    <row r="24" spans="1:19" x14ac:dyDescent="0.25">
      <c r="A24" t="s">
        <v>39</v>
      </c>
      <c r="B24" t="s">
        <v>562</v>
      </c>
      <c r="C24" t="s">
        <v>562</v>
      </c>
      <c r="D24" t="s">
        <v>546</v>
      </c>
      <c r="E24">
        <v>0</v>
      </c>
      <c r="F24">
        <v>5476.13</v>
      </c>
      <c r="G24">
        <v>228.35</v>
      </c>
      <c r="H24">
        <v>23.98</v>
      </c>
      <c r="I24">
        <v>8214.59</v>
      </c>
      <c r="J24">
        <v>1</v>
      </c>
      <c r="K24">
        <v>0</v>
      </c>
      <c r="L24">
        <v>0</v>
      </c>
      <c r="M24">
        <v>0</v>
      </c>
      <c r="N24" t="s">
        <v>91</v>
      </c>
      <c r="O24" t="s">
        <v>91</v>
      </c>
      <c r="P24" t="s">
        <v>547</v>
      </c>
      <c r="Q24" t="s">
        <v>91</v>
      </c>
      <c r="R24" t="s">
        <v>547</v>
      </c>
      <c r="S24">
        <v>1.5000721312313621</v>
      </c>
    </row>
    <row r="25" spans="1:19" x14ac:dyDescent="0.25">
      <c r="A25" t="s">
        <v>39</v>
      </c>
      <c r="B25" t="s">
        <v>563</v>
      </c>
      <c r="C25" t="s">
        <v>563</v>
      </c>
      <c r="D25" t="s">
        <v>546</v>
      </c>
      <c r="E25">
        <v>0</v>
      </c>
      <c r="F25">
        <v>5476.13</v>
      </c>
      <c r="G25">
        <v>228.35</v>
      </c>
      <c r="H25">
        <v>23.98</v>
      </c>
      <c r="I25">
        <v>8214.59</v>
      </c>
      <c r="J25">
        <v>1</v>
      </c>
      <c r="K25">
        <v>0</v>
      </c>
      <c r="L25">
        <v>0</v>
      </c>
      <c r="M25">
        <v>0</v>
      </c>
      <c r="N25" t="s">
        <v>91</v>
      </c>
      <c r="O25" t="s">
        <v>91</v>
      </c>
      <c r="P25" t="s">
        <v>547</v>
      </c>
      <c r="Q25" t="s">
        <v>91</v>
      </c>
      <c r="R25" t="s">
        <v>547</v>
      </c>
      <c r="S25">
        <v>1.5000721312313621</v>
      </c>
    </row>
    <row r="26" spans="1:19" x14ac:dyDescent="0.25">
      <c r="A26" t="s">
        <v>39</v>
      </c>
      <c r="B26" t="s">
        <v>564</v>
      </c>
      <c r="C26" t="s">
        <v>564</v>
      </c>
      <c r="D26" t="s">
        <v>546</v>
      </c>
      <c r="E26">
        <v>0</v>
      </c>
      <c r="F26">
        <v>5476.13</v>
      </c>
      <c r="G26">
        <v>228.35</v>
      </c>
      <c r="H26">
        <v>23.98</v>
      </c>
      <c r="I26">
        <v>8214.59</v>
      </c>
      <c r="J26">
        <v>1</v>
      </c>
      <c r="K26">
        <v>0</v>
      </c>
      <c r="L26">
        <v>0</v>
      </c>
      <c r="M26">
        <v>0</v>
      </c>
      <c r="N26" t="s">
        <v>91</v>
      </c>
      <c r="O26" t="s">
        <v>91</v>
      </c>
      <c r="P26" t="s">
        <v>547</v>
      </c>
      <c r="Q26" t="s">
        <v>91</v>
      </c>
      <c r="R26" t="s">
        <v>547</v>
      </c>
      <c r="S26">
        <v>1.5000721312313621</v>
      </c>
    </row>
    <row r="27" spans="1:19" x14ac:dyDescent="0.25">
      <c r="A27" t="s">
        <v>39</v>
      </c>
      <c r="B27" t="s">
        <v>565</v>
      </c>
      <c r="C27" t="s">
        <v>565</v>
      </c>
      <c r="D27" t="s">
        <v>546</v>
      </c>
      <c r="E27">
        <v>0</v>
      </c>
      <c r="F27">
        <v>1825.29</v>
      </c>
      <c r="G27">
        <v>76.12</v>
      </c>
      <c r="H27">
        <v>23.98</v>
      </c>
      <c r="I27">
        <v>2738.08</v>
      </c>
      <c r="J27">
        <v>1</v>
      </c>
      <c r="K27">
        <v>0</v>
      </c>
      <c r="L27">
        <v>0</v>
      </c>
      <c r="M27">
        <v>0</v>
      </c>
      <c r="N27" t="s">
        <v>91</v>
      </c>
      <c r="O27" t="s">
        <v>91</v>
      </c>
      <c r="P27" t="s">
        <v>547</v>
      </c>
      <c r="Q27" t="s">
        <v>91</v>
      </c>
      <c r="R27" t="s">
        <v>547</v>
      </c>
      <c r="S27">
        <v>1.500079439431542</v>
      </c>
    </row>
    <row r="28" spans="1:19" x14ac:dyDescent="0.25">
      <c r="A28" t="s">
        <v>39</v>
      </c>
      <c r="B28" t="s">
        <v>566</v>
      </c>
      <c r="C28" t="s">
        <v>566</v>
      </c>
      <c r="D28" t="s">
        <v>546</v>
      </c>
      <c r="E28">
        <v>0</v>
      </c>
      <c r="F28">
        <v>1825.29</v>
      </c>
      <c r="G28">
        <v>76.12</v>
      </c>
      <c r="H28">
        <v>23.98</v>
      </c>
      <c r="I28">
        <v>2738.08</v>
      </c>
      <c r="J28">
        <v>1</v>
      </c>
      <c r="K28">
        <v>0</v>
      </c>
      <c r="L28">
        <v>0</v>
      </c>
      <c r="M28">
        <v>0</v>
      </c>
      <c r="N28" t="s">
        <v>91</v>
      </c>
      <c r="O28" t="s">
        <v>91</v>
      </c>
      <c r="P28" t="s">
        <v>547</v>
      </c>
      <c r="Q28" t="s">
        <v>91</v>
      </c>
      <c r="R28" t="s">
        <v>547</v>
      </c>
      <c r="S28">
        <v>1.500079439431542</v>
      </c>
    </row>
    <row r="29" spans="1:19" x14ac:dyDescent="0.25">
      <c r="A29" t="s">
        <v>39</v>
      </c>
      <c r="B29" t="s">
        <v>567</v>
      </c>
      <c r="C29" t="s">
        <v>567</v>
      </c>
      <c r="D29" t="s">
        <v>546</v>
      </c>
      <c r="E29">
        <v>0</v>
      </c>
      <c r="F29">
        <v>1825.29</v>
      </c>
      <c r="G29">
        <v>76.12</v>
      </c>
      <c r="H29">
        <v>23.98</v>
      </c>
      <c r="I29">
        <v>2738.08</v>
      </c>
      <c r="J29">
        <v>1</v>
      </c>
      <c r="K29">
        <v>0</v>
      </c>
      <c r="L29">
        <v>0</v>
      </c>
      <c r="M29">
        <v>0</v>
      </c>
      <c r="N29" t="s">
        <v>91</v>
      </c>
      <c r="O29" t="s">
        <v>91</v>
      </c>
      <c r="P29" t="s">
        <v>547</v>
      </c>
      <c r="Q29" t="s">
        <v>91</v>
      </c>
      <c r="R29" t="s">
        <v>547</v>
      </c>
      <c r="S29">
        <v>1.500079439431542</v>
      </c>
    </row>
    <row r="30" spans="1:19" x14ac:dyDescent="0.25">
      <c r="A30" t="s">
        <v>39</v>
      </c>
      <c r="B30" t="s">
        <v>568</v>
      </c>
      <c r="C30" t="s">
        <v>568</v>
      </c>
      <c r="D30" t="s">
        <v>546</v>
      </c>
      <c r="E30">
        <v>0</v>
      </c>
      <c r="F30">
        <v>5476.13</v>
      </c>
      <c r="G30">
        <v>228.35</v>
      </c>
      <c r="H30">
        <v>23.98</v>
      </c>
      <c r="I30">
        <v>8214.59</v>
      </c>
      <c r="J30">
        <v>1</v>
      </c>
      <c r="K30">
        <v>0</v>
      </c>
      <c r="L30">
        <v>0</v>
      </c>
      <c r="M30">
        <v>0</v>
      </c>
      <c r="N30" t="s">
        <v>91</v>
      </c>
      <c r="O30" t="s">
        <v>91</v>
      </c>
      <c r="P30" t="s">
        <v>547</v>
      </c>
      <c r="Q30" t="s">
        <v>91</v>
      </c>
      <c r="R30" t="s">
        <v>547</v>
      </c>
      <c r="S30">
        <v>1.5000721312313621</v>
      </c>
    </row>
    <row r="31" spans="1:19" x14ac:dyDescent="0.25">
      <c r="A31" t="s">
        <v>39</v>
      </c>
      <c r="B31" t="s">
        <v>569</v>
      </c>
      <c r="C31" t="s">
        <v>569</v>
      </c>
      <c r="D31" t="s">
        <v>546</v>
      </c>
      <c r="E31">
        <v>0</v>
      </c>
      <c r="F31">
        <v>5476.13</v>
      </c>
      <c r="G31">
        <v>228.35</v>
      </c>
      <c r="H31">
        <v>23.98</v>
      </c>
      <c r="I31">
        <v>8214.59</v>
      </c>
      <c r="J31">
        <v>1</v>
      </c>
      <c r="K31">
        <v>0</v>
      </c>
      <c r="L31">
        <v>0</v>
      </c>
      <c r="M31">
        <v>0</v>
      </c>
      <c r="N31" t="s">
        <v>91</v>
      </c>
      <c r="O31" t="s">
        <v>91</v>
      </c>
      <c r="P31" t="s">
        <v>547</v>
      </c>
      <c r="Q31" t="s">
        <v>91</v>
      </c>
      <c r="R31" t="s">
        <v>547</v>
      </c>
      <c r="S31">
        <v>1.5000721312313621</v>
      </c>
    </row>
    <row r="32" spans="1:19" x14ac:dyDescent="0.25">
      <c r="A32" t="s">
        <v>39</v>
      </c>
      <c r="B32" t="s">
        <v>570</v>
      </c>
      <c r="C32" t="s">
        <v>570</v>
      </c>
      <c r="D32" t="s">
        <v>546</v>
      </c>
      <c r="E32">
        <v>0</v>
      </c>
      <c r="F32">
        <v>5476.13</v>
      </c>
      <c r="G32">
        <v>228.35</v>
      </c>
      <c r="H32">
        <v>23.98</v>
      </c>
      <c r="I32">
        <v>8214.59</v>
      </c>
      <c r="J32">
        <v>1</v>
      </c>
      <c r="K32">
        <v>0</v>
      </c>
      <c r="L32">
        <v>0</v>
      </c>
      <c r="M32">
        <v>0</v>
      </c>
      <c r="N32" t="s">
        <v>91</v>
      </c>
      <c r="O32" t="s">
        <v>91</v>
      </c>
      <c r="P32" t="s">
        <v>547</v>
      </c>
      <c r="Q32" t="s">
        <v>91</v>
      </c>
      <c r="R32" t="s">
        <v>547</v>
      </c>
      <c r="S32">
        <v>1.5000721312313621</v>
      </c>
    </row>
    <row r="33" spans="1:19" x14ac:dyDescent="0.25">
      <c r="A33" t="s">
        <v>39</v>
      </c>
      <c r="B33" t="s">
        <v>571</v>
      </c>
      <c r="C33" t="s">
        <v>571</v>
      </c>
      <c r="D33" t="s">
        <v>532</v>
      </c>
      <c r="E33">
        <v>1825.3</v>
      </c>
      <c r="F33">
        <v>1825.3</v>
      </c>
      <c r="G33">
        <v>76.12</v>
      </c>
      <c r="H33">
        <v>23.98</v>
      </c>
      <c r="I33">
        <v>14603.08</v>
      </c>
      <c r="J33">
        <v>1</v>
      </c>
      <c r="K33">
        <v>2.5</v>
      </c>
      <c r="L33">
        <v>1.7058</v>
      </c>
      <c r="M33">
        <v>1.7058</v>
      </c>
      <c r="N33" t="s">
        <v>533</v>
      </c>
      <c r="O33" t="s">
        <v>538</v>
      </c>
      <c r="P33" t="s">
        <v>572</v>
      </c>
      <c r="Q33" t="s">
        <v>62</v>
      </c>
      <c r="R33" t="s">
        <v>573</v>
      </c>
      <c r="S33">
        <v>8.0003725415000275</v>
      </c>
    </row>
    <row r="34" spans="1:19" x14ac:dyDescent="0.25">
      <c r="A34" t="s">
        <v>39</v>
      </c>
      <c r="B34" t="s">
        <v>574</v>
      </c>
      <c r="C34" t="s">
        <v>574</v>
      </c>
      <c r="D34" t="s">
        <v>532</v>
      </c>
      <c r="E34">
        <v>1825.3</v>
      </c>
      <c r="F34">
        <v>1825.3</v>
      </c>
      <c r="G34">
        <v>76.12</v>
      </c>
      <c r="H34">
        <v>23.98</v>
      </c>
      <c r="I34">
        <v>14603.08</v>
      </c>
      <c r="J34">
        <v>1</v>
      </c>
      <c r="K34">
        <v>2.5</v>
      </c>
      <c r="L34">
        <v>1.7058</v>
      </c>
      <c r="M34">
        <v>1.7058</v>
      </c>
      <c r="N34" t="s">
        <v>533</v>
      </c>
      <c r="O34" t="s">
        <v>538</v>
      </c>
      <c r="P34" t="s">
        <v>572</v>
      </c>
      <c r="Q34" t="s">
        <v>62</v>
      </c>
      <c r="R34" t="s">
        <v>573</v>
      </c>
      <c r="S34">
        <v>8.0003725415000275</v>
      </c>
    </row>
    <row r="35" spans="1:19" x14ac:dyDescent="0.25">
      <c r="A35" t="s">
        <v>39</v>
      </c>
      <c r="B35" t="s">
        <v>575</v>
      </c>
      <c r="C35" t="s">
        <v>575</v>
      </c>
      <c r="D35" t="s">
        <v>532</v>
      </c>
      <c r="E35">
        <v>1825.3</v>
      </c>
      <c r="F35">
        <v>1825.3</v>
      </c>
      <c r="G35">
        <v>76.12</v>
      </c>
      <c r="H35">
        <v>23.98</v>
      </c>
      <c r="I35">
        <v>14603.08</v>
      </c>
      <c r="J35">
        <v>1</v>
      </c>
      <c r="K35">
        <v>2.5</v>
      </c>
      <c r="L35">
        <v>1.7058</v>
      </c>
      <c r="M35">
        <v>1.7058</v>
      </c>
      <c r="N35" t="s">
        <v>533</v>
      </c>
      <c r="O35" t="s">
        <v>538</v>
      </c>
      <c r="P35" t="s">
        <v>572</v>
      </c>
      <c r="Q35" t="s">
        <v>62</v>
      </c>
      <c r="R35" t="s">
        <v>573</v>
      </c>
      <c r="S35">
        <v>8.0003725415000275</v>
      </c>
    </row>
    <row r="36" spans="1:19" x14ac:dyDescent="0.25">
      <c r="A36" t="s">
        <v>39</v>
      </c>
      <c r="B36" t="s">
        <v>576</v>
      </c>
      <c r="C36" t="s">
        <v>576</v>
      </c>
      <c r="D36" t="s">
        <v>532</v>
      </c>
      <c r="E36">
        <v>5476.13</v>
      </c>
      <c r="F36">
        <v>5476.13</v>
      </c>
      <c r="G36">
        <v>228.35</v>
      </c>
      <c r="H36">
        <v>23.98</v>
      </c>
      <c r="I36">
        <v>43811.16</v>
      </c>
      <c r="J36">
        <v>1</v>
      </c>
      <c r="K36">
        <v>2.5</v>
      </c>
      <c r="L36">
        <v>1.7058</v>
      </c>
      <c r="M36">
        <v>1.7058</v>
      </c>
      <c r="N36" t="s">
        <v>533</v>
      </c>
      <c r="O36" t="s">
        <v>538</v>
      </c>
      <c r="P36" t="s">
        <v>572</v>
      </c>
      <c r="Q36" t="s">
        <v>62</v>
      </c>
      <c r="R36" t="s">
        <v>573</v>
      </c>
      <c r="S36">
        <v>8.0003871347100972</v>
      </c>
    </row>
    <row r="37" spans="1:19" x14ac:dyDescent="0.25">
      <c r="A37" t="s">
        <v>39</v>
      </c>
      <c r="B37" t="s">
        <v>577</v>
      </c>
      <c r="C37" t="s">
        <v>577</v>
      </c>
      <c r="D37" t="s">
        <v>532</v>
      </c>
      <c r="E37">
        <v>5476.13</v>
      </c>
      <c r="F37">
        <v>5476.13</v>
      </c>
      <c r="G37">
        <v>228.35</v>
      </c>
      <c r="H37">
        <v>23.98</v>
      </c>
      <c r="I37">
        <v>43811.16</v>
      </c>
      <c r="J37">
        <v>1</v>
      </c>
      <c r="K37">
        <v>2.5</v>
      </c>
      <c r="L37">
        <v>1.7058</v>
      </c>
      <c r="M37">
        <v>1.7058</v>
      </c>
      <c r="N37" t="s">
        <v>533</v>
      </c>
      <c r="O37" t="s">
        <v>538</v>
      </c>
      <c r="P37" t="s">
        <v>572</v>
      </c>
      <c r="Q37" t="s">
        <v>62</v>
      </c>
      <c r="R37" t="s">
        <v>573</v>
      </c>
      <c r="S37">
        <v>8.0003871347100972</v>
      </c>
    </row>
    <row r="38" spans="1:19" x14ac:dyDescent="0.25">
      <c r="A38" t="s">
        <v>39</v>
      </c>
      <c r="B38" t="s">
        <v>578</v>
      </c>
      <c r="C38" t="s">
        <v>578</v>
      </c>
      <c r="D38" t="s">
        <v>532</v>
      </c>
      <c r="E38">
        <v>5476.13</v>
      </c>
      <c r="F38">
        <v>5476.13</v>
      </c>
      <c r="G38">
        <v>228.35</v>
      </c>
      <c r="H38">
        <v>23.98</v>
      </c>
      <c r="I38">
        <v>43811.16</v>
      </c>
      <c r="J38">
        <v>1</v>
      </c>
      <c r="K38">
        <v>2.5</v>
      </c>
      <c r="L38">
        <v>1.7058</v>
      </c>
      <c r="M38">
        <v>1.7058</v>
      </c>
      <c r="N38" t="s">
        <v>533</v>
      </c>
      <c r="O38" t="s">
        <v>538</v>
      </c>
      <c r="P38" t="s">
        <v>572</v>
      </c>
      <c r="Q38" t="s">
        <v>62</v>
      </c>
      <c r="R38" t="s">
        <v>573</v>
      </c>
      <c r="S38">
        <v>8.0003871347100972</v>
      </c>
    </row>
    <row r="39" spans="1:19" x14ac:dyDescent="0.25">
      <c r="A39" t="s">
        <v>39</v>
      </c>
      <c r="B39" t="s">
        <v>579</v>
      </c>
      <c r="C39" t="s">
        <v>579</v>
      </c>
      <c r="D39" t="s">
        <v>532</v>
      </c>
      <c r="E39">
        <v>1825.29</v>
      </c>
      <c r="F39">
        <v>1825.29</v>
      </c>
      <c r="G39">
        <v>76.12</v>
      </c>
      <c r="H39">
        <v>23.98</v>
      </c>
      <c r="I39">
        <v>14603.07</v>
      </c>
      <c r="J39">
        <v>1</v>
      </c>
      <c r="K39">
        <v>2.5</v>
      </c>
      <c r="L39">
        <v>1.7058</v>
      </c>
      <c r="M39">
        <v>1.7058</v>
      </c>
      <c r="N39" t="s">
        <v>533</v>
      </c>
      <c r="O39" t="s">
        <v>538</v>
      </c>
      <c r="P39" t="s">
        <v>572</v>
      </c>
      <c r="Q39" t="s">
        <v>62</v>
      </c>
      <c r="R39" t="s">
        <v>573</v>
      </c>
      <c r="S39">
        <v>8.0004108936114253</v>
      </c>
    </row>
    <row r="40" spans="1:19" x14ac:dyDescent="0.25">
      <c r="A40" t="s">
        <v>39</v>
      </c>
      <c r="B40" t="s">
        <v>580</v>
      </c>
      <c r="C40" t="s">
        <v>580</v>
      </c>
      <c r="D40" t="s">
        <v>532</v>
      </c>
      <c r="E40">
        <v>1825.29</v>
      </c>
      <c r="F40">
        <v>1825.29</v>
      </c>
      <c r="G40">
        <v>76.12</v>
      </c>
      <c r="H40">
        <v>23.98</v>
      </c>
      <c r="I40">
        <v>14603.07</v>
      </c>
      <c r="J40">
        <v>1</v>
      </c>
      <c r="K40">
        <v>2.5</v>
      </c>
      <c r="L40">
        <v>1.7058</v>
      </c>
      <c r="M40">
        <v>1.7058</v>
      </c>
      <c r="N40" t="s">
        <v>533</v>
      </c>
      <c r="O40" t="s">
        <v>538</v>
      </c>
      <c r="P40" t="s">
        <v>572</v>
      </c>
      <c r="Q40" t="s">
        <v>62</v>
      </c>
      <c r="R40" t="s">
        <v>573</v>
      </c>
      <c r="S40">
        <v>8.0004108936114253</v>
      </c>
    </row>
    <row r="41" spans="1:19" x14ac:dyDescent="0.25">
      <c r="A41" t="s">
        <v>39</v>
      </c>
      <c r="B41" t="s">
        <v>581</v>
      </c>
      <c r="C41" t="s">
        <v>581</v>
      </c>
      <c r="D41" t="s">
        <v>532</v>
      </c>
      <c r="E41">
        <v>1825.29</v>
      </c>
      <c r="F41">
        <v>1825.29</v>
      </c>
      <c r="G41">
        <v>76.12</v>
      </c>
      <c r="H41">
        <v>23.98</v>
      </c>
      <c r="I41">
        <v>14603.07</v>
      </c>
      <c r="J41">
        <v>1</v>
      </c>
      <c r="K41">
        <v>2.5</v>
      </c>
      <c r="L41">
        <v>1.7058</v>
      </c>
      <c r="M41">
        <v>1.7058</v>
      </c>
      <c r="N41" t="s">
        <v>533</v>
      </c>
      <c r="O41" t="s">
        <v>538</v>
      </c>
      <c r="P41" t="s">
        <v>572</v>
      </c>
      <c r="Q41" t="s">
        <v>62</v>
      </c>
      <c r="R41" t="s">
        <v>573</v>
      </c>
      <c r="S41">
        <v>8.0004108936114253</v>
      </c>
    </row>
    <row r="42" spans="1:19" x14ac:dyDescent="0.25">
      <c r="A42" t="s">
        <v>39</v>
      </c>
      <c r="B42" t="s">
        <v>582</v>
      </c>
      <c r="C42" t="s">
        <v>582</v>
      </c>
      <c r="D42" t="s">
        <v>532</v>
      </c>
      <c r="E42">
        <v>5476.13</v>
      </c>
      <c r="F42">
        <v>5476.13</v>
      </c>
      <c r="G42">
        <v>228.35</v>
      </c>
      <c r="H42">
        <v>23.98</v>
      </c>
      <c r="I42">
        <v>43811.17</v>
      </c>
      <c r="J42">
        <v>1</v>
      </c>
      <c r="K42">
        <v>2.5</v>
      </c>
      <c r="L42">
        <v>1.7058</v>
      </c>
      <c r="M42">
        <v>1.7058</v>
      </c>
      <c r="N42" t="s">
        <v>533</v>
      </c>
      <c r="O42" t="s">
        <v>538</v>
      </c>
      <c r="P42" t="s">
        <v>572</v>
      </c>
      <c r="Q42" t="s">
        <v>62</v>
      </c>
      <c r="R42" t="s">
        <v>573</v>
      </c>
      <c r="S42">
        <v>8.0003889608172187</v>
      </c>
    </row>
    <row r="43" spans="1:19" x14ac:dyDescent="0.25">
      <c r="A43" t="s">
        <v>39</v>
      </c>
      <c r="B43" t="s">
        <v>583</v>
      </c>
      <c r="C43" t="s">
        <v>583</v>
      </c>
      <c r="D43" t="s">
        <v>532</v>
      </c>
      <c r="E43">
        <v>5476.13</v>
      </c>
      <c r="F43">
        <v>5476.13</v>
      </c>
      <c r="G43">
        <v>228.35</v>
      </c>
      <c r="H43">
        <v>23.98</v>
      </c>
      <c r="I43">
        <v>43811.16</v>
      </c>
      <c r="J43">
        <v>1</v>
      </c>
      <c r="K43">
        <v>2.5</v>
      </c>
      <c r="L43">
        <v>1.7058</v>
      </c>
      <c r="M43">
        <v>1.7058</v>
      </c>
      <c r="N43" t="s">
        <v>533</v>
      </c>
      <c r="O43" t="s">
        <v>538</v>
      </c>
      <c r="P43" t="s">
        <v>572</v>
      </c>
      <c r="Q43" t="s">
        <v>62</v>
      </c>
      <c r="R43" t="s">
        <v>573</v>
      </c>
      <c r="S43">
        <v>8.0003871347100972</v>
      </c>
    </row>
    <row r="44" spans="1:19" x14ac:dyDescent="0.25">
      <c r="A44" t="s">
        <v>39</v>
      </c>
      <c r="B44" t="s">
        <v>584</v>
      </c>
      <c r="C44" t="s">
        <v>584</v>
      </c>
      <c r="D44" t="s">
        <v>532</v>
      </c>
      <c r="E44">
        <v>5476.13</v>
      </c>
      <c r="F44">
        <v>5476.13</v>
      </c>
      <c r="G44">
        <v>228.35</v>
      </c>
      <c r="H44">
        <v>23.98</v>
      </c>
      <c r="I44">
        <v>43811.17</v>
      </c>
      <c r="J44">
        <v>1</v>
      </c>
      <c r="K44">
        <v>2.5</v>
      </c>
      <c r="L44">
        <v>1.7058</v>
      </c>
      <c r="M44">
        <v>1.7058</v>
      </c>
      <c r="N44" t="s">
        <v>533</v>
      </c>
      <c r="O44" t="s">
        <v>538</v>
      </c>
      <c r="P44" t="s">
        <v>572</v>
      </c>
      <c r="Q44" t="s">
        <v>62</v>
      </c>
      <c r="R44" t="s">
        <v>573</v>
      </c>
      <c r="S44">
        <v>8.0003889608172187</v>
      </c>
    </row>
    <row r="45" spans="1:19" x14ac:dyDescent="0.25">
      <c r="A45" t="s">
        <v>39</v>
      </c>
      <c r="B45" t="s">
        <v>585</v>
      </c>
      <c r="C45" t="s">
        <v>585</v>
      </c>
      <c r="D45" t="s">
        <v>532</v>
      </c>
      <c r="E45">
        <v>373.51</v>
      </c>
      <c r="F45">
        <v>373.51</v>
      </c>
      <c r="G45">
        <v>25.89</v>
      </c>
      <c r="H45">
        <v>14.44</v>
      </c>
      <c r="I45">
        <v>3922.06</v>
      </c>
      <c r="J45">
        <v>1</v>
      </c>
      <c r="K45">
        <v>2.5</v>
      </c>
      <c r="L45">
        <v>3.2410999999999999</v>
      </c>
      <c r="M45">
        <v>26.471599999999999</v>
      </c>
      <c r="N45" t="s">
        <v>533</v>
      </c>
      <c r="O45" t="s">
        <v>538</v>
      </c>
      <c r="P45" t="s">
        <v>586</v>
      </c>
      <c r="Q45" t="s">
        <v>63</v>
      </c>
      <c r="R45" t="s">
        <v>586</v>
      </c>
      <c r="S45">
        <v>10.50054884742042</v>
      </c>
    </row>
    <row r="46" spans="1:19" x14ac:dyDescent="0.25">
      <c r="A46" t="s">
        <v>39</v>
      </c>
      <c r="B46" t="s">
        <v>587</v>
      </c>
      <c r="C46" t="s">
        <v>587</v>
      </c>
      <c r="D46" t="s">
        <v>532</v>
      </c>
      <c r="E46">
        <v>625.29</v>
      </c>
      <c r="F46">
        <v>625.29</v>
      </c>
      <c r="G46">
        <v>25.89</v>
      </c>
      <c r="H46">
        <v>24.15</v>
      </c>
      <c r="I46">
        <v>6565.86</v>
      </c>
      <c r="J46">
        <v>1</v>
      </c>
      <c r="K46">
        <v>2.5</v>
      </c>
      <c r="L46">
        <v>3.2410999999999999</v>
      </c>
      <c r="M46">
        <v>26.471599999999999</v>
      </c>
      <c r="N46" t="s">
        <v>533</v>
      </c>
      <c r="O46" t="s">
        <v>538</v>
      </c>
      <c r="P46" t="s">
        <v>586</v>
      </c>
      <c r="Q46" t="s">
        <v>63</v>
      </c>
      <c r="R46" t="s">
        <v>586</v>
      </c>
      <c r="S46">
        <v>10.500503766252461</v>
      </c>
    </row>
    <row r="47" spans="1:19" x14ac:dyDescent="0.25">
      <c r="A47" t="s">
        <v>39</v>
      </c>
      <c r="B47" t="s">
        <v>588</v>
      </c>
      <c r="C47" t="s">
        <v>588</v>
      </c>
      <c r="D47" t="s">
        <v>532</v>
      </c>
      <c r="E47">
        <v>4110.34</v>
      </c>
      <c r="F47">
        <v>4110.34</v>
      </c>
      <c r="G47">
        <v>76.12</v>
      </c>
      <c r="H47">
        <v>54</v>
      </c>
      <c r="I47">
        <v>43160.63</v>
      </c>
      <c r="J47">
        <v>1</v>
      </c>
      <c r="K47">
        <v>5</v>
      </c>
      <c r="L47">
        <v>1.5353000000000001</v>
      </c>
      <c r="M47">
        <v>10.9856</v>
      </c>
      <c r="N47" t="s">
        <v>533</v>
      </c>
      <c r="O47" t="s">
        <v>538</v>
      </c>
      <c r="P47" t="s">
        <v>589</v>
      </c>
      <c r="Q47" t="s">
        <v>61</v>
      </c>
      <c r="R47" t="s">
        <v>206</v>
      </c>
      <c r="S47">
        <v>10.500501175085271</v>
      </c>
    </row>
    <row r="48" spans="1:19" x14ac:dyDescent="0.25">
      <c r="A48" t="s">
        <v>39</v>
      </c>
      <c r="B48" t="s">
        <v>590</v>
      </c>
      <c r="C48" t="s">
        <v>590</v>
      </c>
      <c r="D48" t="s">
        <v>532</v>
      </c>
      <c r="E48">
        <v>8221.2199999999993</v>
      </c>
      <c r="F48">
        <v>8221.2199999999993</v>
      </c>
      <c r="G48">
        <v>152.22999999999999</v>
      </c>
      <c r="H48">
        <v>54</v>
      </c>
      <c r="I48">
        <v>86327.07</v>
      </c>
      <c r="J48">
        <v>1</v>
      </c>
      <c r="K48">
        <v>33.33</v>
      </c>
      <c r="L48">
        <v>2.8999000000000001</v>
      </c>
      <c r="M48">
        <v>1.7058</v>
      </c>
      <c r="N48" t="s">
        <v>533</v>
      </c>
      <c r="O48" t="s">
        <v>534</v>
      </c>
      <c r="P48" t="s">
        <v>591</v>
      </c>
      <c r="Q48" t="s">
        <v>61</v>
      </c>
      <c r="R48" t="s">
        <v>206</v>
      </c>
      <c r="S48">
        <v>10.50051817126899</v>
      </c>
    </row>
    <row r="49" spans="1:19" x14ac:dyDescent="0.25">
      <c r="A49" t="s">
        <v>39</v>
      </c>
      <c r="B49" t="s">
        <v>592</v>
      </c>
      <c r="C49" t="s">
        <v>592</v>
      </c>
      <c r="D49" t="s">
        <v>532</v>
      </c>
      <c r="E49">
        <v>4110.34</v>
      </c>
      <c r="F49">
        <v>4110.34</v>
      </c>
      <c r="G49">
        <v>76.12</v>
      </c>
      <c r="H49">
        <v>54</v>
      </c>
      <c r="I49">
        <v>43160.69</v>
      </c>
      <c r="J49">
        <v>1</v>
      </c>
      <c r="K49">
        <v>5</v>
      </c>
      <c r="L49">
        <v>2.2176</v>
      </c>
      <c r="M49">
        <v>5.1174999999999997</v>
      </c>
      <c r="N49" t="s">
        <v>533</v>
      </c>
      <c r="O49" t="s">
        <v>538</v>
      </c>
      <c r="P49" t="s">
        <v>540</v>
      </c>
      <c r="Q49" t="s">
        <v>61</v>
      </c>
      <c r="R49" t="s">
        <v>206</v>
      </c>
      <c r="S49">
        <v>10.500515772417851</v>
      </c>
    </row>
    <row r="50" spans="1:19" x14ac:dyDescent="0.25">
      <c r="A50" t="s">
        <v>40</v>
      </c>
      <c r="B50" t="s">
        <v>531</v>
      </c>
      <c r="C50" t="s">
        <v>531</v>
      </c>
      <c r="D50" t="s">
        <v>532</v>
      </c>
      <c r="E50">
        <v>625.29</v>
      </c>
      <c r="F50">
        <v>625.29</v>
      </c>
      <c r="G50">
        <v>25.89</v>
      </c>
      <c r="H50">
        <v>24.15</v>
      </c>
      <c r="I50">
        <v>6565.85</v>
      </c>
      <c r="J50">
        <v>1</v>
      </c>
      <c r="K50">
        <v>33.33</v>
      </c>
      <c r="L50">
        <v>1.8764000000000001</v>
      </c>
      <c r="M50">
        <v>1.7058</v>
      </c>
      <c r="N50" t="s">
        <v>533</v>
      </c>
      <c r="O50" t="s">
        <v>534</v>
      </c>
      <c r="P50" t="s">
        <v>535</v>
      </c>
      <c r="Q50" t="s">
        <v>61</v>
      </c>
      <c r="R50" t="s">
        <v>206</v>
      </c>
      <c r="S50">
        <v>10.50048777367302</v>
      </c>
    </row>
    <row r="51" spans="1:19" x14ac:dyDescent="0.25">
      <c r="A51" t="s">
        <v>40</v>
      </c>
      <c r="B51" t="s">
        <v>536</v>
      </c>
      <c r="C51" t="s">
        <v>536</v>
      </c>
      <c r="D51" t="s">
        <v>532</v>
      </c>
      <c r="E51">
        <v>373.51</v>
      </c>
      <c r="F51">
        <v>373.51</v>
      </c>
      <c r="G51">
        <v>25.89</v>
      </c>
      <c r="H51">
        <v>14.44</v>
      </c>
      <c r="I51">
        <v>3922.07</v>
      </c>
      <c r="J51">
        <v>1</v>
      </c>
      <c r="K51">
        <v>33.33</v>
      </c>
      <c r="L51">
        <v>1.8764000000000001</v>
      </c>
      <c r="M51">
        <v>1.7058</v>
      </c>
      <c r="N51" t="s">
        <v>533</v>
      </c>
      <c r="O51" t="s">
        <v>534</v>
      </c>
      <c r="P51" t="s">
        <v>535</v>
      </c>
      <c r="Q51" t="s">
        <v>61</v>
      </c>
      <c r="R51" t="s">
        <v>206</v>
      </c>
      <c r="S51">
        <v>10.50057562046532</v>
      </c>
    </row>
    <row r="52" spans="1:19" x14ac:dyDescent="0.25">
      <c r="A52" t="s">
        <v>40</v>
      </c>
      <c r="B52" t="s">
        <v>537</v>
      </c>
      <c r="C52" t="s">
        <v>537</v>
      </c>
      <c r="D52" t="s">
        <v>532</v>
      </c>
      <c r="E52">
        <v>1839.06</v>
      </c>
      <c r="F52">
        <v>1839.06</v>
      </c>
      <c r="G52">
        <v>304.45999999999998</v>
      </c>
      <c r="H52">
        <v>6.04</v>
      </c>
      <c r="I52">
        <v>14713.18</v>
      </c>
      <c r="J52">
        <v>1</v>
      </c>
      <c r="K52">
        <v>5</v>
      </c>
      <c r="L52">
        <v>2.0470000000000002</v>
      </c>
      <c r="M52">
        <v>0</v>
      </c>
      <c r="N52" t="s">
        <v>533</v>
      </c>
      <c r="O52" t="s">
        <v>538</v>
      </c>
      <c r="P52" t="s">
        <v>539</v>
      </c>
      <c r="Q52" t="s">
        <v>61</v>
      </c>
      <c r="R52" t="s">
        <v>540</v>
      </c>
      <c r="S52">
        <v>8.0003806292345008</v>
      </c>
    </row>
    <row r="53" spans="1:19" x14ac:dyDescent="0.25">
      <c r="A53" t="s">
        <v>40</v>
      </c>
      <c r="B53" t="s">
        <v>541</v>
      </c>
      <c r="C53" t="s">
        <v>541</v>
      </c>
      <c r="D53" t="s">
        <v>532</v>
      </c>
      <c r="E53">
        <v>1839.06</v>
      </c>
      <c r="F53">
        <v>1839.06</v>
      </c>
      <c r="G53">
        <v>304.45999999999998</v>
      </c>
      <c r="H53">
        <v>6.04</v>
      </c>
      <c r="I53">
        <v>14713.18</v>
      </c>
      <c r="J53">
        <v>1</v>
      </c>
      <c r="K53">
        <v>5</v>
      </c>
      <c r="L53">
        <v>2.0470000000000002</v>
      </c>
      <c r="M53">
        <v>0</v>
      </c>
      <c r="N53" t="s">
        <v>533</v>
      </c>
      <c r="O53" t="s">
        <v>538</v>
      </c>
      <c r="P53" t="s">
        <v>539</v>
      </c>
      <c r="Q53" t="s">
        <v>61</v>
      </c>
      <c r="R53" t="s">
        <v>540</v>
      </c>
      <c r="S53">
        <v>8.0003806292345008</v>
      </c>
    </row>
    <row r="54" spans="1:19" x14ac:dyDescent="0.25">
      <c r="A54" t="s">
        <v>40</v>
      </c>
      <c r="B54" t="s">
        <v>542</v>
      </c>
      <c r="C54" t="s">
        <v>542</v>
      </c>
      <c r="D54" t="s">
        <v>532</v>
      </c>
      <c r="E54">
        <v>1839.06</v>
      </c>
      <c r="F54">
        <v>1839.06</v>
      </c>
      <c r="G54">
        <v>304.45999999999998</v>
      </c>
      <c r="H54">
        <v>6.04</v>
      </c>
      <c r="I54">
        <v>14713.18</v>
      </c>
      <c r="J54">
        <v>1</v>
      </c>
      <c r="K54">
        <v>5</v>
      </c>
      <c r="L54">
        <v>2.0470000000000002</v>
      </c>
      <c r="M54">
        <v>0</v>
      </c>
      <c r="N54" t="s">
        <v>533</v>
      </c>
      <c r="O54" t="s">
        <v>538</v>
      </c>
      <c r="P54" t="s">
        <v>539</v>
      </c>
      <c r="Q54" t="s">
        <v>61</v>
      </c>
      <c r="R54" t="s">
        <v>540</v>
      </c>
      <c r="S54">
        <v>8.0003806292345008</v>
      </c>
    </row>
    <row r="55" spans="1:19" x14ac:dyDescent="0.25">
      <c r="A55" t="s">
        <v>40</v>
      </c>
      <c r="B55" t="s">
        <v>543</v>
      </c>
      <c r="C55" t="s">
        <v>543</v>
      </c>
      <c r="D55" t="s">
        <v>532</v>
      </c>
      <c r="E55">
        <v>399.93</v>
      </c>
      <c r="F55">
        <v>399.93</v>
      </c>
      <c r="G55">
        <v>25.89</v>
      </c>
      <c r="H55">
        <v>15.45</v>
      </c>
      <c r="I55">
        <v>4199.5200000000004</v>
      </c>
      <c r="J55">
        <v>1</v>
      </c>
      <c r="K55">
        <v>33.33</v>
      </c>
      <c r="L55">
        <v>1.8764000000000001</v>
      </c>
      <c r="M55">
        <v>1.7058</v>
      </c>
      <c r="N55" t="s">
        <v>533</v>
      </c>
      <c r="O55" t="s">
        <v>534</v>
      </c>
      <c r="P55" t="s">
        <v>535</v>
      </c>
      <c r="Q55" t="s">
        <v>61</v>
      </c>
      <c r="R55" t="s">
        <v>206</v>
      </c>
      <c r="S55">
        <v>10.500637611582031</v>
      </c>
    </row>
    <row r="56" spans="1:19" x14ac:dyDescent="0.25">
      <c r="A56" t="s">
        <v>40</v>
      </c>
      <c r="B56" t="s">
        <v>544</v>
      </c>
      <c r="C56" t="s">
        <v>544</v>
      </c>
      <c r="D56" t="s">
        <v>532</v>
      </c>
      <c r="E56">
        <v>399.94</v>
      </c>
      <c r="F56">
        <v>399.94</v>
      </c>
      <c r="G56">
        <v>25.89</v>
      </c>
      <c r="H56">
        <v>15.45</v>
      </c>
      <c r="I56">
        <v>4199.5200000000004</v>
      </c>
      <c r="J56">
        <v>1</v>
      </c>
      <c r="K56">
        <v>33.33</v>
      </c>
      <c r="L56">
        <v>1.8764000000000001</v>
      </c>
      <c r="M56">
        <v>1.7058</v>
      </c>
      <c r="N56" t="s">
        <v>533</v>
      </c>
      <c r="O56" t="s">
        <v>534</v>
      </c>
      <c r="P56" t="s">
        <v>535</v>
      </c>
      <c r="Q56" t="s">
        <v>61</v>
      </c>
      <c r="R56" t="s">
        <v>206</v>
      </c>
      <c r="S56">
        <v>10.50037505625844</v>
      </c>
    </row>
    <row r="57" spans="1:19" x14ac:dyDescent="0.25">
      <c r="A57" t="s">
        <v>40</v>
      </c>
      <c r="B57" t="s">
        <v>545</v>
      </c>
      <c r="C57" t="s">
        <v>545</v>
      </c>
      <c r="D57" t="s">
        <v>546</v>
      </c>
      <c r="E57">
        <v>0</v>
      </c>
      <c r="F57">
        <v>4110.34</v>
      </c>
      <c r="G57">
        <v>76.12</v>
      </c>
      <c r="H57">
        <v>54</v>
      </c>
      <c r="I57">
        <v>6165.81</v>
      </c>
      <c r="J57">
        <v>1</v>
      </c>
      <c r="K57">
        <v>0</v>
      </c>
      <c r="L57">
        <v>0</v>
      </c>
      <c r="M57">
        <v>0</v>
      </c>
      <c r="N57" t="s">
        <v>91</v>
      </c>
      <c r="O57" t="s">
        <v>91</v>
      </c>
      <c r="P57" t="s">
        <v>547</v>
      </c>
      <c r="Q57" t="s">
        <v>91</v>
      </c>
      <c r="R57" t="s">
        <v>547</v>
      </c>
      <c r="S57">
        <v>1.5000729866629039</v>
      </c>
    </row>
    <row r="58" spans="1:19" x14ac:dyDescent="0.25">
      <c r="A58" t="s">
        <v>40</v>
      </c>
      <c r="B58" t="s">
        <v>548</v>
      </c>
      <c r="C58" t="s">
        <v>548</v>
      </c>
      <c r="D58" t="s">
        <v>546</v>
      </c>
      <c r="E58">
        <v>0</v>
      </c>
      <c r="F58">
        <v>4110.34</v>
      </c>
      <c r="G58">
        <v>76.12</v>
      </c>
      <c r="H58">
        <v>54</v>
      </c>
      <c r="I58">
        <v>6165.8</v>
      </c>
      <c r="J58">
        <v>1</v>
      </c>
      <c r="K58">
        <v>0</v>
      </c>
      <c r="L58">
        <v>0</v>
      </c>
      <c r="M58">
        <v>0</v>
      </c>
      <c r="N58" t="s">
        <v>91</v>
      </c>
      <c r="O58" t="s">
        <v>91</v>
      </c>
      <c r="P58" t="s">
        <v>547</v>
      </c>
      <c r="Q58" t="s">
        <v>91</v>
      </c>
      <c r="R58" t="s">
        <v>547</v>
      </c>
      <c r="S58">
        <v>1.5000705537741399</v>
      </c>
    </row>
    <row r="59" spans="1:19" x14ac:dyDescent="0.25">
      <c r="A59" t="s">
        <v>40</v>
      </c>
      <c r="B59" t="s">
        <v>549</v>
      </c>
      <c r="C59" t="s">
        <v>549</v>
      </c>
      <c r="D59" t="s">
        <v>546</v>
      </c>
      <c r="E59">
        <v>0</v>
      </c>
      <c r="F59">
        <v>8221.2199999999993</v>
      </c>
      <c r="G59">
        <v>152.22999999999999</v>
      </c>
      <c r="H59">
        <v>54</v>
      </c>
      <c r="I59">
        <v>12332.45</v>
      </c>
      <c r="J59">
        <v>1</v>
      </c>
      <c r="K59">
        <v>0</v>
      </c>
      <c r="L59">
        <v>0</v>
      </c>
      <c r="M59">
        <v>0</v>
      </c>
      <c r="N59" t="s">
        <v>91</v>
      </c>
      <c r="O59" t="s">
        <v>91</v>
      </c>
      <c r="P59" t="s">
        <v>547</v>
      </c>
      <c r="Q59" t="s">
        <v>91</v>
      </c>
      <c r="R59" t="s">
        <v>547</v>
      </c>
      <c r="S59">
        <v>1.5000754145978339</v>
      </c>
    </row>
    <row r="60" spans="1:19" x14ac:dyDescent="0.25">
      <c r="A60" t="s">
        <v>40</v>
      </c>
      <c r="B60" t="s">
        <v>550</v>
      </c>
      <c r="C60" t="s">
        <v>550</v>
      </c>
      <c r="D60" t="s">
        <v>546</v>
      </c>
      <c r="E60">
        <v>0</v>
      </c>
      <c r="F60">
        <v>625.29</v>
      </c>
      <c r="G60">
        <v>25.89</v>
      </c>
      <c r="H60">
        <v>24.15</v>
      </c>
      <c r="I60">
        <v>937.98</v>
      </c>
      <c r="J60">
        <v>1</v>
      </c>
      <c r="K60">
        <v>0</v>
      </c>
      <c r="L60">
        <v>0</v>
      </c>
      <c r="M60">
        <v>0</v>
      </c>
      <c r="N60" t="s">
        <v>91</v>
      </c>
      <c r="O60" t="s">
        <v>91</v>
      </c>
      <c r="P60" t="s">
        <v>547</v>
      </c>
      <c r="Q60" t="s">
        <v>91</v>
      </c>
      <c r="R60" t="s">
        <v>547</v>
      </c>
      <c r="S60">
        <v>1.500071966607494</v>
      </c>
    </row>
    <row r="61" spans="1:19" x14ac:dyDescent="0.25">
      <c r="A61" t="s">
        <v>40</v>
      </c>
      <c r="B61" t="s">
        <v>551</v>
      </c>
      <c r="C61" t="s">
        <v>551</v>
      </c>
      <c r="D61" t="s">
        <v>546</v>
      </c>
      <c r="E61">
        <v>0</v>
      </c>
      <c r="F61">
        <v>373.51</v>
      </c>
      <c r="G61">
        <v>25.89</v>
      </c>
      <c r="H61">
        <v>14.44</v>
      </c>
      <c r="I61">
        <v>560.29</v>
      </c>
      <c r="J61">
        <v>1</v>
      </c>
      <c r="K61">
        <v>0</v>
      </c>
      <c r="L61">
        <v>0</v>
      </c>
      <c r="M61">
        <v>0</v>
      </c>
      <c r="N61" t="s">
        <v>91</v>
      </c>
      <c r="O61" t="s">
        <v>91</v>
      </c>
      <c r="P61" t="s">
        <v>547</v>
      </c>
      <c r="Q61" t="s">
        <v>91</v>
      </c>
      <c r="R61" t="s">
        <v>547</v>
      </c>
      <c r="S61">
        <v>1.500066932612246</v>
      </c>
    </row>
    <row r="62" spans="1:19" x14ac:dyDescent="0.25">
      <c r="A62" t="s">
        <v>40</v>
      </c>
      <c r="B62" t="s">
        <v>552</v>
      </c>
      <c r="C62" t="s">
        <v>552</v>
      </c>
      <c r="D62" t="s">
        <v>546</v>
      </c>
      <c r="E62">
        <v>0</v>
      </c>
      <c r="F62">
        <v>399.93</v>
      </c>
      <c r="G62">
        <v>25.89</v>
      </c>
      <c r="H62">
        <v>15.45</v>
      </c>
      <c r="I62">
        <v>599.92999999999995</v>
      </c>
      <c r="J62">
        <v>1</v>
      </c>
      <c r="K62">
        <v>0</v>
      </c>
      <c r="L62">
        <v>0</v>
      </c>
      <c r="M62">
        <v>0</v>
      </c>
      <c r="N62" t="s">
        <v>91</v>
      </c>
      <c r="O62" t="s">
        <v>91</v>
      </c>
      <c r="P62" t="s">
        <v>547</v>
      </c>
      <c r="Q62" t="s">
        <v>91</v>
      </c>
      <c r="R62" t="s">
        <v>547</v>
      </c>
      <c r="S62">
        <v>1.50008751531518</v>
      </c>
    </row>
    <row r="63" spans="1:19" x14ac:dyDescent="0.25">
      <c r="A63" t="s">
        <v>40</v>
      </c>
      <c r="B63" t="s">
        <v>553</v>
      </c>
      <c r="C63" t="s">
        <v>553</v>
      </c>
      <c r="D63" t="s">
        <v>546</v>
      </c>
      <c r="E63">
        <v>0</v>
      </c>
      <c r="F63">
        <v>373.51</v>
      </c>
      <c r="G63">
        <v>25.89</v>
      </c>
      <c r="H63">
        <v>14.44</v>
      </c>
      <c r="I63">
        <v>560.29999999999995</v>
      </c>
      <c r="J63">
        <v>1</v>
      </c>
      <c r="K63">
        <v>0</v>
      </c>
      <c r="L63">
        <v>0</v>
      </c>
      <c r="M63">
        <v>0</v>
      </c>
      <c r="N63" t="s">
        <v>91</v>
      </c>
      <c r="O63" t="s">
        <v>91</v>
      </c>
      <c r="P63" t="s">
        <v>547</v>
      </c>
      <c r="Q63" t="s">
        <v>91</v>
      </c>
      <c r="R63" t="s">
        <v>547</v>
      </c>
      <c r="S63">
        <v>1.5000937056571439</v>
      </c>
    </row>
    <row r="64" spans="1:19" x14ac:dyDescent="0.25">
      <c r="A64" t="s">
        <v>40</v>
      </c>
      <c r="B64" t="s">
        <v>554</v>
      </c>
      <c r="C64" t="s">
        <v>554</v>
      </c>
      <c r="D64" t="s">
        <v>546</v>
      </c>
      <c r="E64">
        <v>0</v>
      </c>
      <c r="F64">
        <v>625.29</v>
      </c>
      <c r="G64">
        <v>25.89</v>
      </c>
      <c r="H64">
        <v>24.15</v>
      </c>
      <c r="I64">
        <v>937.98</v>
      </c>
      <c r="J64">
        <v>1</v>
      </c>
      <c r="K64">
        <v>0</v>
      </c>
      <c r="L64">
        <v>0</v>
      </c>
      <c r="M64">
        <v>0</v>
      </c>
      <c r="N64" t="s">
        <v>91</v>
      </c>
      <c r="O64" t="s">
        <v>91</v>
      </c>
      <c r="P64" t="s">
        <v>547</v>
      </c>
      <c r="Q64" t="s">
        <v>91</v>
      </c>
      <c r="R64" t="s">
        <v>547</v>
      </c>
      <c r="S64">
        <v>1.500071966607494</v>
      </c>
    </row>
    <row r="65" spans="1:19" x14ac:dyDescent="0.25">
      <c r="A65" t="s">
        <v>40</v>
      </c>
      <c r="B65" t="s">
        <v>555</v>
      </c>
      <c r="C65" t="s">
        <v>555</v>
      </c>
      <c r="D65" t="s">
        <v>546</v>
      </c>
      <c r="E65">
        <v>0</v>
      </c>
      <c r="F65">
        <v>399.94</v>
      </c>
      <c r="G65">
        <v>25.89</v>
      </c>
      <c r="H65">
        <v>15.45</v>
      </c>
      <c r="I65">
        <v>599.92999999999995</v>
      </c>
      <c r="J65">
        <v>1</v>
      </c>
      <c r="K65">
        <v>0</v>
      </c>
      <c r="L65">
        <v>0</v>
      </c>
      <c r="M65">
        <v>0</v>
      </c>
      <c r="N65" t="s">
        <v>91</v>
      </c>
      <c r="O65" t="s">
        <v>91</v>
      </c>
      <c r="P65" t="s">
        <v>547</v>
      </c>
      <c r="Q65" t="s">
        <v>91</v>
      </c>
      <c r="R65" t="s">
        <v>547</v>
      </c>
      <c r="S65">
        <v>1.5000500075011249</v>
      </c>
    </row>
    <row r="66" spans="1:19" x14ac:dyDescent="0.25">
      <c r="A66" t="s">
        <v>40</v>
      </c>
      <c r="B66" t="s">
        <v>556</v>
      </c>
      <c r="C66" t="s">
        <v>556</v>
      </c>
      <c r="D66" t="s">
        <v>546</v>
      </c>
      <c r="E66">
        <v>0</v>
      </c>
      <c r="F66">
        <v>1839.06</v>
      </c>
      <c r="G66">
        <v>304.45999999999998</v>
      </c>
      <c r="H66">
        <v>6.04</v>
      </c>
      <c r="I66">
        <v>2758.72</v>
      </c>
      <c r="J66">
        <v>1</v>
      </c>
      <c r="K66">
        <v>0</v>
      </c>
      <c r="L66">
        <v>0</v>
      </c>
      <c r="M66">
        <v>0</v>
      </c>
      <c r="N66" t="s">
        <v>91</v>
      </c>
      <c r="O66" t="s">
        <v>91</v>
      </c>
      <c r="P66" t="s">
        <v>547</v>
      </c>
      <c r="Q66" t="s">
        <v>91</v>
      </c>
      <c r="R66" t="s">
        <v>547</v>
      </c>
      <c r="S66">
        <v>1.500070688286407</v>
      </c>
    </row>
    <row r="67" spans="1:19" x14ac:dyDescent="0.25">
      <c r="A67" t="s">
        <v>40</v>
      </c>
      <c r="B67" t="s">
        <v>557</v>
      </c>
      <c r="C67" t="s">
        <v>557</v>
      </c>
      <c r="D67" t="s">
        <v>546</v>
      </c>
      <c r="E67">
        <v>0</v>
      </c>
      <c r="F67">
        <v>1839.06</v>
      </c>
      <c r="G67">
        <v>304.45999999999998</v>
      </c>
      <c r="H67">
        <v>6.04</v>
      </c>
      <c r="I67">
        <v>2758.72</v>
      </c>
      <c r="J67">
        <v>1</v>
      </c>
      <c r="K67">
        <v>0</v>
      </c>
      <c r="L67">
        <v>0</v>
      </c>
      <c r="M67">
        <v>0</v>
      </c>
      <c r="N67" t="s">
        <v>91</v>
      </c>
      <c r="O67" t="s">
        <v>91</v>
      </c>
      <c r="P67" t="s">
        <v>547</v>
      </c>
      <c r="Q67" t="s">
        <v>91</v>
      </c>
      <c r="R67" t="s">
        <v>547</v>
      </c>
      <c r="S67">
        <v>1.500070688286407</v>
      </c>
    </row>
    <row r="68" spans="1:19" x14ac:dyDescent="0.25">
      <c r="A68" t="s">
        <v>40</v>
      </c>
      <c r="B68" t="s">
        <v>558</v>
      </c>
      <c r="C68" t="s">
        <v>558</v>
      </c>
      <c r="D68" t="s">
        <v>546</v>
      </c>
      <c r="E68">
        <v>0</v>
      </c>
      <c r="F68">
        <v>1839.06</v>
      </c>
      <c r="G68">
        <v>304.45999999999998</v>
      </c>
      <c r="H68">
        <v>6.04</v>
      </c>
      <c r="I68">
        <v>2758.72</v>
      </c>
      <c r="J68">
        <v>1</v>
      </c>
      <c r="K68">
        <v>0</v>
      </c>
      <c r="L68">
        <v>0</v>
      </c>
      <c r="M68">
        <v>0</v>
      </c>
      <c r="N68" t="s">
        <v>91</v>
      </c>
      <c r="O68" t="s">
        <v>91</v>
      </c>
      <c r="P68" t="s">
        <v>547</v>
      </c>
      <c r="Q68" t="s">
        <v>91</v>
      </c>
      <c r="R68" t="s">
        <v>547</v>
      </c>
      <c r="S68">
        <v>1.500070688286407</v>
      </c>
    </row>
    <row r="69" spans="1:19" x14ac:dyDescent="0.25">
      <c r="A69" t="s">
        <v>40</v>
      </c>
      <c r="B69" t="s">
        <v>559</v>
      </c>
      <c r="C69" t="s">
        <v>559</v>
      </c>
      <c r="D69" t="s">
        <v>546</v>
      </c>
      <c r="E69">
        <v>0</v>
      </c>
      <c r="F69">
        <v>1825.3</v>
      </c>
      <c r="G69">
        <v>76.12</v>
      </c>
      <c r="H69">
        <v>23.98</v>
      </c>
      <c r="I69">
        <v>2738.08</v>
      </c>
      <c r="J69">
        <v>1</v>
      </c>
      <c r="K69">
        <v>0</v>
      </c>
      <c r="L69">
        <v>0</v>
      </c>
      <c r="M69">
        <v>0</v>
      </c>
      <c r="N69" t="s">
        <v>91</v>
      </c>
      <c r="O69" t="s">
        <v>91</v>
      </c>
      <c r="P69" t="s">
        <v>547</v>
      </c>
      <c r="Q69" t="s">
        <v>91</v>
      </c>
      <c r="R69" t="s">
        <v>547</v>
      </c>
      <c r="S69">
        <v>1.5000712211691229</v>
      </c>
    </row>
    <row r="70" spans="1:19" x14ac:dyDescent="0.25">
      <c r="A70" t="s">
        <v>40</v>
      </c>
      <c r="B70" t="s">
        <v>560</v>
      </c>
      <c r="C70" t="s">
        <v>560</v>
      </c>
      <c r="D70" t="s">
        <v>546</v>
      </c>
      <c r="E70">
        <v>0</v>
      </c>
      <c r="F70">
        <v>1825.3</v>
      </c>
      <c r="G70">
        <v>76.12</v>
      </c>
      <c r="H70">
        <v>23.98</v>
      </c>
      <c r="I70">
        <v>2738.08</v>
      </c>
      <c r="J70">
        <v>1</v>
      </c>
      <c r="K70">
        <v>0</v>
      </c>
      <c r="L70">
        <v>0</v>
      </c>
      <c r="M70">
        <v>0</v>
      </c>
      <c r="N70" t="s">
        <v>91</v>
      </c>
      <c r="O70" t="s">
        <v>91</v>
      </c>
      <c r="P70" t="s">
        <v>547</v>
      </c>
      <c r="Q70" t="s">
        <v>91</v>
      </c>
      <c r="R70" t="s">
        <v>547</v>
      </c>
      <c r="S70">
        <v>1.5000712211691229</v>
      </c>
    </row>
    <row r="71" spans="1:19" x14ac:dyDescent="0.25">
      <c r="A71" t="s">
        <v>40</v>
      </c>
      <c r="B71" t="s">
        <v>561</v>
      </c>
      <c r="C71" t="s">
        <v>561</v>
      </c>
      <c r="D71" t="s">
        <v>546</v>
      </c>
      <c r="E71">
        <v>0</v>
      </c>
      <c r="F71">
        <v>1825.3</v>
      </c>
      <c r="G71">
        <v>76.12</v>
      </c>
      <c r="H71">
        <v>23.98</v>
      </c>
      <c r="I71">
        <v>2738.08</v>
      </c>
      <c r="J71">
        <v>1</v>
      </c>
      <c r="K71">
        <v>0</v>
      </c>
      <c r="L71">
        <v>0</v>
      </c>
      <c r="M71">
        <v>0</v>
      </c>
      <c r="N71" t="s">
        <v>91</v>
      </c>
      <c r="O71" t="s">
        <v>91</v>
      </c>
      <c r="P71" t="s">
        <v>547</v>
      </c>
      <c r="Q71" t="s">
        <v>91</v>
      </c>
      <c r="R71" t="s">
        <v>547</v>
      </c>
      <c r="S71">
        <v>1.5000712211691229</v>
      </c>
    </row>
    <row r="72" spans="1:19" x14ac:dyDescent="0.25">
      <c r="A72" t="s">
        <v>40</v>
      </c>
      <c r="B72" t="s">
        <v>562</v>
      </c>
      <c r="C72" t="s">
        <v>562</v>
      </c>
      <c r="D72" t="s">
        <v>546</v>
      </c>
      <c r="E72">
        <v>0</v>
      </c>
      <c r="F72">
        <v>5476.13</v>
      </c>
      <c r="G72">
        <v>228.35</v>
      </c>
      <c r="H72">
        <v>23.98</v>
      </c>
      <c r="I72">
        <v>8214.59</v>
      </c>
      <c r="J72">
        <v>1</v>
      </c>
      <c r="K72">
        <v>0</v>
      </c>
      <c r="L72">
        <v>0</v>
      </c>
      <c r="M72">
        <v>0</v>
      </c>
      <c r="N72" t="s">
        <v>91</v>
      </c>
      <c r="O72" t="s">
        <v>91</v>
      </c>
      <c r="P72" t="s">
        <v>547</v>
      </c>
      <c r="Q72" t="s">
        <v>91</v>
      </c>
      <c r="R72" t="s">
        <v>547</v>
      </c>
      <c r="S72">
        <v>1.5000721312313621</v>
      </c>
    </row>
    <row r="73" spans="1:19" x14ac:dyDescent="0.25">
      <c r="A73" t="s">
        <v>40</v>
      </c>
      <c r="B73" t="s">
        <v>563</v>
      </c>
      <c r="C73" t="s">
        <v>563</v>
      </c>
      <c r="D73" t="s">
        <v>546</v>
      </c>
      <c r="E73">
        <v>0</v>
      </c>
      <c r="F73">
        <v>5476.13</v>
      </c>
      <c r="G73">
        <v>228.35</v>
      </c>
      <c r="H73">
        <v>23.98</v>
      </c>
      <c r="I73">
        <v>8214.59</v>
      </c>
      <c r="J73">
        <v>1</v>
      </c>
      <c r="K73">
        <v>0</v>
      </c>
      <c r="L73">
        <v>0</v>
      </c>
      <c r="M73">
        <v>0</v>
      </c>
      <c r="N73" t="s">
        <v>91</v>
      </c>
      <c r="O73" t="s">
        <v>91</v>
      </c>
      <c r="P73" t="s">
        <v>547</v>
      </c>
      <c r="Q73" t="s">
        <v>91</v>
      </c>
      <c r="R73" t="s">
        <v>547</v>
      </c>
      <c r="S73">
        <v>1.5000721312313621</v>
      </c>
    </row>
    <row r="74" spans="1:19" x14ac:dyDescent="0.25">
      <c r="A74" t="s">
        <v>40</v>
      </c>
      <c r="B74" t="s">
        <v>564</v>
      </c>
      <c r="C74" t="s">
        <v>564</v>
      </c>
      <c r="D74" t="s">
        <v>546</v>
      </c>
      <c r="E74">
        <v>0</v>
      </c>
      <c r="F74">
        <v>5476.13</v>
      </c>
      <c r="G74">
        <v>228.35</v>
      </c>
      <c r="H74">
        <v>23.98</v>
      </c>
      <c r="I74">
        <v>8214.59</v>
      </c>
      <c r="J74">
        <v>1</v>
      </c>
      <c r="K74">
        <v>0</v>
      </c>
      <c r="L74">
        <v>0</v>
      </c>
      <c r="M74">
        <v>0</v>
      </c>
      <c r="N74" t="s">
        <v>91</v>
      </c>
      <c r="O74" t="s">
        <v>91</v>
      </c>
      <c r="P74" t="s">
        <v>547</v>
      </c>
      <c r="Q74" t="s">
        <v>91</v>
      </c>
      <c r="R74" t="s">
        <v>547</v>
      </c>
      <c r="S74">
        <v>1.5000721312313621</v>
      </c>
    </row>
    <row r="75" spans="1:19" x14ac:dyDescent="0.25">
      <c r="A75" t="s">
        <v>40</v>
      </c>
      <c r="B75" t="s">
        <v>565</v>
      </c>
      <c r="C75" t="s">
        <v>565</v>
      </c>
      <c r="D75" t="s">
        <v>546</v>
      </c>
      <c r="E75">
        <v>0</v>
      </c>
      <c r="F75">
        <v>1825.29</v>
      </c>
      <c r="G75">
        <v>76.12</v>
      </c>
      <c r="H75">
        <v>23.98</v>
      </c>
      <c r="I75">
        <v>2738.08</v>
      </c>
      <c r="J75">
        <v>1</v>
      </c>
      <c r="K75">
        <v>0</v>
      </c>
      <c r="L75">
        <v>0</v>
      </c>
      <c r="M75">
        <v>0</v>
      </c>
      <c r="N75" t="s">
        <v>91</v>
      </c>
      <c r="O75" t="s">
        <v>91</v>
      </c>
      <c r="P75" t="s">
        <v>547</v>
      </c>
      <c r="Q75" t="s">
        <v>91</v>
      </c>
      <c r="R75" t="s">
        <v>547</v>
      </c>
      <c r="S75">
        <v>1.500079439431542</v>
      </c>
    </row>
    <row r="76" spans="1:19" x14ac:dyDescent="0.25">
      <c r="A76" t="s">
        <v>40</v>
      </c>
      <c r="B76" t="s">
        <v>566</v>
      </c>
      <c r="C76" t="s">
        <v>566</v>
      </c>
      <c r="D76" t="s">
        <v>546</v>
      </c>
      <c r="E76">
        <v>0</v>
      </c>
      <c r="F76">
        <v>1825.29</v>
      </c>
      <c r="G76">
        <v>76.12</v>
      </c>
      <c r="H76">
        <v>23.98</v>
      </c>
      <c r="I76">
        <v>2738.08</v>
      </c>
      <c r="J76">
        <v>1</v>
      </c>
      <c r="K76">
        <v>0</v>
      </c>
      <c r="L76">
        <v>0</v>
      </c>
      <c r="M76">
        <v>0</v>
      </c>
      <c r="N76" t="s">
        <v>91</v>
      </c>
      <c r="O76" t="s">
        <v>91</v>
      </c>
      <c r="P76" t="s">
        <v>547</v>
      </c>
      <c r="Q76" t="s">
        <v>91</v>
      </c>
      <c r="R76" t="s">
        <v>547</v>
      </c>
      <c r="S76">
        <v>1.500079439431542</v>
      </c>
    </row>
    <row r="77" spans="1:19" x14ac:dyDescent="0.25">
      <c r="A77" t="s">
        <v>40</v>
      </c>
      <c r="B77" t="s">
        <v>567</v>
      </c>
      <c r="C77" t="s">
        <v>567</v>
      </c>
      <c r="D77" t="s">
        <v>546</v>
      </c>
      <c r="E77">
        <v>0</v>
      </c>
      <c r="F77">
        <v>1825.29</v>
      </c>
      <c r="G77">
        <v>76.12</v>
      </c>
      <c r="H77">
        <v>23.98</v>
      </c>
      <c r="I77">
        <v>2738.08</v>
      </c>
      <c r="J77">
        <v>1</v>
      </c>
      <c r="K77">
        <v>0</v>
      </c>
      <c r="L77">
        <v>0</v>
      </c>
      <c r="M77">
        <v>0</v>
      </c>
      <c r="N77" t="s">
        <v>91</v>
      </c>
      <c r="O77" t="s">
        <v>91</v>
      </c>
      <c r="P77" t="s">
        <v>547</v>
      </c>
      <c r="Q77" t="s">
        <v>91</v>
      </c>
      <c r="R77" t="s">
        <v>547</v>
      </c>
      <c r="S77">
        <v>1.500079439431542</v>
      </c>
    </row>
    <row r="78" spans="1:19" x14ac:dyDescent="0.25">
      <c r="A78" t="s">
        <v>40</v>
      </c>
      <c r="B78" t="s">
        <v>568</v>
      </c>
      <c r="C78" t="s">
        <v>568</v>
      </c>
      <c r="D78" t="s">
        <v>546</v>
      </c>
      <c r="E78">
        <v>0</v>
      </c>
      <c r="F78">
        <v>5476.13</v>
      </c>
      <c r="G78">
        <v>228.35</v>
      </c>
      <c r="H78">
        <v>23.98</v>
      </c>
      <c r="I78">
        <v>8214.59</v>
      </c>
      <c r="J78">
        <v>1</v>
      </c>
      <c r="K78">
        <v>0</v>
      </c>
      <c r="L78">
        <v>0</v>
      </c>
      <c r="M78">
        <v>0</v>
      </c>
      <c r="N78" t="s">
        <v>91</v>
      </c>
      <c r="O78" t="s">
        <v>91</v>
      </c>
      <c r="P78" t="s">
        <v>547</v>
      </c>
      <c r="Q78" t="s">
        <v>91</v>
      </c>
      <c r="R78" t="s">
        <v>547</v>
      </c>
      <c r="S78">
        <v>1.5000721312313621</v>
      </c>
    </row>
    <row r="79" spans="1:19" x14ac:dyDescent="0.25">
      <c r="A79" t="s">
        <v>40</v>
      </c>
      <c r="B79" t="s">
        <v>569</v>
      </c>
      <c r="C79" t="s">
        <v>569</v>
      </c>
      <c r="D79" t="s">
        <v>546</v>
      </c>
      <c r="E79">
        <v>0</v>
      </c>
      <c r="F79">
        <v>5476.13</v>
      </c>
      <c r="G79">
        <v>228.35</v>
      </c>
      <c r="H79">
        <v>23.98</v>
      </c>
      <c r="I79">
        <v>8214.59</v>
      </c>
      <c r="J79">
        <v>1</v>
      </c>
      <c r="K79">
        <v>0</v>
      </c>
      <c r="L79">
        <v>0</v>
      </c>
      <c r="M79">
        <v>0</v>
      </c>
      <c r="N79" t="s">
        <v>91</v>
      </c>
      <c r="O79" t="s">
        <v>91</v>
      </c>
      <c r="P79" t="s">
        <v>547</v>
      </c>
      <c r="Q79" t="s">
        <v>91</v>
      </c>
      <c r="R79" t="s">
        <v>547</v>
      </c>
      <c r="S79">
        <v>1.5000721312313621</v>
      </c>
    </row>
    <row r="80" spans="1:19" x14ac:dyDescent="0.25">
      <c r="A80" t="s">
        <v>40</v>
      </c>
      <c r="B80" t="s">
        <v>570</v>
      </c>
      <c r="C80" t="s">
        <v>570</v>
      </c>
      <c r="D80" t="s">
        <v>546</v>
      </c>
      <c r="E80">
        <v>0</v>
      </c>
      <c r="F80">
        <v>5476.13</v>
      </c>
      <c r="G80">
        <v>228.35</v>
      </c>
      <c r="H80">
        <v>23.98</v>
      </c>
      <c r="I80">
        <v>8214.59</v>
      </c>
      <c r="J80">
        <v>1</v>
      </c>
      <c r="K80">
        <v>0</v>
      </c>
      <c r="L80">
        <v>0</v>
      </c>
      <c r="M80">
        <v>0</v>
      </c>
      <c r="N80" t="s">
        <v>91</v>
      </c>
      <c r="O80" t="s">
        <v>91</v>
      </c>
      <c r="P80" t="s">
        <v>547</v>
      </c>
      <c r="Q80" t="s">
        <v>91</v>
      </c>
      <c r="R80" t="s">
        <v>547</v>
      </c>
      <c r="S80">
        <v>1.5000721312313621</v>
      </c>
    </row>
    <row r="81" spans="1:19" x14ac:dyDescent="0.25">
      <c r="A81" t="s">
        <v>40</v>
      </c>
      <c r="B81" t="s">
        <v>571</v>
      </c>
      <c r="C81" t="s">
        <v>571</v>
      </c>
      <c r="D81" t="s">
        <v>532</v>
      </c>
      <c r="E81">
        <v>1825.3</v>
      </c>
      <c r="F81">
        <v>1825.3</v>
      </c>
      <c r="G81">
        <v>76.12</v>
      </c>
      <c r="H81">
        <v>23.98</v>
      </c>
      <c r="I81">
        <v>14603.08</v>
      </c>
      <c r="J81">
        <v>1</v>
      </c>
      <c r="K81">
        <v>2.5</v>
      </c>
      <c r="L81">
        <v>1.7058</v>
      </c>
      <c r="M81">
        <v>1.7058</v>
      </c>
      <c r="N81" t="s">
        <v>533</v>
      </c>
      <c r="O81" t="s">
        <v>538</v>
      </c>
      <c r="P81" t="s">
        <v>572</v>
      </c>
      <c r="Q81" t="s">
        <v>62</v>
      </c>
      <c r="R81" t="s">
        <v>573</v>
      </c>
      <c r="S81">
        <v>8.0003725415000275</v>
      </c>
    </row>
    <row r="82" spans="1:19" x14ac:dyDescent="0.25">
      <c r="A82" t="s">
        <v>40</v>
      </c>
      <c r="B82" t="s">
        <v>574</v>
      </c>
      <c r="C82" t="s">
        <v>574</v>
      </c>
      <c r="D82" t="s">
        <v>532</v>
      </c>
      <c r="E82">
        <v>1825.3</v>
      </c>
      <c r="F82">
        <v>1825.3</v>
      </c>
      <c r="G82">
        <v>76.12</v>
      </c>
      <c r="H82">
        <v>23.98</v>
      </c>
      <c r="I82">
        <v>14603.08</v>
      </c>
      <c r="J82">
        <v>1</v>
      </c>
      <c r="K82">
        <v>2.5</v>
      </c>
      <c r="L82">
        <v>1.7058</v>
      </c>
      <c r="M82">
        <v>1.7058</v>
      </c>
      <c r="N82" t="s">
        <v>533</v>
      </c>
      <c r="O82" t="s">
        <v>538</v>
      </c>
      <c r="P82" t="s">
        <v>572</v>
      </c>
      <c r="Q82" t="s">
        <v>62</v>
      </c>
      <c r="R82" t="s">
        <v>573</v>
      </c>
      <c r="S82">
        <v>8.0003725415000275</v>
      </c>
    </row>
    <row r="83" spans="1:19" x14ac:dyDescent="0.25">
      <c r="A83" t="s">
        <v>40</v>
      </c>
      <c r="B83" t="s">
        <v>575</v>
      </c>
      <c r="C83" t="s">
        <v>575</v>
      </c>
      <c r="D83" t="s">
        <v>532</v>
      </c>
      <c r="E83">
        <v>1825.3</v>
      </c>
      <c r="F83">
        <v>1825.3</v>
      </c>
      <c r="G83">
        <v>76.12</v>
      </c>
      <c r="H83">
        <v>23.98</v>
      </c>
      <c r="I83">
        <v>14603.08</v>
      </c>
      <c r="J83">
        <v>1</v>
      </c>
      <c r="K83">
        <v>2.5</v>
      </c>
      <c r="L83">
        <v>1.7058</v>
      </c>
      <c r="M83">
        <v>1.7058</v>
      </c>
      <c r="N83" t="s">
        <v>533</v>
      </c>
      <c r="O83" t="s">
        <v>538</v>
      </c>
      <c r="P83" t="s">
        <v>572</v>
      </c>
      <c r="Q83" t="s">
        <v>62</v>
      </c>
      <c r="R83" t="s">
        <v>573</v>
      </c>
      <c r="S83">
        <v>8.0003725415000275</v>
      </c>
    </row>
    <row r="84" spans="1:19" x14ac:dyDescent="0.25">
      <c r="A84" t="s">
        <v>40</v>
      </c>
      <c r="B84" t="s">
        <v>576</v>
      </c>
      <c r="C84" t="s">
        <v>576</v>
      </c>
      <c r="D84" t="s">
        <v>532</v>
      </c>
      <c r="E84">
        <v>5476.13</v>
      </c>
      <c r="F84">
        <v>5476.13</v>
      </c>
      <c r="G84">
        <v>228.35</v>
      </c>
      <c r="H84">
        <v>23.98</v>
      </c>
      <c r="I84">
        <v>43811.16</v>
      </c>
      <c r="J84">
        <v>1</v>
      </c>
      <c r="K84">
        <v>2.5</v>
      </c>
      <c r="L84">
        <v>1.7058</v>
      </c>
      <c r="M84">
        <v>1.7058</v>
      </c>
      <c r="N84" t="s">
        <v>533</v>
      </c>
      <c r="O84" t="s">
        <v>538</v>
      </c>
      <c r="P84" t="s">
        <v>572</v>
      </c>
      <c r="Q84" t="s">
        <v>62</v>
      </c>
      <c r="R84" t="s">
        <v>573</v>
      </c>
      <c r="S84">
        <v>8.0003871347100972</v>
      </c>
    </row>
    <row r="85" spans="1:19" x14ac:dyDescent="0.25">
      <c r="A85" t="s">
        <v>40</v>
      </c>
      <c r="B85" t="s">
        <v>577</v>
      </c>
      <c r="C85" t="s">
        <v>577</v>
      </c>
      <c r="D85" t="s">
        <v>532</v>
      </c>
      <c r="E85">
        <v>5476.13</v>
      </c>
      <c r="F85">
        <v>5476.13</v>
      </c>
      <c r="G85">
        <v>228.35</v>
      </c>
      <c r="H85">
        <v>23.98</v>
      </c>
      <c r="I85">
        <v>43811.16</v>
      </c>
      <c r="J85">
        <v>1</v>
      </c>
      <c r="K85">
        <v>2.5</v>
      </c>
      <c r="L85">
        <v>1.7058</v>
      </c>
      <c r="M85">
        <v>1.7058</v>
      </c>
      <c r="N85" t="s">
        <v>533</v>
      </c>
      <c r="O85" t="s">
        <v>538</v>
      </c>
      <c r="P85" t="s">
        <v>572</v>
      </c>
      <c r="Q85" t="s">
        <v>62</v>
      </c>
      <c r="R85" t="s">
        <v>573</v>
      </c>
      <c r="S85">
        <v>8.0003871347100972</v>
      </c>
    </row>
    <row r="86" spans="1:19" x14ac:dyDescent="0.25">
      <c r="A86" t="s">
        <v>40</v>
      </c>
      <c r="B86" t="s">
        <v>578</v>
      </c>
      <c r="C86" t="s">
        <v>578</v>
      </c>
      <c r="D86" t="s">
        <v>532</v>
      </c>
      <c r="E86">
        <v>5476.13</v>
      </c>
      <c r="F86">
        <v>5476.13</v>
      </c>
      <c r="G86">
        <v>228.35</v>
      </c>
      <c r="H86">
        <v>23.98</v>
      </c>
      <c r="I86">
        <v>43811.16</v>
      </c>
      <c r="J86">
        <v>1</v>
      </c>
      <c r="K86">
        <v>2.5</v>
      </c>
      <c r="L86">
        <v>1.7058</v>
      </c>
      <c r="M86">
        <v>1.7058</v>
      </c>
      <c r="N86" t="s">
        <v>533</v>
      </c>
      <c r="O86" t="s">
        <v>538</v>
      </c>
      <c r="P86" t="s">
        <v>572</v>
      </c>
      <c r="Q86" t="s">
        <v>62</v>
      </c>
      <c r="R86" t="s">
        <v>573</v>
      </c>
      <c r="S86">
        <v>8.0003871347100972</v>
      </c>
    </row>
    <row r="87" spans="1:19" x14ac:dyDescent="0.25">
      <c r="A87" t="s">
        <v>40</v>
      </c>
      <c r="B87" t="s">
        <v>579</v>
      </c>
      <c r="C87" t="s">
        <v>579</v>
      </c>
      <c r="D87" t="s">
        <v>532</v>
      </c>
      <c r="E87">
        <v>1825.29</v>
      </c>
      <c r="F87">
        <v>1825.29</v>
      </c>
      <c r="G87">
        <v>76.12</v>
      </c>
      <c r="H87">
        <v>23.98</v>
      </c>
      <c r="I87">
        <v>14603.07</v>
      </c>
      <c r="J87">
        <v>1</v>
      </c>
      <c r="K87">
        <v>2.5</v>
      </c>
      <c r="L87">
        <v>1.7058</v>
      </c>
      <c r="M87">
        <v>1.7058</v>
      </c>
      <c r="N87" t="s">
        <v>533</v>
      </c>
      <c r="O87" t="s">
        <v>538</v>
      </c>
      <c r="P87" t="s">
        <v>572</v>
      </c>
      <c r="Q87" t="s">
        <v>62</v>
      </c>
      <c r="R87" t="s">
        <v>573</v>
      </c>
      <c r="S87">
        <v>8.0004108936114253</v>
      </c>
    </row>
    <row r="88" spans="1:19" x14ac:dyDescent="0.25">
      <c r="A88" t="s">
        <v>40</v>
      </c>
      <c r="B88" t="s">
        <v>580</v>
      </c>
      <c r="C88" t="s">
        <v>580</v>
      </c>
      <c r="D88" t="s">
        <v>532</v>
      </c>
      <c r="E88">
        <v>1825.29</v>
      </c>
      <c r="F88">
        <v>1825.29</v>
      </c>
      <c r="G88">
        <v>76.12</v>
      </c>
      <c r="H88">
        <v>23.98</v>
      </c>
      <c r="I88">
        <v>14603.07</v>
      </c>
      <c r="J88">
        <v>1</v>
      </c>
      <c r="K88">
        <v>2.5</v>
      </c>
      <c r="L88">
        <v>1.7058</v>
      </c>
      <c r="M88">
        <v>1.7058</v>
      </c>
      <c r="N88" t="s">
        <v>533</v>
      </c>
      <c r="O88" t="s">
        <v>538</v>
      </c>
      <c r="P88" t="s">
        <v>572</v>
      </c>
      <c r="Q88" t="s">
        <v>62</v>
      </c>
      <c r="R88" t="s">
        <v>573</v>
      </c>
      <c r="S88">
        <v>8.0004108936114253</v>
      </c>
    </row>
    <row r="89" spans="1:19" x14ac:dyDescent="0.25">
      <c r="A89" t="s">
        <v>40</v>
      </c>
      <c r="B89" t="s">
        <v>581</v>
      </c>
      <c r="C89" t="s">
        <v>581</v>
      </c>
      <c r="D89" t="s">
        <v>532</v>
      </c>
      <c r="E89">
        <v>1825.29</v>
      </c>
      <c r="F89">
        <v>1825.29</v>
      </c>
      <c r="G89">
        <v>76.12</v>
      </c>
      <c r="H89">
        <v>23.98</v>
      </c>
      <c r="I89">
        <v>14603.07</v>
      </c>
      <c r="J89">
        <v>1</v>
      </c>
      <c r="K89">
        <v>2.5</v>
      </c>
      <c r="L89">
        <v>1.7058</v>
      </c>
      <c r="M89">
        <v>1.7058</v>
      </c>
      <c r="N89" t="s">
        <v>533</v>
      </c>
      <c r="O89" t="s">
        <v>538</v>
      </c>
      <c r="P89" t="s">
        <v>572</v>
      </c>
      <c r="Q89" t="s">
        <v>62</v>
      </c>
      <c r="R89" t="s">
        <v>573</v>
      </c>
      <c r="S89">
        <v>8.0004108936114253</v>
      </c>
    </row>
    <row r="90" spans="1:19" x14ac:dyDescent="0.25">
      <c r="A90" t="s">
        <v>40</v>
      </c>
      <c r="B90" t="s">
        <v>582</v>
      </c>
      <c r="C90" t="s">
        <v>582</v>
      </c>
      <c r="D90" t="s">
        <v>532</v>
      </c>
      <c r="E90">
        <v>5476.13</v>
      </c>
      <c r="F90">
        <v>5476.13</v>
      </c>
      <c r="G90">
        <v>228.35</v>
      </c>
      <c r="H90">
        <v>23.98</v>
      </c>
      <c r="I90">
        <v>43811.17</v>
      </c>
      <c r="J90">
        <v>1</v>
      </c>
      <c r="K90">
        <v>2.5</v>
      </c>
      <c r="L90">
        <v>1.7058</v>
      </c>
      <c r="M90">
        <v>1.7058</v>
      </c>
      <c r="N90" t="s">
        <v>533</v>
      </c>
      <c r="O90" t="s">
        <v>538</v>
      </c>
      <c r="P90" t="s">
        <v>572</v>
      </c>
      <c r="Q90" t="s">
        <v>62</v>
      </c>
      <c r="R90" t="s">
        <v>573</v>
      </c>
      <c r="S90">
        <v>8.0003889608172187</v>
      </c>
    </row>
    <row r="91" spans="1:19" x14ac:dyDescent="0.25">
      <c r="A91" t="s">
        <v>40</v>
      </c>
      <c r="B91" t="s">
        <v>583</v>
      </c>
      <c r="C91" t="s">
        <v>583</v>
      </c>
      <c r="D91" t="s">
        <v>532</v>
      </c>
      <c r="E91">
        <v>5476.13</v>
      </c>
      <c r="F91">
        <v>5476.13</v>
      </c>
      <c r="G91">
        <v>228.35</v>
      </c>
      <c r="H91">
        <v>23.98</v>
      </c>
      <c r="I91">
        <v>43811.16</v>
      </c>
      <c r="J91">
        <v>1</v>
      </c>
      <c r="K91">
        <v>2.5</v>
      </c>
      <c r="L91">
        <v>1.7058</v>
      </c>
      <c r="M91">
        <v>1.7058</v>
      </c>
      <c r="N91" t="s">
        <v>533</v>
      </c>
      <c r="O91" t="s">
        <v>538</v>
      </c>
      <c r="P91" t="s">
        <v>572</v>
      </c>
      <c r="Q91" t="s">
        <v>62</v>
      </c>
      <c r="R91" t="s">
        <v>573</v>
      </c>
      <c r="S91">
        <v>8.0003871347100972</v>
      </c>
    </row>
    <row r="92" spans="1:19" x14ac:dyDescent="0.25">
      <c r="A92" t="s">
        <v>40</v>
      </c>
      <c r="B92" t="s">
        <v>584</v>
      </c>
      <c r="C92" t="s">
        <v>584</v>
      </c>
      <c r="D92" t="s">
        <v>532</v>
      </c>
      <c r="E92">
        <v>5476.13</v>
      </c>
      <c r="F92">
        <v>5476.13</v>
      </c>
      <c r="G92">
        <v>228.35</v>
      </c>
      <c r="H92">
        <v>23.98</v>
      </c>
      <c r="I92">
        <v>43811.17</v>
      </c>
      <c r="J92">
        <v>1</v>
      </c>
      <c r="K92">
        <v>2.5</v>
      </c>
      <c r="L92">
        <v>1.7058</v>
      </c>
      <c r="M92">
        <v>1.7058</v>
      </c>
      <c r="N92" t="s">
        <v>533</v>
      </c>
      <c r="O92" t="s">
        <v>538</v>
      </c>
      <c r="P92" t="s">
        <v>572</v>
      </c>
      <c r="Q92" t="s">
        <v>62</v>
      </c>
      <c r="R92" t="s">
        <v>573</v>
      </c>
      <c r="S92">
        <v>8.0003889608172187</v>
      </c>
    </row>
    <row r="93" spans="1:19" x14ac:dyDescent="0.25">
      <c r="A93" t="s">
        <v>40</v>
      </c>
      <c r="B93" t="s">
        <v>585</v>
      </c>
      <c r="C93" t="s">
        <v>585</v>
      </c>
      <c r="D93" t="s">
        <v>532</v>
      </c>
      <c r="E93">
        <v>373.51</v>
      </c>
      <c r="F93">
        <v>373.51</v>
      </c>
      <c r="G93">
        <v>25.89</v>
      </c>
      <c r="H93">
        <v>14.44</v>
      </c>
      <c r="I93">
        <v>3922.06</v>
      </c>
      <c r="J93">
        <v>1</v>
      </c>
      <c r="K93">
        <v>2.5</v>
      </c>
      <c r="L93">
        <v>3.2410999999999999</v>
      </c>
      <c r="M93">
        <v>26.471599999999999</v>
      </c>
      <c r="N93" t="s">
        <v>533</v>
      </c>
      <c r="O93" t="s">
        <v>538</v>
      </c>
      <c r="P93" t="s">
        <v>586</v>
      </c>
      <c r="Q93" t="s">
        <v>63</v>
      </c>
      <c r="R93" t="s">
        <v>586</v>
      </c>
      <c r="S93">
        <v>10.50054884742042</v>
      </c>
    </row>
    <row r="94" spans="1:19" x14ac:dyDescent="0.25">
      <c r="A94" t="s">
        <v>40</v>
      </c>
      <c r="B94" t="s">
        <v>587</v>
      </c>
      <c r="C94" t="s">
        <v>587</v>
      </c>
      <c r="D94" t="s">
        <v>532</v>
      </c>
      <c r="E94">
        <v>625.29</v>
      </c>
      <c r="F94">
        <v>625.29</v>
      </c>
      <c r="G94">
        <v>25.89</v>
      </c>
      <c r="H94">
        <v>24.15</v>
      </c>
      <c r="I94">
        <v>6565.86</v>
      </c>
      <c r="J94">
        <v>1</v>
      </c>
      <c r="K94">
        <v>2.5</v>
      </c>
      <c r="L94">
        <v>3.2410999999999999</v>
      </c>
      <c r="M94">
        <v>26.471599999999999</v>
      </c>
      <c r="N94" t="s">
        <v>533</v>
      </c>
      <c r="O94" t="s">
        <v>538</v>
      </c>
      <c r="P94" t="s">
        <v>586</v>
      </c>
      <c r="Q94" t="s">
        <v>63</v>
      </c>
      <c r="R94" t="s">
        <v>586</v>
      </c>
      <c r="S94">
        <v>10.500503766252461</v>
      </c>
    </row>
    <row r="95" spans="1:19" x14ac:dyDescent="0.25">
      <c r="A95" t="s">
        <v>40</v>
      </c>
      <c r="B95" t="s">
        <v>588</v>
      </c>
      <c r="C95" t="s">
        <v>588</v>
      </c>
      <c r="D95" t="s">
        <v>532</v>
      </c>
      <c r="E95">
        <v>4110.34</v>
      </c>
      <c r="F95">
        <v>4110.34</v>
      </c>
      <c r="G95">
        <v>76.12</v>
      </c>
      <c r="H95">
        <v>54</v>
      </c>
      <c r="I95">
        <v>43160.63</v>
      </c>
      <c r="J95">
        <v>1</v>
      </c>
      <c r="K95">
        <v>5</v>
      </c>
      <c r="L95">
        <v>1.5353000000000001</v>
      </c>
      <c r="M95">
        <v>10.9856</v>
      </c>
      <c r="N95" t="s">
        <v>533</v>
      </c>
      <c r="O95" t="s">
        <v>538</v>
      </c>
      <c r="P95" t="s">
        <v>589</v>
      </c>
      <c r="Q95" t="s">
        <v>61</v>
      </c>
      <c r="R95" t="s">
        <v>206</v>
      </c>
      <c r="S95">
        <v>10.500501175085271</v>
      </c>
    </row>
    <row r="96" spans="1:19" x14ac:dyDescent="0.25">
      <c r="A96" t="s">
        <v>40</v>
      </c>
      <c r="B96" t="s">
        <v>590</v>
      </c>
      <c r="C96" t="s">
        <v>590</v>
      </c>
      <c r="D96" t="s">
        <v>532</v>
      </c>
      <c r="E96">
        <v>8221.2199999999993</v>
      </c>
      <c r="F96">
        <v>8221.2199999999993</v>
      </c>
      <c r="G96">
        <v>152.22999999999999</v>
      </c>
      <c r="H96">
        <v>54</v>
      </c>
      <c r="I96">
        <v>86327.07</v>
      </c>
      <c r="J96">
        <v>1</v>
      </c>
      <c r="K96">
        <v>33.33</v>
      </c>
      <c r="L96">
        <v>2.8999000000000001</v>
      </c>
      <c r="M96">
        <v>1.7058</v>
      </c>
      <c r="N96" t="s">
        <v>533</v>
      </c>
      <c r="O96" t="s">
        <v>534</v>
      </c>
      <c r="P96" t="s">
        <v>591</v>
      </c>
      <c r="Q96" t="s">
        <v>61</v>
      </c>
      <c r="R96" t="s">
        <v>206</v>
      </c>
      <c r="S96">
        <v>10.50051817126899</v>
      </c>
    </row>
    <row r="97" spans="1:19" x14ac:dyDescent="0.25">
      <c r="A97" t="s">
        <v>40</v>
      </c>
      <c r="B97" t="s">
        <v>592</v>
      </c>
      <c r="C97" t="s">
        <v>592</v>
      </c>
      <c r="D97" t="s">
        <v>532</v>
      </c>
      <c r="E97">
        <v>4110.34</v>
      </c>
      <c r="F97">
        <v>4110.34</v>
      </c>
      <c r="G97">
        <v>76.12</v>
      </c>
      <c r="H97">
        <v>54</v>
      </c>
      <c r="I97">
        <v>43160.69</v>
      </c>
      <c r="J97">
        <v>1</v>
      </c>
      <c r="K97">
        <v>5</v>
      </c>
      <c r="L97">
        <v>2.2176</v>
      </c>
      <c r="M97">
        <v>5.1174999999999997</v>
      </c>
      <c r="N97" t="s">
        <v>533</v>
      </c>
      <c r="O97" t="s">
        <v>538</v>
      </c>
      <c r="P97" t="s">
        <v>540</v>
      </c>
      <c r="Q97" t="s">
        <v>61</v>
      </c>
      <c r="R97" t="s">
        <v>206</v>
      </c>
      <c r="S97">
        <v>10.500515772417851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2026-10-19T03:37:59Z</dcterms:modified>
</cp:coreProperties>
</file>