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0B4AF776-8D11-4214-9C80-D0C7462B0480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B38" i="4"/>
  <c r="A38" i="4"/>
  <c r="D4" i="4" a="1"/>
  <c r="D4" i="4" s="1"/>
  <c r="B13" i="1" l="1"/>
  <c r="B4" i="9" l="1"/>
  <c r="C4" i="9"/>
  <c r="B5" i="9"/>
  <c r="C5" i="9"/>
  <c r="B6" i="9"/>
  <c r="C6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2" i="9" l="1"/>
  <c r="B12" i="9"/>
  <c r="C12" i="9"/>
  <c r="D12" i="9"/>
  <c r="A13" i="9"/>
  <c r="B13" i="9"/>
  <c r="C13" i="9"/>
  <c r="D13" i="9"/>
  <c r="A14" i="9"/>
  <c r="B14" i="9"/>
  <c r="C14" i="9"/>
  <c r="D14" i="9"/>
  <c r="B11" i="9"/>
  <c r="C11" i="9"/>
  <c r="D11" i="9"/>
  <c r="A11" i="9"/>
  <c r="A3" i="9"/>
  <c r="D3" i="9" s="1" a="1"/>
  <c r="D3" i="9" s="1"/>
  <c r="D11" i="5" l="1" a="1"/>
  <c r="D11" i="5" s="1"/>
  <c r="A4" i="9"/>
  <c r="D4" i="9" s="1" a="1"/>
  <c r="D4" i="9" s="1"/>
  <c r="A5" i="9"/>
  <c r="D5" i="9" s="1" a="1"/>
  <c r="D5" i="9" s="1"/>
  <c r="A6" i="9"/>
  <c r="D6" i="9" s="1" a="1"/>
  <c r="D6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20" i="6" l="1"/>
  <c r="B18" i="6"/>
  <c r="E14" i="6" a="1"/>
  <c r="E14" i="6" s="1"/>
  <c r="F14" i="6" s="1"/>
  <c r="E21" i="6" a="1"/>
  <c r="E21" i="6" s="1"/>
  <c r="F21" i="6" s="1"/>
  <c r="B24" i="6"/>
  <c r="E12" i="6" a="1"/>
  <c r="E12" i="6" s="1"/>
  <c r="F12" i="6" s="1"/>
  <c r="E18" i="6" a="1"/>
  <c r="E18" i="6" s="1"/>
  <c r="F18" i="6" s="1"/>
  <c r="B21" i="6"/>
  <c r="E17" i="6" a="1"/>
  <c r="E17" i="6" s="1"/>
  <c r="F17" i="6" s="1"/>
  <c r="B12" i="6"/>
  <c r="E20" i="6" a="1"/>
  <c r="E20" i="6" s="1"/>
  <c r="F20" i="6" s="1"/>
  <c r="B14" i="6"/>
  <c r="B17" i="6"/>
  <c r="E13" i="6" a="1"/>
  <c r="E13" i="6" s="1"/>
  <c r="F13" i="6" s="1"/>
  <c r="H19" i="2"/>
  <c r="G5" i="2" s="1"/>
  <c r="E16" i="6" a="1"/>
  <c r="E16" i="6" s="1"/>
  <c r="F16" i="6" s="1"/>
  <c r="B19" i="6"/>
  <c r="B11" i="6"/>
  <c r="B22" i="6"/>
  <c r="E22" i="6" a="1"/>
  <c r="E22" i="6" s="1"/>
  <c r="F22" i="6" s="1"/>
  <c r="B25" i="6"/>
  <c r="B13" i="6"/>
  <c r="E25" i="6" a="1"/>
  <c r="E25" i="6" s="1"/>
  <c r="F25" i="6" s="1"/>
  <c r="B16" i="6"/>
  <c r="E24" i="6" a="1"/>
  <c r="E24" i="6" s="1"/>
  <c r="F24" i="6" s="1"/>
  <c r="B23" i="6"/>
  <c r="B15" i="6"/>
  <c r="E23" i="6" a="1"/>
  <c r="E23" i="6" s="1"/>
  <c r="F23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19" i="2"/>
  <c r="A19" i="2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4" i="2" l="1"/>
  <c r="G12" i="2"/>
  <c r="G17" i="2"/>
  <c r="G6" i="2"/>
  <c r="G18" i="2"/>
  <c r="G3" i="2"/>
  <c r="G10" i="2"/>
  <c r="G11" i="2"/>
  <c r="G8" i="2"/>
  <c r="G14" i="2"/>
  <c r="G16" i="2"/>
  <c r="G15" i="2"/>
  <c r="G7" i="2"/>
  <c r="G13" i="2"/>
  <c r="G9" i="2"/>
  <c r="C5" i="6"/>
  <c r="D5" i="6"/>
  <c r="E5" i="6"/>
  <c r="F5" i="6"/>
  <c r="G5" i="6"/>
  <c r="D4" i="6"/>
  <c r="E4" i="6"/>
  <c r="F4" i="6"/>
  <c r="G4" i="6"/>
  <c r="C4" i="6"/>
  <c r="Z2" i="5" a="1"/>
  <c r="Z2" i="20" a="1"/>
  <c r="R11" i="5" a="1"/>
  <c r="R11" i="5" s="1"/>
  <c r="S11" i="5" a="1"/>
  <c r="S11" i="5" s="1"/>
  <c r="R12" i="5" a="1"/>
  <c r="R12" i="5" s="1"/>
  <c r="S12" i="5" a="1"/>
  <c r="S12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 s="1"/>
  <c r="O11" i="5" a="1"/>
  <c r="O11" i="5" s="1"/>
  <c r="P11" i="5" a="1"/>
  <c r="P11" i="5" s="1"/>
  <c r="Q11" i="5" a="1"/>
  <c r="Q11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E11" i="5" a="1"/>
  <c r="E11" i="5" s="1"/>
  <c r="E12" i="5" a="1"/>
  <c r="E12" i="5" s="1"/>
  <c r="D12" i="5" a="1"/>
  <c r="D12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 s="1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6" i="5"/>
  <c r="A5" i="5"/>
  <c r="Z2" i="20"/>
  <c r="A8" i="20" a="1"/>
  <c r="A8" i="20" s="1"/>
  <c r="A7" i="20" a="1"/>
  <c r="A7" i="20" s="1"/>
  <c r="A9" i="20" a="1"/>
  <c r="A9" i="20" s="1"/>
  <c r="A10" i="20" a="1"/>
  <c r="A10" i="20" s="1"/>
  <c r="A3" i="20" a="1"/>
  <c r="A3" i="20" s="1"/>
  <c r="A4" i="20" a="1"/>
  <c r="A4" i="20" s="1"/>
  <c r="A5" i="20" a="1"/>
  <c r="A5" i="20" s="1"/>
  <c r="A6" i="20" a="1"/>
  <c r="A6" i="20" s="1"/>
  <c r="Z2" i="5"/>
  <c r="A3" i="5" s="1"/>
  <c r="B16" i="1"/>
  <c r="B12" i="1"/>
  <c r="B11" i="1"/>
  <c r="B5" i="1"/>
  <c r="B4" i="1"/>
  <c r="B5" i="5" l="1"/>
  <c r="C5" i="5"/>
  <c r="D5" i="5"/>
  <c r="C6" i="5"/>
  <c r="B6" i="5"/>
  <c r="D6" i="5"/>
  <c r="B4" i="5"/>
  <c r="D4" i="5"/>
  <c r="C4" i="5"/>
  <c r="O6" i="20" a="1"/>
  <c r="O6" i="20" s="1"/>
  <c r="P6" i="20" a="1"/>
  <c r="P6" i="20" s="1"/>
  <c r="Q6" i="20" a="1"/>
  <c r="Q6" i="20" s="1"/>
  <c r="R6" i="20" a="1"/>
  <c r="R6" i="20" s="1"/>
  <c r="E6" i="20" a="1"/>
  <c r="E6" i="20" s="1"/>
  <c r="C6" i="20" a="1"/>
  <c r="C6" i="20" s="1"/>
  <c r="D6" i="20" a="1"/>
  <c r="D6" i="20" s="1"/>
  <c r="G6" i="20" a="1"/>
  <c r="G6" i="20" s="1"/>
  <c r="H6" i="20" a="1"/>
  <c r="H6" i="20" s="1"/>
  <c r="L6" i="20" a="1"/>
  <c r="L6" i="20" s="1"/>
  <c r="N6" i="20" a="1"/>
  <c r="N6" i="20" s="1"/>
  <c r="M6" i="20" a="1"/>
  <c r="M6" i="20" s="1"/>
  <c r="R10" i="20" a="1"/>
  <c r="R10" i="20" s="1"/>
  <c r="F6" i="20" a="1"/>
  <c r="F6" i="20" s="1"/>
  <c r="I6" i="20" a="1"/>
  <c r="I6" i="20" s="1"/>
  <c r="J6" i="20" a="1"/>
  <c r="J6" i="20" s="1"/>
  <c r="K6" i="20" a="1"/>
  <c r="K6" i="20" s="1"/>
  <c r="Q10" i="20" a="1"/>
  <c r="Q10" i="20" s="1"/>
  <c r="R9" i="20" a="1"/>
  <c r="R9" i="20" s="1"/>
  <c r="J9" i="20" a="1"/>
  <c r="J9" i="20" s="1"/>
  <c r="M9" i="20" a="1"/>
  <c r="M9" i="20" s="1"/>
  <c r="H10" i="20" a="1"/>
  <c r="H10" i="20" s="1"/>
  <c r="I10" i="20" a="1"/>
  <c r="I10" i="20" s="1"/>
  <c r="K9" i="20" a="1"/>
  <c r="K9" i="20" s="1"/>
  <c r="O10" i="20" a="1"/>
  <c r="O10" i="20" s="1"/>
  <c r="O9" i="20" a="1"/>
  <c r="O9" i="20" s="1"/>
  <c r="N10" i="20" a="1"/>
  <c r="N10" i="20" s="1"/>
  <c r="L9" i="20" a="1"/>
  <c r="L9" i="20" s="1"/>
  <c r="F10" i="20" a="1"/>
  <c r="F10" i="20" s="1"/>
  <c r="N9" i="20" a="1"/>
  <c r="N9" i="20" s="1"/>
  <c r="P9" i="20" a="1"/>
  <c r="P9" i="20" s="1"/>
  <c r="L10" i="20" a="1"/>
  <c r="L10" i="20" s="1"/>
  <c r="M10" i="20" a="1"/>
  <c r="M10" i="20" s="1"/>
  <c r="Q9" i="20" a="1"/>
  <c r="Q9" i="20" s="1"/>
  <c r="E10" i="20" a="1"/>
  <c r="E10" i="20" s="1"/>
  <c r="K10" i="20" a="1"/>
  <c r="K10" i="20" s="1"/>
  <c r="G10" i="20" a="1"/>
  <c r="G10" i="20" s="1"/>
  <c r="J10" i="20" a="1"/>
  <c r="J10" i="20" s="1"/>
  <c r="D10" i="20" a="1"/>
  <c r="D10" i="20" s="1"/>
  <c r="P10" i="20" a="1"/>
  <c r="P10" i="20" s="1"/>
  <c r="C10" i="20" a="1"/>
  <c r="C10" i="20" s="1"/>
  <c r="C9" i="20" a="1"/>
  <c r="C9" i="20" s="1"/>
  <c r="D9" i="20" a="1"/>
  <c r="D9" i="20" s="1"/>
  <c r="F9" i="20" a="1"/>
  <c r="F9" i="20" s="1"/>
  <c r="E9" i="20" a="1"/>
  <c r="E9" i="20" s="1"/>
  <c r="G9" i="20" a="1"/>
  <c r="G9" i="20" s="1"/>
  <c r="H9" i="20" a="1"/>
  <c r="H9" i="20" s="1"/>
  <c r="I9" i="20" a="1"/>
  <c r="I9" i="20" s="1"/>
  <c r="M5" i="20" a="1"/>
  <c r="M5" i="20" s="1"/>
  <c r="I5" i="20" a="1"/>
  <c r="I5" i="20" s="1"/>
  <c r="J5" i="20" a="1"/>
  <c r="J5" i="20" s="1"/>
  <c r="K5" i="20" a="1"/>
  <c r="K5" i="20" s="1"/>
  <c r="L5" i="20" a="1"/>
  <c r="L5" i="20" s="1"/>
  <c r="R5" i="20" a="1"/>
  <c r="R5" i="20" s="1"/>
  <c r="C5" i="20" a="1"/>
  <c r="C5" i="20" s="1"/>
  <c r="D5" i="20" a="1"/>
  <c r="D5" i="20" s="1"/>
  <c r="F5" i="20" a="1"/>
  <c r="F5" i="20" s="1"/>
  <c r="E5" i="20" a="1"/>
  <c r="E5" i="20" s="1"/>
  <c r="G5" i="20" a="1"/>
  <c r="G5" i="20" s="1"/>
  <c r="H5" i="20" a="1"/>
  <c r="H5" i="20" s="1"/>
  <c r="N5" i="20" a="1"/>
  <c r="N5" i="20" s="1"/>
  <c r="O5" i="20" a="1"/>
  <c r="O5" i="20" s="1"/>
  <c r="P5" i="20" a="1"/>
  <c r="P5" i="20" s="1"/>
  <c r="Q5" i="20" a="1"/>
  <c r="Q5" i="20" s="1"/>
  <c r="K7" i="20" a="1"/>
  <c r="K7" i="20" s="1"/>
  <c r="F7" i="20" a="1"/>
  <c r="F7" i="20" s="1"/>
  <c r="K8" i="20" a="1"/>
  <c r="K8" i="20" s="1"/>
  <c r="J7" i="20" a="1"/>
  <c r="J7" i="20" s="1"/>
  <c r="C7" i="20" a="1"/>
  <c r="C7" i="20" s="1"/>
  <c r="P8" i="20" a="1"/>
  <c r="P8" i="20" s="1"/>
  <c r="D7" i="20" a="1"/>
  <c r="D7" i="20" s="1"/>
  <c r="L8" i="20" a="1"/>
  <c r="L8" i="20" s="1"/>
  <c r="E7" i="20" a="1"/>
  <c r="E7" i="20" s="1"/>
  <c r="M8" i="20" a="1"/>
  <c r="M8" i="20" s="1"/>
  <c r="P7" i="20" a="1"/>
  <c r="P7" i="20" s="1"/>
  <c r="N8" i="20" a="1"/>
  <c r="N8" i="20" s="1"/>
  <c r="H7" i="20" a="1"/>
  <c r="H7" i="20" s="1"/>
  <c r="Q7" i="20" a="1"/>
  <c r="Q7" i="20" s="1"/>
  <c r="O8" i="20" a="1"/>
  <c r="O8" i="20" s="1"/>
  <c r="R7" i="20" a="1"/>
  <c r="R7" i="20" s="1"/>
  <c r="C8" i="20" a="1"/>
  <c r="C8" i="20" s="1"/>
  <c r="G7" i="20" a="1"/>
  <c r="G7" i="20" s="1"/>
  <c r="D8" i="20" a="1"/>
  <c r="D8" i="20" s="1"/>
  <c r="I7" i="20" a="1"/>
  <c r="I7" i="20" s="1"/>
  <c r="F8" i="20" a="1"/>
  <c r="F8" i="20" s="1"/>
  <c r="N7" i="20" a="1"/>
  <c r="N7" i="20" s="1"/>
  <c r="G8" i="20" a="1"/>
  <c r="G8" i="20" s="1"/>
  <c r="O7" i="20" a="1"/>
  <c r="O7" i="20" s="1"/>
  <c r="H8" i="20" a="1"/>
  <c r="H8" i="20" s="1"/>
  <c r="R8" i="20" a="1"/>
  <c r="R8" i="20" s="1"/>
  <c r="E8" i="20" a="1"/>
  <c r="E8" i="20" s="1"/>
  <c r="J8" i="20" a="1"/>
  <c r="J8" i="20" s="1"/>
  <c r="I8" i="20" a="1"/>
  <c r="I8" i="20" s="1"/>
  <c r="Q8" i="20" a="1"/>
  <c r="Q8" i="20" s="1"/>
  <c r="M7" i="20" a="1"/>
  <c r="M7" i="20" s="1"/>
  <c r="L7" i="20" a="1"/>
  <c r="L7" i="20" s="1"/>
  <c r="C4" i="20" a="1"/>
  <c r="C4" i="20" s="1"/>
  <c r="D4" i="20" a="1"/>
  <c r="D4" i="20" s="1"/>
  <c r="E4" i="20" a="1"/>
  <c r="E4" i="20" s="1"/>
  <c r="F4" i="20" a="1"/>
  <c r="F4" i="20" s="1"/>
  <c r="H4" i="20" a="1"/>
  <c r="H4" i="20" s="1"/>
  <c r="G4" i="20" a="1"/>
  <c r="G4" i="20" s="1"/>
  <c r="I4" i="20" a="1"/>
  <c r="I4" i="20" s="1"/>
  <c r="J4" i="20" a="1"/>
  <c r="J4" i="20" s="1"/>
  <c r="K4" i="20" a="1"/>
  <c r="K4" i="20" s="1"/>
  <c r="L4" i="20" a="1"/>
  <c r="L4" i="20" s="1"/>
  <c r="N4" i="20" a="1"/>
  <c r="N4" i="20" s="1"/>
  <c r="O4" i="20" a="1"/>
  <c r="O4" i="20" s="1"/>
  <c r="P4" i="20" a="1"/>
  <c r="P4" i="20" s="1"/>
  <c r="Q4" i="20" a="1"/>
  <c r="Q4" i="20" s="1"/>
  <c r="R4" i="20" a="1"/>
  <c r="R4" i="20" s="1"/>
  <c r="M4" i="20" a="1"/>
  <c r="M4" i="20" s="1"/>
  <c r="N3" i="20" a="1"/>
  <c r="N3" i="20" s="1"/>
  <c r="P3" i="20" a="1"/>
  <c r="P3" i="20" s="1"/>
  <c r="O3" i="20" a="1"/>
  <c r="O3" i="20" s="1"/>
  <c r="Q3" i="20" a="1"/>
  <c r="Q3" i="20" s="1"/>
  <c r="G3" i="20" a="1"/>
  <c r="G3" i="20" s="1"/>
  <c r="H3" i="20" a="1"/>
  <c r="H3" i="20" s="1"/>
  <c r="J3" i="20" a="1"/>
  <c r="J3" i="20" s="1"/>
  <c r="I3" i="20" a="1"/>
  <c r="I3" i="20" s="1"/>
  <c r="K3" i="20" a="1"/>
  <c r="K3" i="20" s="1"/>
  <c r="L3" i="20" a="1"/>
  <c r="L3" i="20" s="1"/>
  <c r="R3" i="20" a="1"/>
  <c r="R3" i="20" s="1"/>
  <c r="E3" i="20" a="1"/>
  <c r="E3" i="20" s="1"/>
  <c r="F3" i="20" a="1"/>
  <c r="F3" i="20" s="1"/>
  <c r="M3" i="20" a="1"/>
  <c r="M3" i="20" s="1"/>
  <c r="D3" i="20" a="1"/>
  <c r="D3" i="20" s="1"/>
  <c r="C3" i="20" a="1"/>
  <c r="C3" i="20" s="1"/>
  <c r="B9" i="1"/>
  <c r="B10" i="1"/>
  <c r="B15" i="1"/>
  <c r="B14" i="1"/>
  <c r="A2" i="1"/>
  <c r="B7" i="1"/>
  <c r="C19" i="2"/>
  <c r="B3" i="5"/>
  <c r="C3" i="5"/>
  <c r="D3" i="5"/>
  <c r="E6" i="5" l="1"/>
  <c r="E4" i="5"/>
  <c r="E5" i="5"/>
  <c r="A1" i="10"/>
  <c r="A9" i="9"/>
  <c r="A1" i="2"/>
  <c r="A36" i="4"/>
  <c r="E14" i="3"/>
  <c r="A1" i="43"/>
  <c r="E3" i="5"/>
  <c r="A26" i="6" l="1"/>
  <c r="A15" i="5"/>
  <c r="A1" i="3"/>
  <c r="A17" i="9"/>
  <c r="A8" i="6"/>
  <c r="A1" i="6"/>
  <c r="A9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9" i="6" l="1"/>
  <c r="D13" i="6"/>
  <c r="D11" i="6"/>
  <c r="D23" i="6"/>
  <c r="D22" i="6"/>
  <c r="D20" i="6"/>
  <c r="D21" i="6"/>
  <c r="D17" i="6"/>
  <c r="D24" i="6"/>
  <c r="D14" i="6"/>
  <c r="D25" i="6"/>
  <c r="D16" i="6"/>
  <c r="D18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<sst xmlns="http://schemas.openxmlformats.org/spreadsheetml/2006/main" count="12711" uniqueCount="662">
  <si>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</si>
  <si>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</si>
  <si>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</si>
  <si>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</si>
  <si>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</si>
  <si>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</si>
  <si>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</si>
  <si>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</si>
  <si>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</si>
  <si>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</si>
  <si>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</si>
  <si>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</si>
  <si>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</si>
  <si>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</si>
  <si>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</si>
  <si>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</si>
  <si>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</si>
  <si>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</si>
  <si>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</si>
  <si>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</si>
  <si>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</si>
  <si>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</si>
  <si>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</si>
  <si>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</si>
  <si>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</si>
  <si>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</si>
  <si>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</si>
  <si>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</si>
  <si>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</si>
  <si>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</si>
  <si>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</si>
  <si>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</si>
  <si>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</si>
  <si>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</si>
  <si>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</si>
  <si>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</si>
  <si>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</si>
  <si>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</si>
  <si>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</si>
  <si>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</si>
  <si>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</si>
  <si>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</si>
  <si>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</si>
  <si>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</si>
  <si>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</si>
  <si>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</si>
  <si>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</si>
  <si>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</si>
  <si>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</si>
  <si>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</si>
  <si>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</si>
  <si>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</si>
  <si>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</si>
  <si>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</si>
  <si>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</si>
  <si>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</si>
  <si>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</si>
  <si>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</si>
  <si>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</si>
  <si>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</si>
  <si>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</si>
  <si>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</si>
  <si>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</si>
  <si>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</si>
  <si>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</si>
  <si>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</si>
  <si>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</si>
  <si>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</si>
  <si>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</si>
  <si>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</si>
  <si>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</si>
  <si>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</si>
  <si>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</si>
  <si>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</si>
  <si>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</si>
  <si>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</si>
  <si>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</si>
  <si>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</si>
  <si>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</si>
  <si>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</si>
  <si>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</si>
  <si>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</si>
  <si>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</si>
  <si>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</si>
  <si>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</si>
  <si>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</si>
  <si>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</si>
  <si>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</si>
  <si>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</si>
  <si>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</si>
  <si>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</si>
  <si>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</si>
  <si>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</si>
  <si>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</si>
  <si>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</si>
  <si>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</si>
  <si>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</si>
  <si>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</si>
  <si>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</si>
  <si>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</si>
  <si>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</si>
  <si>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</si>
  <si>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</si>
  <si>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</si>
  <si>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</si>
  <si>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</si>
  <si>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</si>
  <si>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</si>
  <si>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</si>
  <si>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</si>
  <si>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</si>
  <si>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</si>
  <si>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</si>
  <si>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</si>
  <si>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</si>
  <si>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</si>
  <si>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</si>
  <si>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</si>
  <si>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</si>
  <si>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</si>
  <si>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</si>
  <si>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</si>
  <si>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</si>
  <si>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</si>
  <si>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</si>
  <si>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</si>
  <si>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</si>
  <si>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</si>
  <si>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</si>
  <si>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</si>
  <si>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</si>
  <si>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</si>
  <si>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</si>
  <si>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</si>
  <si>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</si>
  <si>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</si>
  <si>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</si>
  <si>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</si>
  <si>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</si>
  <si>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</si>
  <si>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</si>
  <si>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</si>
  <si>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</si>
  <si>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</si>
  <si>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</si>
  <si>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</si>
  <si>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</si>
  <si>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</si>
  <si>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</si>
  <si>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</si>
  <si>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</si>
  <si>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</si>
  <si>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</si>
  <si>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</si>
  <si>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</si>
  <si>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</si>
  <si>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</si>
  <si>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</si>
  <si>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</si>
  <si>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</si>
  <si>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</si>
  <si>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</si>
  <si>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</si>
  <si>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</si>
  <si>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</si>
  <si>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</si>
  <si>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</si>
  <si>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</si>
  <si>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</si>
  <si>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</si>
  <si>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</si>
  <si>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</si>
  <si>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</si>
  <si>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</si>
  <si>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</si>
  <si>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</si>
  <si>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</si>
  <si>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</si>
  <si>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</si>
  <si>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</si>
  <si>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</si>
  <si>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</si>
  <si>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</si>
  <si>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</si>
  <si>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</si>
  <si>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</si>
  <si>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</si>
  <si>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</si>
  <si>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</si>
  <si>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</si>
  <si>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</si>
  <si>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</si>
  <si>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</si>
  <si>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</si>
  <si>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</si>
  <si>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</si>
  <si>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</si>
  <si>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</si>
  <si>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</si>
  <si>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</si>
  <si>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</si>
  <si>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</si>
  <si>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</si>
  <si>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</si>
  <si>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</si>
  <si>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</si>
  <si>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</si>
  <si>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</si>
  <si>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</si>
  <si>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</si>
  <si>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</si>
  <si>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</si>
  <si>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</si>
  <si>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</si>
  <si>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</si>
  <si>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</si>
  <si>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</si>
  <si>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</si>
  <si>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</si>
  <si>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</si>
  <si>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</si>
  <si>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</si>
  <si>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</si>
  <si>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</si>
  <si>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</si>
  <si>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</si>
  <si>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</si>
  <si>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</si>
  <si>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</si>
  <si>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</si>
  <si>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</si>
  <si>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</si>
  <si>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</si>
  <si>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</si>
  <si>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</si>
  <si>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</si>
  <si>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</si>
  <si>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</si>
  <si>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</si>
  <si>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</si>
  <si>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</si>
  <si>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</si>
  <si>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</si>
  <si>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</si>
  <si>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</si>
  <si>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</si>
  <si>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</si>
  <si>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</si>
  <si>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</si>
  <si>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</si>
  <si>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</si>
  <si>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</si>
  <si>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</si>
  <si>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</si>
  <si>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</si>
  <si>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</si>
  <si>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</si>
  <si>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</si>
  <si>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</si>
  <si>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</si>
  <si>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</si>
  <si>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</si>
  <si>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</si>
  <si>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</si>
  <si>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</si>
  <si>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</si>
  <si>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</si>
  <si>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</si>
  <si>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</si>
  <si>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</si>
  <si>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</si>
  <si>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</si>
  <si>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</si>
  <si>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</si>
  <si>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</si>
  <si>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</si>
  <si>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</si>
  <si>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</si>
  <si>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</si>
  <si>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</si>
  <si>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</si>
  <si>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</si>
  <si>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</si>
  <si>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</si>
  <si>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</si>
  <si>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</si>
  <si>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</si>
  <si>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</si>
  <si>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</si>
  <si>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</si>
  <si>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</si>
  <si>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</si>
  <si>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</si>
  <si>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</si>
  <si>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</si>
  <si>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</si>
  <si>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</si>
  <si>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</si>
  <si>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</si>
  <si>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</si>
  <si>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</si>
  <si>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</si>
  <si>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</si>
  <si>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</si>
  <si>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</si>
  <si>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</si>
  <si>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</si>
  <si>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</si>
  <si>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</si>
  <si>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</si>
  <si>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</si>
  <si>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</si>
  <si>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</si>
  <si>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</si>
  <si>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</si>
  <si>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</si>
  <si>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</si>
  <si>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</si>
  <si>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</si>
  <si>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</si>
  <si>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</si>
  <si>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</si>
  <si>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</si>
  <si>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</si>
  <si>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</si>
  <si>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</si>
  <si>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</si>
  <si>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</si>
  <si>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</si>
  <si>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</si>
  <si>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</si>
  <si>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</si>
  <si>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</si>
  <si>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</si>
  <si>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</si>
  <si>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</si>
  <si>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</si>
  <si>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</si>
  <si>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</si>
  <si>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</si>
  <si>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</si>
  <si>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</si>
  <si>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</si>
  <si>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</si>
  <si>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</si>
  <si>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</si>
  <si>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</si>
  <si>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</si>
  <si>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</si>
  <si>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</si>
  <si>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</si>
  <si>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</si>
  <si>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</si>
  <si>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(G.C5.E7.W1)</t>
  </si>
  <si>
    <t>EL1 WEST WIN (G.C5.E8.W1)</t>
  </si>
  <si>
    <t>EL1 SOUTH WIN (G.S9.E14.W1)</t>
  </si>
  <si>
    <t>EL1 SOUTH WIN (G.S9.E14.W10)</t>
  </si>
  <si>
    <t>EL1 SOUTH WIN (G.S9.E14.W11)</t>
  </si>
  <si>
    <t>EL1 SOUTH WIN (G.S9.E14.W12)</t>
  </si>
  <si>
    <t>EL1 SOUTH WIN (G.S9.E14.W13)</t>
  </si>
  <si>
    <t>EL1 SOUTH WIN (G.S9.E14.W14)</t>
  </si>
  <si>
    <t>EL1 SOUTH WIN (G.S9.E14.W15)</t>
  </si>
  <si>
    <t>EL1 SOUTH WIN (G.S9.E14.W16)</t>
  </si>
  <si>
    <t>EL1 SOUTH WIN (G.S9.E14.W17)</t>
  </si>
  <si>
    <t>EL1 SOUTH WIN (G.S9.E14.W2)</t>
  </si>
  <si>
    <t>EL1 SOUTH WIN (G.S9.E14.W3)</t>
  </si>
  <si>
    <t>EL1 SOUTH WIN (G.S9.E14.W4)</t>
  </si>
  <si>
    <t>EL1 SOUTH WIN (G.S9.E14.W5)</t>
  </si>
  <si>
    <t>EL1 SOUTH WIN (G.S9.E14.W6)</t>
  </si>
  <si>
    <t>EL1 SOUTH WIN (G.S9.E14.W7)</t>
  </si>
  <si>
    <t>EL1 SOUTH WIN (G.S9.E14.W8)</t>
  </si>
  <si>
    <t>EL1 SOUTH WIN (G.S9.E14.W9)</t>
  </si>
  <si>
    <t>EL2 EAST WIN (G.C5.E12.W1)</t>
  </si>
  <si>
    <t>EL2 WEST WIN (G.C5.E13.W1)</t>
  </si>
  <si>
    <t>EL2 EAST WIN (G.NNE4.E10.W1)</t>
  </si>
  <si>
    <t>EL2 EAST WIN (G.NNE4.E10.W2)</t>
  </si>
  <si>
    <t>EL2 EAST WIN (G.NNE4.E10.W3)</t>
  </si>
  <si>
    <t>EL2 EAST WIN (G.NNE4.E10.W4)</t>
  </si>
  <si>
    <t>EL2 NORTH WIN (G.NNE4.E9.W1)</t>
  </si>
  <si>
    <t>EL2 NORTH WIN (G.NNE4.E9.W10)</t>
  </si>
  <si>
    <t>EL2 NORTH WIN (G.NNE4.E9.W2)</t>
  </si>
  <si>
    <t>EL2 NORTH WIN (G.NNE4.E9.W3)</t>
  </si>
  <si>
    <t>EL2 NORTH WIN (G.NNE4.E9.W4)</t>
  </si>
  <si>
    <t>EL2 NORTH WIN (G.NNE4.E9.W5)</t>
  </si>
  <si>
    <t>EL2 NORTH WIN (G.NNE4.E9.W6)</t>
  </si>
  <si>
    <t>EL2 NORTH WIN (G.NNE4.E9.W7)</t>
  </si>
  <si>
    <t>EL2 NORTH WIN (G.NNE4.E9.W8)</t>
  </si>
  <si>
    <t>EL2 NORTH WIN (G.NNE4.E9.W9)</t>
  </si>
  <si>
    <t>EL2 NORTH WIN (G.N1.E1.W1)</t>
  </si>
  <si>
    <t>EL2 NORTH WIN (G.N1.E1.W10)</t>
  </si>
  <si>
    <t>EL2 NORTH WIN (G.N1.E1.W2)</t>
  </si>
  <si>
    <t>EL2 NORTH WIN (G.N1.E1.W3)</t>
  </si>
  <si>
    <t>EL2 NORTH WIN (G.N1.E1.W4)</t>
  </si>
  <si>
    <t>EL2 NORTH WIN (G.N1.E1.W5)</t>
  </si>
  <si>
    <t>EL2 NORTH WIN (G.N1.E1.W6)</t>
  </si>
  <si>
    <t>EL2 NORTH WIN (G.N1.E1.W7)</t>
  </si>
  <si>
    <t>EL2 NORTH WIN (G.N1.E1.W8)</t>
  </si>
  <si>
    <t>EL2 NORTH WIN (G.N1.E1.W9)</t>
  </si>
  <si>
    <t>EL2 NORTH WIN (G.N3.E7.W1)</t>
  </si>
  <si>
    <t>EL2 NORTH WIN (G.N3.E7.W10)</t>
  </si>
  <si>
    <t>EL2 NORTH WIN (G.N3.E7.W11)</t>
  </si>
  <si>
    <t>EL2 NORTH WIN (G.N3.E7.W12)</t>
  </si>
  <si>
    <t>EL2 NORTH WIN (G.N3.E7.W13)</t>
  </si>
  <si>
    <t>EL2 NORTH WIN (G.N3.E7.W14)</t>
  </si>
  <si>
    <t>EL2 NORTH WIN (G.N3.E7.W15)</t>
  </si>
  <si>
    <t>EL2 NORTH WIN (G.N3.E7.W16)</t>
  </si>
  <si>
    <t>EL2 NORTH WIN (G.N3.E7.W17)</t>
  </si>
  <si>
    <t>EL2 NORTH WIN (G.N3.E7.W18)</t>
  </si>
  <si>
    <t>EL2 NORTH WIN (G.N3.E7.W19)</t>
  </si>
  <si>
    <t>EL2 NORTH WIN (G.N3.E7.W2)</t>
  </si>
  <si>
    <t>EL2 NORTH WIN (G.N3.E7.W20)</t>
  </si>
  <si>
    <t>EL2 NORTH WIN (G.N3.E7.W3)</t>
  </si>
  <si>
    <t>EL2 NORTH WIN (G.N3.E7.W4)</t>
  </si>
  <si>
    <t>EL2 NORTH WIN (G.N3.E7.W5)</t>
  </si>
  <si>
    <t>EL2 NORTH WIN (G.N3.E7.W6)</t>
  </si>
  <si>
    <t>EL2 NORTH WIN (G.N3.E7.W7)</t>
  </si>
  <si>
    <t>EL2 NORTH WIN (G.N3.E7.W8)</t>
  </si>
  <si>
    <t>EL2 NORTH WIN (G.N3.E7.W9)</t>
  </si>
  <si>
    <t>EL2 WEST WIN (G.N3.E6.W1)</t>
  </si>
  <si>
    <t>EL2 WEST WIN (G.N3.E6.W2)</t>
  </si>
  <si>
    <t>EL2 WEST WIN (G.N3.E6.W3)</t>
  </si>
  <si>
    <t>EL2 WEST WIN (G.N3.E6.W4)</t>
  </si>
  <si>
    <t>EL2 SOUTH WIN (G.SSW2.E3.W1)</t>
  </si>
  <si>
    <t>EL2 SOUTH WIN (G.SSW2.E3.W10)</t>
  </si>
  <si>
    <t>EL2 SOUTH WIN (G.SSW2.E3.W2)</t>
  </si>
  <si>
    <t>EL2 SOUTH WIN (G.SSW2.E3.W3)</t>
  </si>
  <si>
    <t>EL2 SOUTH WIN (G.SSW2.E3.W4)</t>
  </si>
  <si>
    <t>EL2 SOUTH WIN (G.SSW2.E3.W5)</t>
  </si>
  <si>
    <t>EL2 SOUTH WIN (G.SSW2.E3.W6)</t>
  </si>
  <si>
    <t>EL2 SOUTH WIN (G.SSW2.E3.W7)</t>
  </si>
  <si>
    <t>EL2 SOUTH WIN (G.SSW2.E3.W8)</t>
  </si>
  <si>
    <t>EL2 SOUTH WIN (G.SSW2.E3.W9)</t>
  </si>
  <si>
    <t>EL2 WEST WIN (G.SSW2.E4.W1)</t>
  </si>
  <si>
    <t>EL2 WEST WIN (G.SSW2.E4.W2)</t>
  </si>
  <si>
    <t>EL2 WEST WIN (G.SSW2.E4.W3)</t>
  </si>
  <si>
    <t>EL2 WEST WIN (G.SSW2.E4.W4)</t>
  </si>
  <si>
    <t>EL2 EAST WIN (G.S6.E15.W1)</t>
  </si>
  <si>
    <t>EL2 EAST WIN (G.S6.E15.W2)</t>
  </si>
  <si>
    <t>EL2 EAST WIN (G.S6.E15.W3)</t>
  </si>
  <si>
    <t>EL2 EAST WIN (G.S6.E15.W4)</t>
  </si>
  <si>
    <t>EL2 SOUTH WIN (G.S6.E16.W1)</t>
  </si>
  <si>
    <t>EL2 SOUTH WIN (G.S6.E16.W10)</t>
  </si>
  <si>
    <t>EL2 SOUTH WIN (G.S6.E16.W11)</t>
  </si>
  <si>
    <t>EL2 SOUTH WIN (G.S6.E16.W12)</t>
  </si>
  <si>
    <t>EL2 SOUTH WIN (G.S6.E16.W13)</t>
  </si>
  <si>
    <t>EL2 SOUTH WIN (G.S6.E16.W14)</t>
  </si>
  <si>
    <t>EL2 SOUTH WIN (G.S6.E16.W15)</t>
  </si>
  <si>
    <t>EL2 SOUTH WIN (G.S6.E16.W16)</t>
  </si>
  <si>
    <t>EL2 SOUTH WIN (G.S6.E16.W17)</t>
  </si>
  <si>
    <t>EL2 SOUTH WIN (G.S6.E16.W18)</t>
  </si>
  <si>
    <t>EL2 SOUTH WIN (G.S6.E16.W19)</t>
  </si>
  <si>
    <t>EL2 SOUTH WIN (G.S6.E16.W2)</t>
  </si>
  <si>
    <t>EL2 SOUTH WIN (G.S6.E16.W20)</t>
  </si>
  <si>
    <t>EL2 SOUTH WIN (G.S6.E16.W3)</t>
  </si>
  <si>
    <t>EL2 SOUTH WIN (G.S6.E16.W4)</t>
  </si>
  <si>
    <t>EL2 SOUTH WIN (G.S6.E16.W5)</t>
  </si>
  <si>
    <t>EL2 SOUTH WIN (G.S6.E16.W6)</t>
  </si>
  <si>
    <t>EL2 SOUTH WIN (G.S6.E16.W7)</t>
  </si>
  <si>
    <t>EL2 SOUTH WIN (G.S6.E16.W8)</t>
  </si>
  <si>
    <t>EL2 SOUTH WIN (G.S6.E16.W9)</t>
  </si>
  <si>
    <t>EL2 SOUTH WIN (G.S7.E18.W1)</t>
  </si>
  <si>
    <t>EL2 SOUTH WIN (G.S7.E18.W10)</t>
  </si>
  <si>
    <t>EL2 SOUTH WIN (G.S7.E18.W2)</t>
  </si>
  <si>
    <t>EL2 SOUTH WIN (G.S7.E18.W3)</t>
  </si>
  <si>
    <t>EL2 SOUTH WIN (G.S7.E18.W4)</t>
  </si>
  <si>
    <t>EL2 SOUTH WIN (G.S7.E18.W5)</t>
  </si>
  <si>
    <t>EL2 SOUTH WIN (G.S7.E18.W6)</t>
  </si>
  <si>
    <t>EL2 SOUTH WIN (G.S7.E18.W7)</t>
  </si>
  <si>
    <t>EL2 SOUTH WIN (G.S7.E18.W8)</t>
  </si>
  <si>
    <t>EL2 SOUTH WIN (G.S7.E18.W9)</t>
  </si>
  <si>
    <t>EL1 EAST WIN (G.NNE1.E2.W1)</t>
  </si>
  <si>
    <t>EL1 EAST WIN (G.NNE1.E2.W2)</t>
  </si>
  <si>
    <t>EL1 EAST WIN (G.NNE1.E2.W3)</t>
  </si>
  <si>
    <t>EL1 EAST WIN (G.NNE1.E2.W4)</t>
  </si>
  <si>
    <t>EL1 NORTH WIN (G.NNE1.E1.W1)</t>
  </si>
  <si>
    <t>EL1 NORTH WIN (G.NNE1.E1.W2)</t>
  </si>
  <si>
    <t>EL1 NORTH WIN (G.NNE1.E1.W3)</t>
  </si>
  <si>
    <t>EL1 NORTH WIN (G.NNE1.E1.W4)</t>
  </si>
  <si>
    <t>EL1 NORTH WIN (G.NNE1.E1.W5)</t>
  </si>
  <si>
    <t>EL1 NORTH WIN (G.NNE1.E1.W6)</t>
  </si>
  <si>
    <t>EL1 NORTH WIN (G.NNE1.E1.W7)</t>
  </si>
  <si>
    <t>EL1 NORTH WIN (G.NNE1.E1.W8)</t>
  </si>
  <si>
    <t>EL1 NORTH WIN (G.NNE1.E1.W9)</t>
  </si>
  <si>
    <t>EL1 NORTH WIN (G.N3.E5.W1)</t>
  </si>
  <si>
    <t>EL1 NORTH WIN (G.N3.E5.W10)</t>
  </si>
  <si>
    <t>EL1 NORTH WIN (G.N3.E5.W11)</t>
  </si>
  <si>
    <t>EL1 NORTH WIN (G.N3.E5.W12)</t>
  </si>
  <si>
    <t>EL1 NORTH WIN (G.N3.E5.W13)</t>
  </si>
  <si>
    <t>EL1 NORTH WIN (G.N3.E5.W14)</t>
  </si>
  <si>
    <t>EL1 NORTH WIN (G.N3.E5.W15)</t>
  </si>
  <si>
    <t>EL1 NORTH WIN (G.N3.E5.W16)</t>
  </si>
  <si>
    <t>EL1 NORTH WIN (G.N3.E5.W17)</t>
  </si>
  <si>
    <t>EL1 NORTH WIN (G.N3.E5.W18)</t>
  </si>
  <si>
    <t>EL1 NORTH WIN (G.N3.E5.W19)</t>
  </si>
  <si>
    <t>EL1 NORTH WIN (G.N3.E5.W2)</t>
  </si>
  <si>
    <t>EL1 NORTH WIN (G.N3.E5.W20)</t>
  </si>
  <si>
    <t>EL1 NORTH WIN (G.N3.E5.W21)</t>
  </si>
  <si>
    <t>EL1 NORTH WIN (G.N3.E5.W3)</t>
  </si>
  <si>
    <t>EL1 NORTH WIN (G.N3.E5.W4)</t>
  </si>
  <si>
    <t>EL1 NORTH WIN (G.N3.E5.W5)</t>
  </si>
  <si>
    <t>EL1 NORTH WIN (G.N3.E5.W6)</t>
  </si>
  <si>
    <t>EL1 NORTH WIN (G.N3.E5.W7)</t>
  </si>
  <si>
    <t>EL1 NORTH WIN (G.N3.E5.W8)</t>
  </si>
  <si>
    <t>EL1 NORTH WIN (G.N3.E5.W9)</t>
  </si>
  <si>
    <t>EL1 WEST WIN (G.N3.E4.W1)</t>
  </si>
  <si>
    <t>EL1 WEST WIN (G.N3.E4.W2)</t>
  </si>
  <si>
    <t>EL1 WEST WIN (G.N3.E4.W3)</t>
  </si>
  <si>
    <t>EL1 WEST WIN (G.N3.E4.W4)</t>
  </si>
  <si>
    <t>EL1 NORTH WIN (G.N4.E6.W1)</t>
  </si>
  <si>
    <t>EL1 NORTH WIN (G.N4.E6.W10)</t>
  </si>
  <si>
    <t>EL1 NORTH WIN (G.N4.E6.W11)</t>
  </si>
  <si>
    <t>EL1 NORTH WIN (G.N4.E6.W2)</t>
  </si>
  <si>
    <t>EL1 NORTH WIN (G.N4.E6.W3)</t>
  </si>
  <si>
    <t>EL1 NORTH WIN (G.N4.E6.W4)</t>
  </si>
  <si>
    <t>EL1 NORTH WIN (G.N4.E6.W5)</t>
  </si>
  <si>
    <t>EL1 NORTH WIN (G.N4.E6.W6)</t>
  </si>
  <si>
    <t>EL1 NORTH WIN (G.N4.E6.W7)</t>
  </si>
  <si>
    <t>EL1 NORTH WIN (G.N4.E6.W8)</t>
  </si>
  <si>
    <t>EL1 NORTH WIN (G.N4.E6.W9)</t>
  </si>
  <si>
    <t>EL1 SOUTH WIN (G.SSW8.E12.W1)</t>
  </si>
  <si>
    <t>EL1 SOUTH WIN (G.SSW8.E12.W2)</t>
  </si>
  <si>
    <t>EL1 SOUTH WIN (G.SSW8.E12.W3)</t>
  </si>
  <si>
    <t>EL1 SOUTH WIN (G.SSW8.E12.W4)</t>
  </si>
  <si>
    <t>EL1 SOUTH WIN (G.SSW8.E12.W5)</t>
  </si>
  <si>
    <t>EL1 SOUTH WIN (G.SSW8.E12.W6)</t>
  </si>
  <si>
    <t>EL1 SOUTH WIN (G.SSW8.E12.W7)</t>
  </si>
  <si>
    <t>EL1 SOUTH WIN (G.SSW8.E12.W8)</t>
  </si>
  <si>
    <t>EL1 SOUTH WIN (G.SSW8.E12.W9)</t>
  </si>
  <si>
    <t>EL1 WEST WIN (G.SSW8.E13.W1)</t>
  </si>
  <si>
    <t>EL1 WEST WIN (G.SSW8.E13.W2)</t>
  </si>
  <si>
    <t>EL1 WEST WIN (G.SSW8.E13.W3)</t>
  </si>
  <si>
    <t>EL1 WEST WIN (G.SSW8.E13.W4)</t>
  </si>
  <si>
    <t>EL1 SOUTH WIN (G.S2.E3.W1)</t>
  </si>
  <si>
    <t>EL1 SOUTH WIN (G.S2.E3.W2)</t>
  </si>
  <si>
    <t>EL1 SOUTH WIN (G.S2.E3.W3)</t>
  </si>
  <si>
    <t>EL1 SOUTH WIN (G.S2.E3.W4)</t>
  </si>
  <si>
    <t>EL1 SOUTH WIN (G.S2.E3.W5)</t>
  </si>
  <si>
    <t>EL1 SOUTH WIN (G.S2.E3.W6)</t>
  </si>
  <si>
    <t>EL1 SOUTH WIN (G.S2.E3.W7)</t>
  </si>
  <si>
    <t>EL1 SOUTH WIN (G.S2.E3.W8)</t>
  </si>
  <si>
    <t>EL1 SOUTH WIN (G.S2.E3.W9)</t>
  </si>
  <si>
    <t>EL1 SOUTH WIN (G.S7.E11.W1)</t>
  </si>
  <si>
    <t>EL1 SOUTH WIN (G.S7.E11.W2)</t>
  </si>
  <si>
    <t>EL1 SOUTH WIN (G.S7.E11.W3)</t>
  </si>
  <si>
    <t>EL1 EAST WIN (G.SE6.E9.W1)</t>
  </si>
  <si>
    <t>EL1 EAST WIN (G.SE6.E9.W2)</t>
  </si>
  <si>
    <t>EL1 EAST WIN (G.SE6.E9.W3)</t>
  </si>
  <si>
    <t>EL1 EAST WIN (G.SE6.E9.W4)</t>
  </si>
  <si>
    <t>EL1 SOUTH WIN (G.SE6.E10.W1)</t>
  </si>
  <si>
    <t>EL1 SOUTH WIN (G.SE6.E10.W2)</t>
  </si>
  <si>
    <t>EL1 SOUTH WIN (G.SE6.E10.W3)</t>
  </si>
  <si>
    <t>EL1 SOUTH WIN (G.SE6.E10.W4)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</si>
  <si>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</si>
  <si>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</si>
  <si>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</si>
  <si>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</si>
  <si>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</si>
  <si>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</si>
  <si>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</si>
  <si>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</si>
  <si>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</si>
  <si>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</si>
  <si>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</si>
  <si>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</si>
  <si>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</si>
  <si>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</si>
  <si>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</si>
  <si>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</si>
  <si>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</si>
  <si>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</si>
  <si>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</si>
  <si>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</si>
  <si>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</si>
  <si>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</si>
  <si>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</si>
  <si>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</si>
  <si>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</si>
  <si>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</si>
  <si>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CORRIDOR EL1 CORE PERIM SPC (G.C5)</t>
  </si>
  <si>
    <t>Yes</t>
  </si>
  <si>
    <t>Corridor</t>
  </si>
  <si>
    <t>Office</t>
  </si>
  <si>
    <t>CORRIDOR EL1 SOUTH PERIM SPC (G.S9)</t>
  </si>
  <si>
    <t>CORRIDOR EL2 CORE SPC (G.C5)</t>
  </si>
  <si>
    <t>CORRIDOR EL2 NNE PERIM SPC (G.NNE4)</t>
  </si>
  <si>
    <t>CORRIDOR EL2 NORTH PERIM SPC (G.N1)</t>
  </si>
  <si>
    <t>CORRIDOR EL2 NORTH PERIM SPC (G.N3)</t>
  </si>
  <si>
    <t>CORRIDOR EL2 SSW PERIM SPC (G.SSW2)</t>
  </si>
  <si>
    <t>CORRIDOR EL2 SOUTH PERIM SPC (G.S6)</t>
  </si>
  <si>
    <t>CORRIDOR EL2 SOUTH PERIM SPC (G.S7)</t>
  </si>
  <si>
    <t>GUESTRM EL1 NNE PERIM SPC (G.NNE1)</t>
  </si>
  <si>
    <t>Guestroom</t>
  </si>
  <si>
    <t>ResidentialLiving</t>
  </si>
  <si>
    <t>GUESTRM EL1 NORTH PERIM SPC (G.N3)</t>
  </si>
  <si>
    <t>GUESTRM EL1 NORTH PERIM SPC (G.N4)</t>
  </si>
  <si>
    <t>GUESTRM EL1 SSW PERIM SPC (G.SSW8)</t>
  </si>
  <si>
    <t>GUESTRM EL1 SOUTH PERIM SPC (G.S2)</t>
  </si>
  <si>
    <t>LAUNDRY EL1 SOUTH PERIM SPC (G.S7)</t>
  </si>
  <si>
    <t>Laundry</t>
  </si>
  <si>
    <t>OFFICE EL1 SE PERIM SPC (G.SE6)</t>
  </si>
  <si>
    <t>Roof Membrane+Roof Continuous Insulation+Metal Decking</t>
  </si>
  <si>
    <t>Stucco+Wall Continuous Insulation+Gypsum 5/8in</t>
  </si>
  <si>
    <t>Theoretical Glazing</t>
  </si>
  <si>
    <t>GuestRm EL1 NNE Perim Spc (G.NNE1)</t>
  </si>
  <si>
    <t>GuestRm EL1 North Perim Spc (G.N3)</t>
  </si>
  <si>
    <t>GuestRm EL1 North Perim Spc (G.N4)</t>
  </si>
  <si>
    <t>GuestRm EL1 SSW Perim Spc (G.SSW8)</t>
  </si>
  <si>
    <t>GuestRm EL1 South Perim Spc (G.S2)</t>
  </si>
  <si>
    <t>Laundry EL1 South Perim Spc (G.S7)</t>
  </si>
  <si>
    <t>Office EL1 SE Perim Spc (G.SE6)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</si>
  <si>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</si>
  <si>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</si>
  <si>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</si>
  <si>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</si>
  <si>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</si>
  <si>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</si>
  <si>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</si>
  <si>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</si>
  <si>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</si>
  <si>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</si>
  <si>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</si>
  <si>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</si>
  <si>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</si>
  <si>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</si>
  <si>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</si>
  <si>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</si>
  <si>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</si>
  <si>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</si>
  <si>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</si>
  <si>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SZ-CAV</t>
  </si>
  <si>
    <t>0.8</t>
  </si>
  <si>
    <t>COMBUSTION</t>
  </si>
  <si>
    <t>3.738</t>
  </si>
  <si>
    <t>SZ-VAV</t>
  </si>
  <si>
    <t>SZ-CAV Fans</t>
  </si>
  <si>
    <t>MZ-VAV Fans</t>
  </si>
  <si>
    <t>SZ-VAV Fans</t>
  </si>
  <si>
    <t>No refrigeration system was found</t>
  </si>
  <si>
    <t>Cooling Setpoint Schedule</t>
  </si>
  <si>
    <t>AllOtherDays</t>
  </si>
  <si>
    <t>Saturday</t>
  </si>
  <si>
    <t>Weekdays</t>
  </si>
  <si>
    <t>DHW Sch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</si>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</sst>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1E-4515-894F-664FFDDA9519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1E-4515-894F-664FFDDA951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1E-4515-894F-664FFDDA9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076079"/>
        <c:axId val="563155087"/>
      </c:lineChart>
      <c:catAx>
        <c:axId val="721076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63155087"/>
        <c:crosses val="autoZero"/>
        <c:auto val="1"/>
        <c:lblAlgn val="ctr"/>
        <c:lblOffset val="100"/>
        <c:noMultiLvlLbl val="0"/>
      </c:catAx>
      <c:valAx>
        <c:axId val="5631550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10760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  <c:pt idx="12">
                  <c:v>0.06</c:v>
                </c:pt>
                <c:pt idx="13">
                  <c:v>0.09</c:v>
                </c:pt>
                <c:pt idx="14">
                  <c:v>0.06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2D-4FB3-87D0-85C55B9C6E79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0.11</c:v>
                </c:pt>
                <c:pt idx="8">
                  <c:v>0.15</c:v>
                </c:pt>
                <c:pt idx="9">
                  <c:v>0.21</c:v>
                </c:pt>
                <c:pt idx="10">
                  <c:v>0.19</c:v>
                </c:pt>
                <c:pt idx="11">
                  <c:v>0.23</c:v>
                </c:pt>
                <c:pt idx="12">
                  <c:v>0.2</c:v>
                </c:pt>
                <c:pt idx="13">
                  <c:v>0.19</c:v>
                </c:pt>
                <c:pt idx="14">
                  <c:v>0.15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2D-4FB3-87D0-85C55B9C6E7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0.19</c:v>
                </c:pt>
                <c:pt idx="8">
                  <c:v>0.35</c:v>
                </c:pt>
                <c:pt idx="9">
                  <c:v>0.38</c:v>
                </c:pt>
                <c:pt idx="10">
                  <c:v>0.39</c:v>
                </c:pt>
                <c:pt idx="11">
                  <c:v>0.47</c:v>
                </c:pt>
                <c:pt idx="12">
                  <c:v>0.56999999999999995</c:v>
                </c:pt>
                <c:pt idx="13">
                  <c:v>0.54</c:v>
                </c:pt>
                <c:pt idx="14">
                  <c:v>0.34</c:v>
                </c:pt>
                <c:pt idx="15">
                  <c:v>0.33</c:v>
                </c:pt>
                <c:pt idx="16">
                  <c:v>0.44</c:v>
                </c:pt>
                <c:pt idx="17">
                  <c:v>0.26</c:v>
                </c:pt>
                <c:pt idx="18">
                  <c:v>0.21</c:v>
                </c:pt>
                <c:pt idx="19">
                  <c:v>0.15</c:v>
                </c:pt>
                <c:pt idx="20">
                  <c:v>0.17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2D-4FB3-87D0-85C55B9C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512015"/>
        <c:axId val="627515375"/>
      </c:lineChart>
      <c:catAx>
        <c:axId val="627512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7515375"/>
        <c:crosses val="autoZero"/>
        <c:auto val="1"/>
        <c:lblAlgn val="ctr"/>
        <c:lblOffset val="100"/>
        <c:noMultiLvlLbl val="0"/>
      </c:catAx>
      <c:valAx>
        <c:axId val="6275153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75120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BA-4154-B773-597DC6E40142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BA-4154-B773-597DC6E4014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BA-4154-B773-597DC6E40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377199"/>
        <c:axId val="1016377679"/>
      </c:lineChart>
      <c:catAx>
        <c:axId val="1016377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16377679"/>
        <c:crosses val="autoZero"/>
        <c:auto val="1"/>
        <c:lblAlgn val="ctr"/>
        <c:lblOffset val="100"/>
        <c:noMultiLvlLbl val="0"/>
      </c:catAx>
      <c:valAx>
        <c:axId val="10163776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163771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C-4AC0-8A8E-076724E1F713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8C-4AC0-8A8E-076724E1F71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8C-4AC0-8A8E-076724E1F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380079"/>
        <c:axId val="1016380559"/>
      </c:lineChart>
      <c:catAx>
        <c:axId val="1016380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16380559"/>
        <c:crosses val="autoZero"/>
        <c:auto val="1"/>
        <c:lblAlgn val="ctr"/>
        <c:lblOffset val="100"/>
        <c:noMultiLvlLbl val="0"/>
      </c:catAx>
      <c:valAx>
        <c:axId val="10163805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163800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A-423C-89D0-63EF16A19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330415"/>
        <c:axId val="694336175"/>
      </c:lineChart>
      <c:catAx>
        <c:axId val="694330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4336175"/>
        <c:crosses val="autoZero"/>
        <c:auto val="1"/>
        <c:lblAlgn val="ctr"/>
        <c:lblOffset val="100"/>
        <c:noMultiLvlLbl val="0"/>
      </c:catAx>
      <c:valAx>
        <c:axId val="6943361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43304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D-44E0-880F-B6608E9DF187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8D-44E0-880F-B6608E9DF18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0.35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8D-44E0-880F-B6608E9D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329455"/>
        <c:axId val="694333295"/>
      </c:lineChart>
      <c:catAx>
        <c:axId val="694329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4333295"/>
        <c:crosses val="autoZero"/>
        <c:auto val="1"/>
        <c:lblAlgn val="ctr"/>
        <c:lblOffset val="100"/>
        <c:noMultiLvlLbl val="0"/>
      </c:catAx>
      <c:valAx>
        <c:axId val="6943332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43294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7E-479F-8166-600FF8E9C1EA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7E-479F-8166-600FF8E9C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334735"/>
        <c:axId val="694335215"/>
      </c:lineChart>
      <c:catAx>
        <c:axId val="69433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4335215"/>
        <c:crosses val="autoZero"/>
        <c:auto val="1"/>
        <c:lblAlgn val="ctr"/>
        <c:lblOffset val="100"/>
        <c:noMultiLvlLbl val="0"/>
      </c:catAx>
      <c:valAx>
        <c:axId val="6943352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43347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4-4E23-94D2-A3670352DFA6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74-4E23-94D2-A3670352DFA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0.3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74-4E23-94D2-A3670352D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269776"/>
        <c:axId val="586271216"/>
      </c:lineChart>
      <c:catAx>
        <c:axId val="58626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6271216"/>
        <c:crosses val="autoZero"/>
        <c:auto val="1"/>
        <c:lblAlgn val="ctr"/>
        <c:lblOffset val="100"/>
        <c:noMultiLvlLbl val="0"/>
      </c:catAx>
      <c:valAx>
        <c:axId val="586271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626977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78.08</c:v>
                </c:pt>
                <c:pt idx="1">
                  <c:v>78.08</c:v>
                </c:pt>
                <c:pt idx="2">
                  <c:v>78.08</c:v>
                </c:pt>
                <c:pt idx="3">
                  <c:v>78.08</c:v>
                </c:pt>
                <c:pt idx="4">
                  <c:v>78.08</c:v>
                </c:pt>
                <c:pt idx="5">
                  <c:v>78.08</c:v>
                </c:pt>
                <c:pt idx="6">
                  <c:v>78.08</c:v>
                </c:pt>
                <c:pt idx="7">
                  <c:v>78.08</c:v>
                </c:pt>
                <c:pt idx="8">
                  <c:v>78.08</c:v>
                </c:pt>
                <c:pt idx="9">
                  <c:v>78.08</c:v>
                </c:pt>
                <c:pt idx="10">
                  <c:v>78.08</c:v>
                </c:pt>
                <c:pt idx="11">
                  <c:v>78.08</c:v>
                </c:pt>
                <c:pt idx="12">
                  <c:v>78.08</c:v>
                </c:pt>
                <c:pt idx="13">
                  <c:v>78.08</c:v>
                </c:pt>
                <c:pt idx="14">
                  <c:v>78.08</c:v>
                </c:pt>
                <c:pt idx="15">
                  <c:v>78.08</c:v>
                </c:pt>
                <c:pt idx="16">
                  <c:v>78.08</c:v>
                </c:pt>
                <c:pt idx="17">
                  <c:v>78.08</c:v>
                </c:pt>
                <c:pt idx="18">
                  <c:v>78.08</c:v>
                </c:pt>
                <c:pt idx="19">
                  <c:v>78.08</c:v>
                </c:pt>
                <c:pt idx="20">
                  <c:v>78.08</c:v>
                </c:pt>
                <c:pt idx="21">
                  <c:v>78.08</c:v>
                </c:pt>
                <c:pt idx="22">
                  <c:v>78.08</c:v>
                </c:pt>
                <c:pt idx="23">
                  <c:v>78.08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C-4128-AFC1-67CA045D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030352"/>
        <c:axId val="493027472"/>
      </c:lineChart>
      <c:catAx>
        <c:axId val="49303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027472"/>
        <c:crosses val="autoZero"/>
        <c:auto val="1"/>
        <c:lblAlgn val="ctr"/>
        <c:lblOffset val="100"/>
        <c:noMultiLvlLbl val="0"/>
      </c:catAx>
      <c:valAx>
        <c:axId val="493027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0303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0.3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0.6</c:v>
                </c:pt>
                <c:pt idx="19">
                  <c:v>0.8</c:v>
                </c:pt>
                <c:pt idx="20">
                  <c:v>0.9</c:v>
                </c:pt>
                <c:pt idx="21">
                  <c:v>0.8</c:v>
                </c:pt>
                <c:pt idx="22">
                  <c:v>0.6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F-45A8-B425-58BC92E0C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213872"/>
        <c:axId val="493207152"/>
      </c:lineChart>
      <c:catAx>
        <c:axId val="493213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07152"/>
        <c:crosses val="autoZero"/>
        <c:auto val="1"/>
        <c:lblAlgn val="ctr"/>
        <c:lblOffset val="100"/>
        <c:noMultiLvlLbl val="0"/>
      </c:catAx>
      <c:valAx>
        <c:axId val="493207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1387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02-428E-B57F-89D2247DF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199952"/>
        <c:axId val="493200432"/>
      </c:lineChart>
      <c:catAx>
        <c:axId val="49319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00432"/>
        <c:crosses val="autoZero"/>
        <c:auto val="1"/>
        <c:lblAlgn val="ctr"/>
        <c:lblOffset val="100"/>
        <c:noMultiLvlLbl val="0"/>
      </c:catAx>
      <c:valAx>
        <c:axId val="493200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1999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9-462E-913D-9F91FBD6F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201392"/>
        <c:axId val="493211952"/>
      </c:lineChart>
      <c:catAx>
        <c:axId val="49320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11952"/>
        <c:crosses val="autoZero"/>
        <c:auto val="1"/>
        <c:lblAlgn val="ctr"/>
        <c:lblOffset val="100"/>
        <c:noMultiLvlLbl val="0"/>
      </c:catAx>
      <c:valAx>
        <c:axId val="493211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013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0.3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0.6</c:v>
                </c:pt>
                <c:pt idx="19">
                  <c:v>0.8</c:v>
                </c:pt>
                <c:pt idx="20">
                  <c:v>0.9</c:v>
                </c:pt>
                <c:pt idx="21">
                  <c:v>0.8</c:v>
                </c:pt>
                <c:pt idx="22">
                  <c:v>0.6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E4-4B82-95D4-F394D07FD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201872"/>
        <c:axId val="493204272"/>
      </c:lineChart>
      <c:catAx>
        <c:axId val="493201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04272"/>
        <c:crosses val="autoZero"/>
        <c:auto val="1"/>
        <c:lblAlgn val="ctr"/>
        <c:lblOffset val="100"/>
        <c:noMultiLvlLbl val="0"/>
      </c:catAx>
      <c:valAx>
        <c:axId val="493204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0187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C0-40B7-B6CD-CF56912DD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203792"/>
        <c:axId val="493208112"/>
      </c:lineChart>
      <c:catAx>
        <c:axId val="49320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08112"/>
        <c:crosses val="autoZero"/>
        <c:auto val="1"/>
        <c:lblAlgn val="ctr"/>
        <c:lblOffset val="100"/>
        <c:noMultiLvlLbl val="0"/>
      </c:catAx>
      <c:valAx>
        <c:axId val="493208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037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ResidentialLiving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0.7</c:v>
                </c:pt>
                <c:pt idx="7">
                  <c:v>0.4</c:v>
                </c:pt>
                <c:pt idx="8">
                  <c:v>0.4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0.3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0.7</c:v>
                </c:pt>
                <c:pt idx="20">
                  <c:v>0.7</c:v>
                </c:pt>
                <c:pt idx="21">
                  <c:v>0.8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8E-4EE5-9DE3-176D74BD4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209072"/>
        <c:axId val="493210032"/>
      </c:lineChart>
      <c:catAx>
        <c:axId val="493209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10032"/>
        <c:crosses val="autoZero"/>
        <c:auto val="1"/>
        <c:lblAlgn val="ctr"/>
        <c:lblOffset val="100"/>
        <c:noMultiLvlLbl val="0"/>
      </c:catAx>
      <c:valAx>
        <c:axId val="493210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0907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10.631814383473483</c:v>
                </c:pt>
                <c:pt idx="1">
                  <c:v>15.259283860757595</c:v>
                </c:pt>
                <c:pt idx="2">
                  <c:v>13.374048405522799</c:v>
                </c:pt>
                <c:pt idx="3">
                  <c:v>16.359829925099554</c:v>
                </c:pt>
                <c:pt idx="4">
                  <c:v>14.214227550373236</c:v>
                </c:pt>
                <c:pt idx="5">
                  <c:v>17.23703847459447</c:v>
                </c:pt>
                <c:pt idx="6">
                  <c:v>18.143253190988474</c:v>
                </c:pt>
                <c:pt idx="7">
                  <c:v>19.310363018079215</c:v>
                </c:pt>
                <c:pt idx="8">
                  <c:v>20.777260701707352</c:v>
                </c:pt>
                <c:pt idx="9">
                  <c:v>21.328175132731381</c:v>
                </c:pt>
                <c:pt idx="10">
                  <c:v>22.40839717311</c:v>
                </c:pt>
                <c:pt idx="11">
                  <c:v>19.836450128279768</c:v>
                </c:pt>
                <c:pt idx="12">
                  <c:v>23.509130972078559</c:v>
                </c:pt>
                <c:pt idx="13">
                  <c:v>26.843983188580932</c:v>
                </c:pt>
                <c:pt idx="14">
                  <c:v>31.818071475207358</c:v>
                </c:pt>
                <c:pt idx="15">
                  <c:v>22.175258777010608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3-4F12-8927-4BEFE73EC01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8.1887639992343892</c:v>
                </c:pt>
                <c:pt idx="1">
                  <c:v>9.9189776699165098</c:v>
                </c:pt>
                <c:pt idx="2">
                  <c:v>8.9078709826290456</c:v>
                </c:pt>
                <c:pt idx="3">
                  <c:v>10.297045863936077</c:v>
                </c:pt>
                <c:pt idx="4">
                  <c:v>9.1915300005268588</c:v>
                </c:pt>
                <c:pt idx="5">
                  <c:v>10.918839953396462</c:v>
                </c:pt>
                <c:pt idx="6">
                  <c:v>11.70479747001748</c:v>
                </c:pt>
                <c:pt idx="7">
                  <c:v>12.077452704545712</c:v>
                </c:pt>
                <c:pt idx="8">
                  <c:v>11.933387886414883</c:v>
                </c:pt>
                <c:pt idx="9">
                  <c:v>13.582367150241721</c:v>
                </c:pt>
                <c:pt idx="10">
                  <c:v>13.869283347238367</c:v>
                </c:pt>
                <c:pt idx="11">
                  <c:v>12.559075385289475</c:v>
                </c:pt>
                <c:pt idx="12">
                  <c:v>14.605982699070397</c:v>
                </c:pt>
                <c:pt idx="13">
                  <c:v>16.528859113665813</c:v>
                </c:pt>
                <c:pt idx="14">
                  <c:v>20.164609255217059</c:v>
                </c:pt>
                <c:pt idx="15">
                  <c:v>13.75747520602458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A3-4F12-8927-4BEFE73EC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213392"/>
        <c:axId val="615508895"/>
      </c:barChart>
      <c:catAx>
        <c:axId val="493213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08895"/>
        <c:crosses val="autoZero"/>
        <c:auto val="1"/>
        <c:lblAlgn val="ctr"/>
        <c:lblOffset val="100"/>
        <c:noMultiLvlLbl val="0"/>
      </c:catAx>
      <c:valAx>
        <c:axId val="6155088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32133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13.016978479542928</c:v>
                </c:pt>
                <c:pt idx="1">
                  <c:v>9.3422729027908105</c:v>
                </c:pt>
                <c:pt idx="2">
                  <c:v>6.4789817247176815</c:v>
                </c:pt>
                <c:pt idx="3">
                  <c:v>5.9210367486363396</c:v>
                </c:pt>
                <c:pt idx="4">
                  <c:v>6.0116818955128428</c:v>
                </c:pt>
                <c:pt idx="5">
                  <c:v>2.4195685504819413</c:v>
                </c:pt>
                <c:pt idx="6">
                  <c:v>2.6978436193902193</c:v>
                </c:pt>
                <c:pt idx="7">
                  <c:v>3.226258905723872</c:v>
                </c:pt>
                <c:pt idx="8">
                  <c:v>3.1911515301872613</c:v>
                </c:pt>
                <c:pt idx="9">
                  <c:v>4.4361198753948932</c:v>
                </c:pt>
                <c:pt idx="10">
                  <c:v>9.4939334705830181</c:v>
                </c:pt>
                <c:pt idx="11">
                  <c:v>8.507920533899938</c:v>
                </c:pt>
                <c:pt idx="12">
                  <c:v>7.0429425452013632</c:v>
                </c:pt>
                <c:pt idx="13">
                  <c:v>5.6055008579772547</c:v>
                </c:pt>
                <c:pt idx="14">
                  <c:v>3.9329247187481871</c:v>
                </c:pt>
                <c:pt idx="15">
                  <c:v>12.951711853024129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E-4F5D-90E4-60B9E121644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10.796425972868846</c:v>
                </c:pt>
                <c:pt idx="1">
                  <c:v>6.4360758594611251</c:v>
                </c:pt>
                <c:pt idx="2">
                  <c:v>4.9649646505368272</c:v>
                </c:pt>
                <c:pt idx="3">
                  <c:v>4.045725219196016</c:v>
                </c:pt>
                <c:pt idx="4">
                  <c:v>4.5952451454093053</c:v>
                </c:pt>
                <c:pt idx="5">
                  <c:v>1.9234306152160416</c:v>
                </c:pt>
                <c:pt idx="6">
                  <c:v>1.9387258187463863</c:v>
                </c:pt>
                <c:pt idx="7">
                  <c:v>2.5933561282517608</c:v>
                </c:pt>
                <c:pt idx="8">
                  <c:v>1.747005082506534</c:v>
                </c:pt>
                <c:pt idx="9">
                  <c:v>2.8329135146923186</c:v>
                </c:pt>
                <c:pt idx="10">
                  <c:v>6.2042746140769625</c:v>
                </c:pt>
                <c:pt idx="11">
                  <c:v>5.8818655686691912</c:v>
                </c:pt>
                <c:pt idx="12">
                  <c:v>4.9573218838552897</c:v>
                </c:pt>
                <c:pt idx="13">
                  <c:v>3.5876850753306031</c:v>
                </c:pt>
                <c:pt idx="14">
                  <c:v>1.6540707736200506</c:v>
                </c:pt>
                <c:pt idx="15">
                  <c:v>8.2808073189161142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E-4F5D-90E4-60B9E1216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519455"/>
        <c:axId val="615510335"/>
      </c:barChart>
      <c:catAx>
        <c:axId val="615519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10335"/>
        <c:crosses val="autoZero"/>
        <c:auto val="1"/>
        <c:lblAlgn val="ctr"/>
        <c:lblOffset val="100"/>
        <c:noMultiLvlLbl val="0"/>
      </c:catAx>
      <c:valAx>
        <c:axId val="6155103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194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16.140653583263809</c:v>
                </c:pt>
                <c:pt idx="1">
                  <c:v>20.881939928920939</c:v>
                </c:pt>
                <c:pt idx="2">
                  <c:v>19.13439265013935</c:v>
                </c:pt>
                <c:pt idx="3">
                  <c:v>21.694410710010356</c:v>
                </c:pt>
                <c:pt idx="4">
                  <c:v>19.662555511761926</c:v>
                </c:pt>
                <c:pt idx="5">
                  <c:v>21.542382675861997</c:v>
                </c:pt>
                <c:pt idx="6">
                  <c:v>21.578340359210035</c:v>
                </c:pt>
                <c:pt idx="7">
                  <c:v>23.273182892206979</c:v>
                </c:pt>
                <c:pt idx="8">
                  <c:v>24.810007556068634</c:v>
                </c:pt>
                <c:pt idx="9">
                  <c:v>24.470819103182016</c:v>
                </c:pt>
                <c:pt idx="10">
                  <c:v>26.135645436981523</c:v>
                </c:pt>
                <c:pt idx="11">
                  <c:v>23.746054738481998</c:v>
                </c:pt>
                <c:pt idx="12">
                  <c:v>26.351826361142734</c:v>
                </c:pt>
                <c:pt idx="13">
                  <c:v>28.99557806592653</c:v>
                </c:pt>
                <c:pt idx="14">
                  <c:v>31.898960423673373</c:v>
                </c:pt>
                <c:pt idx="15">
                  <c:v>25.71281570595222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F-4003-B8EB-0283ABF4458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10.005628037349521</c:v>
                </c:pt>
                <c:pt idx="1">
                  <c:v>12.091733540875131</c:v>
                </c:pt>
                <c:pt idx="2">
                  <c:v>11.322208306073465</c:v>
                </c:pt>
                <c:pt idx="3">
                  <c:v>12.497830214537663</c:v>
                </c:pt>
                <c:pt idx="4">
                  <c:v>11.416969276211322</c:v>
                </c:pt>
                <c:pt idx="5">
                  <c:v>13.050819063167534</c:v>
                </c:pt>
                <c:pt idx="6">
                  <c:v>13.188172118306827</c:v>
                </c:pt>
                <c:pt idx="7">
                  <c:v>14.076921845708148</c:v>
                </c:pt>
                <c:pt idx="8">
                  <c:v>13.473457391575751</c:v>
                </c:pt>
                <c:pt idx="9">
                  <c:v>14.999538499603524</c:v>
                </c:pt>
                <c:pt idx="10">
                  <c:v>15.088175919682925</c:v>
                </c:pt>
                <c:pt idx="11">
                  <c:v>13.856943880351354</c:v>
                </c:pt>
                <c:pt idx="12">
                  <c:v>15.527439599801795</c:v>
                </c:pt>
                <c:pt idx="13">
                  <c:v>17.360917985644136</c:v>
                </c:pt>
                <c:pt idx="14">
                  <c:v>19.507398678321554</c:v>
                </c:pt>
                <c:pt idx="15">
                  <c:v>15.305729340687995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F-4003-B8EB-0283ABF4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518975"/>
        <c:axId val="615522335"/>
      </c:barChart>
      <c:catAx>
        <c:axId val="61551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22335"/>
        <c:crosses val="autoZero"/>
        <c:auto val="1"/>
        <c:lblAlgn val="ctr"/>
        <c:lblOffset val="100"/>
        <c:noMultiLvlLbl val="0"/>
      </c:catAx>
      <c:valAx>
        <c:axId val="6155223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189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7.2646838155412263</c:v>
                </c:pt>
                <c:pt idx="1">
                  <c:v>4.4696266715217581</c:v>
                </c:pt>
                <c:pt idx="2">
                  <c:v>2.8563406619863057</c:v>
                </c:pt>
                <c:pt idx="3">
                  <c:v>2.466480532619475</c:v>
                </c:pt>
                <c:pt idx="4">
                  <c:v>2.6170640438505406</c:v>
                </c:pt>
                <c:pt idx="5">
                  <c:v>0.82500965349456512</c:v>
                </c:pt>
                <c:pt idx="6">
                  <c:v>0.75958296903479061</c:v>
                </c:pt>
                <c:pt idx="7">
                  <c:v>1.064657405980965</c:v>
                </c:pt>
                <c:pt idx="8">
                  <c:v>0.88710946696037307</c:v>
                </c:pt>
                <c:pt idx="9">
                  <c:v>1.6593560202126505</c:v>
                </c:pt>
                <c:pt idx="10">
                  <c:v>4.4005086507982556</c:v>
                </c:pt>
                <c:pt idx="11">
                  <c:v>4.068884602892914</c:v>
                </c:pt>
                <c:pt idx="12">
                  <c:v>3.1700248823407411</c:v>
                </c:pt>
                <c:pt idx="13">
                  <c:v>2.0889271916433749</c:v>
                </c:pt>
                <c:pt idx="14">
                  <c:v>0.75928719529803124</c:v>
                </c:pt>
                <c:pt idx="15">
                  <c:v>6.3798645109529648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F-45B9-9093-D583739BCF5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7.5316061080777912</c:v>
                </c:pt>
                <c:pt idx="1">
                  <c:v>4.0361254107320184</c:v>
                </c:pt>
                <c:pt idx="2">
                  <c:v>2.9403210628914334</c:v>
                </c:pt>
                <c:pt idx="3">
                  <c:v>2.2924802111697766</c:v>
                </c:pt>
                <c:pt idx="4">
                  <c:v>2.6270413222920035</c:v>
                </c:pt>
                <c:pt idx="5">
                  <c:v>0.84194144947137528</c:v>
                </c:pt>
                <c:pt idx="6">
                  <c:v>0.7956230155316224</c:v>
                </c:pt>
                <c:pt idx="7">
                  <c:v>1.098321258962411</c:v>
                </c:pt>
                <c:pt idx="8">
                  <c:v>0.73648694160619477</c:v>
                </c:pt>
                <c:pt idx="9">
                  <c:v>1.4691591689524941</c:v>
                </c:pt>
                <c:pt idx="10">
                  <c:v>3.9741946584663648</c:v>
                </c:pt>
                <c:pt idx="11">
                  <c:v>3.9034023649894594</c:v>
                </c:pt>
                <c:pt idx="12">
                  <c:v>3.2488197394123337</c:v>
                </c:pt>
                <c:pt idx="13">
                  <c:v>2.0218235667978477</c:v>
                </c:pt>
                <c:pt idx="14">
                  <c:v>0.66514178132483959</c:v>
                </c:pt>
                <c:pt idx="15">
                  <c:v>5.7747094448190248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FF-45B9-9093-D583739BC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518015"/>
        <c:axId val="615520895"/>
      </c:barChart>
      <c:catAx>
        <c:axId val="615518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20895"/>
        <c:crosses val="autoZero"/>
        <c:auto val="1"/>
        <c:lblAlgn val="ctr"/>
        <c:lblOffset val="100"/>
        <c:noMultiLvlLbl val="0"/>
      </c:catAx>
      <c:valAx>
        <c:axId val="6155208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180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17.673165019070236</c:v>
                </c:pt>
                <c:pt idx="1">
                  <c:v>21.908870010943964</c:v>
                </c:pt>
                <c:pt idx="2">
                  <c:v>19.724198159733824</c:v>
                </c:pt>
                <c:pt idx="3">
                  <c:v>22.224651323779209</c:v>
                </c:pt>
                <c:pt idx="4">
                  <c:v>20.252759832392659</c:v>
                </c:pt>
                <c:pt idx="5">
                  <c:v>21.653567924922157</c:v>
                </c:pt>
                <c:pt idx="6">
                  <c:v>21.690308891818837</c:v>
                </c:pt>
                <c:pt idx="7">
                  <c:v>23.471642067761863</c:v>
                </c:pt>
                <c:pt idx="8">
                  <c:v>24.965897988405139</c:v>
                </c:pt>
                <c:pt idx="9">
                  <c:v>24.8499183371047</c:v>
                </c:pt>
                <c:pt idx="10">
                  <c:v>27.108436587377962</c:v>
                </c:pt>
                <c:pt idx="11">
                  <c:v>24.671920235125118</c:v>
                </c:pt>
                <c:pt idx="12">
                  <c:v>27.045609510642851</c:v>
                </c:pt>
                <c:pt idx="13">
                  <c:v>29.46489095719317</c:v>
                </c:pt>
                <c:pt idx="14">
                  <c:v>32.043440058634559</c:v>
                </c:pt>
                <c:pt idx="15">
                  <c:v>27.445344881513776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3-46CC-BAA4-DC7CC638068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11.679397275146938</c:v>
                </c:pt>
                <c:pt idx="1">
                  <c:v>13.048676954390823</c:v>
                </c:pt>
                <c:pt idx="2">
                  <c:v>11.956195142641636</c:v>
                </c:pt>
                <c:pt idx="3">
                  <c:v>12.994861473186626</c:v>
                </c:pt>
                <c:pt idx="4">
                  <c:v>12.004183847886269</c:v>
                </c:pt>
                <c:pt idx="5">
                  <c:v>13.14086299240325</c:v>
                </c:pt>
                <c:pt idx="6">
                  <c:v>13.287267657558703</c:v>
                </c:pt>
                <c:pt idx="7">
                  <c:v>14.269545575498331</c:v>
                </c:pt>
                <c:pt idx="8">
                  <c:v>13.575605035689586</c:v>
                </c:pt>
                <c:pt idx="9">
                  <c:v>15.326994371962652</c:v>
                </c:pt>
                <c:pt idx="10">
                  <c:v>16.031272654034094</c:v>
                </c:pt>
                <c:pt idx="11">
                  <c:v>14.773317607640633</c:v>
                </c:pt>
                <c:pt idx="12">
                  <c:v>16.273009496104258</c:v>
                </c:pt>
                <c:pt idx="13">
                  <c:v>17.82592365102834</c:v>
                </c:pt>
                <c:pt idx="14">
                  <c:v>19.622270261834785</c:v>
                </c:pt>
                <c:pt idx="15">
                  <c:v>16.897554914879187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73-46CC-BAA4-DC7CC6380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523775"/>
        <c:axId val="615508415"/>
      </c:barChart>
      <c:catAx>
        <c:axId val="615523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08415"/>
        <c:crosses val="autoZero"/>
        <c:auto val="1"/>
        <c:lblAlgn val="ctr"/>
        <c:lblOffset val="100"/>
        <c:noMultiLvlLbl val="0"/>
      </c:catAx>
      <c:valAx>
        <c:axId val="6155084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237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0.9361365480970778</c:v>
                </c:pt>
                <c:pt idx="1">
                  <c:v>0.66698644909457216</c:v>
                </c:pt>
                <c:pt idx="2">
                  <c:v>0.4258718322699484</c:v>
                </c:pt>
                <c:pt idx="3">
                  <c:v>0.36618122426985233</c:v>
                </c:pt>
                <c:pt idx="4">
                  <c:v>0.31572062419929348</c:v>
                </c:pt>
                <c:pt idx="5">
                  <c:v>0.21630363524929358</c:v>
                </c:pt>
                <c:pt idx="6">
                  <c:v>0.21272467299829206</c:v>
                </c:pt>
                <c:pt idx="7">
                  <c:v>0.21883355107882388</c:v>
                </c:pt>
                <c:pt idx="8">
                  <c:v>0.22089763160930923</c:v>
                </c:pt>
                <c:pt idx="9">
                  <c:v>0.24109527649008941</c:v>
                </c:pt>
                <c:pt idx="10">
                  <c:v>0.73300768211425871</c:v>
                </c:pt>
                <c:pt idx="11">
                  <c:v>0.65405376746382182</c:v>
                </c:pt>
                <c:pt idx="12">
                  <c:v>0.53232536845004563</c:v>
                </c:pt>
                <c:pt idx="13">
                  <c:v>0.33446374254146671</c:v>
                </c:pt>
                <c:pt idx="14">
                  <c:v>0.19254870263035218</c:v>
                </c:pt>
                <c:pt idx="15">
                  <c:v>1.1816167452617847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0-4EA2-9188-614FB0CD90A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0.46084849382143006</c:v>
                </c:pt>
                <c:pt idx="1">
                  <c:v>0.33261907477173402</c:v>
                </c:pt>
                <c:pt idx="2">
                  <c:v>0.29107203474324372</c:v>
                </c:pt>
                <c:pt idx="3">
                  <c:v>0.26025354511666554</c:v>
                </c:pt>
                <c:pt idx="4">
                  <c:v>0.25077711464883623</c:v>
                </c:pt>
                <c:pt idx="5">
                  <c:v>0.22182830184526797</c:v>
                </c:pt>
                <c:pt idx="6">
                  <c:v>0.21707858244684577</c:v>
                </c:pt>
                <c:pt idx="7">
                  <c:v>0.21975288387729691</c:v>
                </c:pt>
                <c:pt idx="8">
                  <c:v>0.22028707725529975</c:v>
                </c:pt>
                <c:pt idx="9">
                  <c:v>0.23616515845402705</c:v>
                </c:pt>
                <c:pt idx="10">
                  <c:v>0.3255788595471561</c:v>
                </c:pt>
                <c:pt idx="11">
                  <c:v>0.35955582587563367</c:v>
                </c:pt>
                <c:pt idx="12">
                  <c:v>0.31628416153314165</c:v>
                </c:pt>
                <c:pt idx="13">
                  <c:v>0.25611004516968477</c:v>
                </c:pt>
                <c:pt idx="14">
                  <c:v>0.21273934497621472</c:v>
                </c:pt>
                <c:pt idx="15">
                  <c:v>0.74664528559338483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0-4EA2-9188-614FB0CD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516095"/>
        <c:axId val="615516575"/>
      </c:barChart>
      <c:catAx>
        <c:axId val="615516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16575"/>
        <c:crosses val="autoZero"/>
        <c:auto val="1"/>
        <c:lblAlgn val="ctr"/>
        <c:lblOffset val="100"/>
        <c:noMultiLvlLbl val="0"/>
      </c:catAx>
      <c:valAx>
        <c:axId val="6155165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5160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16.259335546134366</c:v>
                </c:pt>
                <c:pt idx="1">
                  <c:v>20.924830121837442</c:v>
                </c:pt>
                <c:pt idx="2">
                  <c:v>19.148653145772105</c:v>
                </c:pt>
                <c:pt idx="3">
                  <c:v>21.696038966105732</c:v>
                </c:pt>
                <c:pt idx="4">
                  <c:v>19.648917241374711</c:v>
                </c:pt>
                <c:pt idx="5">
                  <c:v>21.534100344324646</c:v>
                </c:pt>
                <c:pt idx="6">
                  <c:v>21.569486820895833</c:v>
                </c:pt>
                <c:pt idx="7">
                  <c:v>23.26218691166202</c:v>
                </c:pt>
                <c:pt idx="8">
                  <c:v>24.80145079185332</c:v>
                </c:pt>
                <c:pt idx="9">
                  <c:v>24.458964478474542</c:v>
                </c:pt>
                <c:pt idx="10">
                  <c:v>26.230488770268174</c:v>
                </c:pt>
                <c:pt idx="11">
                  <c:v>23.819857121611356</c:v>
                </c:pt>
                <c:pt idx="12">
                  <c:v>26.412915141948051</c:v>
                </c:pt>
                <c:pt idx="13">
                  <c:v>29.008653799342028</c:v>
                </c:pt>
                <c:pt idx="14">
                  <c:v>31.883068337404808</c:v>
                </c:pt>
                <c:pt idx="15">
                  <c:v>25.832757124745825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9-4834-93EF-D8E939C3BD7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10.055063266235711</c:v>
                </c:pt>
                <c:pt idx="1">
                  <c:v>12.083785330289565</c:v>
                </c:pt>
                <c:pt idx="2">
                  <c:v>11.315207771880086</c:v>
                </c:pt>
                <c:pt idx="3">
                  <c:v>12.484476380449724</c:v>
                </c:pt>
                <c:pt idx="4">
                  <c:v>11.381889577360338</c:v>
                </c:pt>
                <c:pt idx="5">
                  <c:v>13.040219559480532</c:v>
                </c:pt>
                <c:pt idx="6">
                  <c:v>13.177379544728526</c:v>
                </c:pt>
                <c:pt idx="7">
                  <c:v>14.057949644437954</c:v>
                </c:pt>
                <c:pt idx="8">
                  <c:v>13.460574394597511</c:v>
                </c:pt>
                <c:pt idx="9">
                  <c:v>14.968068107321518</c:v>
                </c:pt>
                <c:pt idx="10">
                  <c:v>15.10721948011847</c:v>
                </c:pt>
                <c:pt idx="11">
                  <c:v>13.876920445201161</c:v>
                </c:pt>
                <c:pt idx="12">
                  <c:v>15.547109720385446</c:v>
                </c:pt>
                <c:pt idx="13">
                  <c:v>17.344376997806538</c:v>
                </c:pt>
                <c:pt idx="14">
                  <c:v>19.488300431422843</c:v>
                </c:pt>
                <c:pt idx="15">
                  <c:v>15.395745259784041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9-4834-93EF-D8E939C3B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119983"/>
        <c:axId val="691120463"/>
      </c:barChart>
      <c:catAx>
        <c:axId val="69111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1120463"/>
        <c:crosses val="autoZero"/>
        <c:auto val="1"/>
        <c:lblAlgn val="ctr"/>
        <c:lblOffset val="100"/>
        <c:noMultiLvlLbl val="0"/>
      </c:catAx>
      <c:valAx>
        <c:axId val="6911204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11199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1.7762590057600853</c:v>
                </c:pt>
                <c:pt idx="1">
                  <c:v>1.1271176832680097</c:v>
                </c:pt>
                <c:pt idx="2">
                  <c:v>0.66840362878028514</c:v>
                </c:pt>
                <c:pt idx="3">
                  <c:v>0.53817648655479955</c:v>
                </c:pt>
                <c:pt idx="4">
                  <c:v>0.44758569268741949</c:v>
                </c:pt>
                <c:pt idx="5">
                  <c:v>0.21866115533823244</c:v>
                </c:pt>
                <c:pt idx="6">
                  <c:v>0.21343392974923589</c:v>
                </c:pt>
                <c:pt idx="7">
                  <c:v>0.23132107156123849</c:v>
                </c:pt>
                <c:pt idx="8">
                  <c:v>0.22845503405566148</c:v>
                </c:pt>
                <c:pt idx="9">
                  <c:v>0.29810057907629234</c:v>
                </c:pt>
                <c:pt idx="10">
                  <c:v>1.2532310029564036</c:v>
                </c:pt>
                <c:pt idx="11">
                  <c:v>1.1250832801474133</c:v>
                </c:pt>
                <c:pt idx="12">
                  <c:v>0.90275613105277452</c:v>
                </c:pt>
                <c:pt idx="13">
                  <c:v>0.4798507059555559</c:v>
                </c:pt>
                <c:pt idx="14">
                  <c:v>0.19453375455248131</c:v>
                </c:pt>
                <c:pt idx="15">
                  <c:v>2.028005804767993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5-4D9F-ABFC-24A64310AC1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1.7413030183593128</c:v>
                </c:pt>
                <c:pt idx="1">
                  <c:v>0.96429007300642833</c:v>
                </c:pt>
                <c:pt idx="2">
                  <c:v>0.64945176820675754</c:v>
                </c:pt>
                <c:pt idx="3">
                  <c:v>0.4243249389612373</c:v>
                </c:pt>
                <c:pt idx="4">
                  <c:v>0.4390272612018884</c:v>
                </c:pt>
                <c:pt idx="5">
                  <c:v>0.22317712345202298</c:v>
                </c:pt>
                <c:pt idx="6">
                  <c:v>0.2240424366954171</c:v>
                </c:pt>
                <c:pt idx="7">
                  <c:v>0.22897922381235342</c:v>
                </c:pt>
                <c:pt idx="8">
                  <c:v>0.22364295875106788</c:v>
                </c:pt>
                <c:pt idx="9">
                  <c:v>0.27298281978076067</c:v>
                </c:pt>
                <c:pt idx="10">
                  <c:v>1.0506133220225722</c:v>
                </c:pt>
                <c:pt idx="11">
                  <c:v>1.0710773966842664</c:v>
                </c:pt>
                <c:pt idx="12">
                  <c:v>0.92315084727337959</c:v>
                </c:pt>
                <c:pt idx="13">
                  <c:v>0.4417279055017917</c:v>
                </c:pt>
                <c:pt idx="14">
                  <c:v>0.21273267589534078</c:v>
                </c:pt>
                <c:pt idx="15">
                  <c:v>1.9195108629323816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5-4D9F-ABFC-24A64310A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131503"/>
        <c:axId val="691126223"/>
      </c:barChart>
      <c:catAx>
        <c:axId val="691131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1126223"/>
        <c:crosses val="autoZero"/>
        <c:auto val="1"/>
        <c:lblAlgn val="ctr"/>
        <c:lblOffset val="100"/>
        <c:noMultiLvlLbl val="0"/>
      </c:catAx>
      <c:valAx>
        <c:axId val="6911262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11315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11.487976981000456</c:v>
                </c:pt>
                <c:pt idx="1">
                  <c:v>15.398653312499125</c:v>
                </c:pt>
                <c:pt idx="2">
                  <c:v>14.067718514102106</c:v>
                </c:pt>
                <c:pt idx="3">
                  <c:v>16.319446973137609</c:v>
                </c:pt>
                <c:pt idx="4">
                  <c:v>14.833637109967142</c:v>
                </c:pt>
                <c:pt idx="5">
                  <c:v>16.913031850863348</c:v>
                </c:pt>
                <c:pt idx="6">
                  <c:v>17.023277092974325</c:v>
                </c:pt>
                <c:pt idx="7">
                  <c:v>18.199077065897857</c:v>
                </c:pt>
                <c:pt idx="8">
                  <c:v>19.386048416193329</c:v>
                </c:pt>
                <c:pt idx="9">
                  <c:v>19.386363196810578</c:v>
                </c:pt>
                <c:pt idx="10">
                  <c:v>20.560366852800712</c:v>
                </c:pt>
                <c:pt idx="11">
                  <c:v>18.618761324932962</c:v>
                </c:pt>
                <c:pt idx="12">
                  <c:v>21.227787792514224</c:v>
                </c:pt>
                <c:pt idx="13">
                  <c:v>23.652578233320462</c:v>
                </c:pt>
                <c:pt idx="14">
                  <c:v>27.115574171183301</c:v>
                </c:pt>
                <c:pt idx="15">
                  <c:v>19.930165386536594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8-4280-B0A0-280B82FEF50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7.7911987472798492</c:v>
                </c:pt>
                <c:pt idx="1">
                  <c:v>9.4164057388774722</c:v>
                </c:pt>
                <c:pt idx="2">
                  <c:v>8.7434898099778788</c:v>
                </c:pt>
                <c:pt idx="3">
                  <c:v>9.8493871448130896</c:v>
                </c:pt>
                <c:pt idx="4">
                  <c:v>8.92860748924444</c:v>
                </c:pt>
                <c:pt idx="5">
                  <c:v>10.368375018423336</c:v>
                </c:pt>
                <c:pt idx="6">
                  <c:v>10.522149351398541</c:v>
                </c:pt>
                <c:pt idx="7">
                  <c:v>11.153730650495479</c:v>
                </c:pt>
                <c:pt idx="8">
                  <c:v>10.910821384007679</c:v>
                </c:pt>
                <c:pt idx="9">
                  <c:v>12.23517880139277</c:v>
                </c:pt>
                <c:pt idx="10">
                  <c:v>12.413164899026782</c:v>
                </c:pt>
                <c:pt idx="11">
                  <c:v>11.303706608458929</c:v>
                </c:pt>
                <c:pt idx="12">
                  <c:v>12.962432400528993</c:v>
                </c:pt>
                <c:pt idx="13">
                  <c:v>14.619292517224569</c:v>
                </c:pt>
                <c:pt idx="14">
                  <c:v>17.11942889992844</c:v>
                </c:pt>
                <c:pt idx="15">
                  <c:v>12.312894601178961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8-4280-B0A0-280B82FEF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130063"/>
        <c:axId val="691132943"/>
      </c:barChart>
      <c:catAx>
        <c:axId val="691130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1132943"/>
        <c:crosses val="autoZero"/>
        <c:auto val="1"/>
        <c:lblAlgn val="ctr"/>
        <c:lblOffset val="100"/>
        <c:noMultiLvlLbl val="0"/>
      </c:catAx>
      <c:valAx>
        <c:axId val="6911329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11300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10.021023944001062</c:v>
                </c:pt>
                <c:pt idx="1">
                  <c:v>6.5964765911926788</c:v>
                </c:pt>
                <c:pt idx="2">
                  <c:v>4.4681317970438634</c:v>
                </c:pt>
                <c:pt idx="3">
                  <c:v>3.9499168699069065</c:v>
                </c:pt>
                <c:pt idx="4">
                  <c:v>4.0804381185989334</c:v>
                </c:pt>
                <c:pt idx="5">
                  <c:v>1.4197166040773428</c:v>
                </c:pt>
                <c:pt idx="6">
                  <c:v>1.2588557057654872</c:v>
                </c:pt>
                <c:pt idx="7">
                  <c:v>1.7909529916496438</c:v>
                </c:pt>
                <c:pt idx="8">
                  <c:v>1.5825995677101778</c:v>
                </c:pt>
                <c:pt idx="9">
                  <c:v>2.6158279297105551</c:v>
                </c:pt>
                <c:pt idx="10">
                  <c:v>6.4132786068556813</c:v>
                </c:pt>
                <c:pt idx="11">
                  <c:v>5.8766510143338557</c:v>
                </c:pt>
                <c:pt idx="12">
                  <c:v>4.7225785734435872</c:v>
                </c:pt>
                <c:pt idx="13">
                  <c:v>3.2343298273975183</c:v>
                </c:pt>
                <c:pt idx="14">
                  <c:v>1.2512769622603384</c:v>
                </c:pt>
                <c:pt idx="15">
                  <c:v>8.6540924481328911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7-4B59-8537-BE56AA1F2AF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9.4120198178407257</c:v>
                </c:pt>
                <c:pt idx="1">
                  <c:v>5.2978304813008981</c:v>
                </c:pt>
                <c:pt idx="2">
                  <c:v>4.0357009237343915</c:v>
                </c:pt>
                <c:pt idx="3">
                  <c:v>3.2255749914802494</c:v>
                </c:pt>
                <c:pt idx="4">
                  <c:v>3.6196116327443866</c:v>
                </c:pt>
                <c:pt idx="5">
                  <c:v>1.3071235120446936</c:v>
                </c:pt>
                <c:pt idx="6">
                  <c:v>1.2079149318720044</c:v>
                </c:pt>
                <c:pt idx="7">
                  <c:v>1.6563242560473557</c:v>
                </c:pt>
                <c:pt idx="8">
                  <c:v>1.132789069643211</c:v>
                </c:pt>
                <c:pt idx="9">
                  <c:v>2.0682750489010355</c:v>
                </c:pt>
                <c:pt idx="10">
                  <c:v>5.146174915319345</c:v>
                </c:pt>
                <c:pt idx="11">
                  <c:v>4.9616394468130798</c:v>
                </c:pt>
                <c:pt idx="12">
                  <c:v>4.1851917060642618</c:v>
                </c:pt>
                <c:pt idx="13">
                  <c:v>2.7844439687166758</c:v>
                </c:pt>
                <c:pt idx="14">
                  <c:v>0.95694941568847924</c:v>
                </c:pt>
                <c:pt idx="15">
                  <c:v>7.1349581881974613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7-4B59-8537-BE56AA1F2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1131983"/>
        <c:axId val="691122863"/>
      </c:barChart>
      <c:catAx>
        <c:axId val="691131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1122863"/>
        <c:crosses val="autoZero"/>
        <c:auto val="1"/>
        <c:lblAlgn val="ctr"/>
        <c:lblOffset val="100"/>
        <c:noMultiLvlLbl val="0"/>
      </c:catAx>
      <c:valAx>
        <c:axId val="6911228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11319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806F1D-82FE-CF36-A9EB-50363F214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E42D74-0937-8EA9-7000-DFA44E221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6B9FBF-6AC7-771B-5743-C5F5DA267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67CAEB-6E8A-8E4B-4EA9-33F52AB23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F30772-EF05-0C1F-3F74-7BF392149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DD1E69-3C6E-C35A-C58E-8156D7BA7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401947-E9C4-165D-1329-6A7D74A83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AD99B50-2B16-58BB-3A7C-8D27E6BB0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225976-6C5F-049B-BFDF-5A553534C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BBF2A3D-1CF8-328C-9C3B-009DC58F9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50A367F-3EF0-72FC-4B55-D24D75612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E9AE400-0F7E-7994-5B77-22F168EA7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27DE49A-2347-4745-3DFD-613D198A9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CEE11C0-8849-DEC5-D3F3-FC3DC205B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4DD0D84-B578-FE0B-0BEC-6AEC55F73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F23D1-DC0E-17BD-02E2-8D7A04881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22275C-653E-F565-40F7-B09E0DE6F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52EE9F-3071-0BA9-1889-E617D2DC7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D6CF6A-488A-4A6A-795D-E6E1A95D9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79A123-0325-AFBA-5504-82A9B4305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69472A-CE09-C0B6-5700-22132A301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FDADB5-F610-B4EC-44AC-D03ADBAB1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710F40-A29C-B362-7BCA-2C922797C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620A560-D223-3ABE-929D-BB68423C4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FC3A32D-9634-8B4E-4883-71B88B36A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13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Lodging - Motel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Lodging - Motel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Zones!H19</f>
        <v>29989.14</v>
      </c>
    </row>
    <row r="9" spans="1:3" x14ac:dyDescent="0.25">
      <c r="A9" s="6" t="s">
        <v>5</v>
      </c>
      <c r="B9" s="2">
        <f>_xlfn.XLOOKUP(
  B4,
  'Geometry Summary'!$B:$B,
  'Geometry Summary'!$E:$E,
  ""
)</f>
        <v>5.0999999999999996</v>
      </c>
    </row>
    <row r="10" spans="1:3" x14ac:dyDescent="0.25">
      <c r="A10" s="22" t="s">
        <v>6</v>
      </c>
      <c r="B10" s="2">
        <f>_xlfn.XLOOKUP(
  B4,
  'Geometry Summary'!$B:$B,
  'Geometry Summary'!$D:$D,
  ""
)</f>
        <v>2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40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9.0004352570103201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9.0004352570103201</v>
      </c>
    </row>
    <row r="16" spans="1:3" x14ac:dyDescent="0.25">
      <c r="A16" s="21" t="s">
        <v>90</v>
      </c>
      <c r="B16" s="2">
        <f>AVERAGE(Raw_windowdimensionsillheight!D:D)</f>
        <v>3.0909045226130623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554</v>
      </c>
      <c r="B2" t="s">
        <v>555</v>
      </c>
      <c r="C2">
        <v>1</v>
      </c>
      <c r="D2" t="s">
        <v>556</v>
      </c>
    </row>
    <row r="3" spans="1:4" x14ac:dyDescent="0.25">
      <c r="A3" t="s">
        <v>557</v>
      </c>
      <c r="B3" t="s">
        <v>558</v>
      </c>
      <c r="C3">
        <v>1</v>
      </c>
      <c r="D3" t="s">
        <v>556</v>
      </c>
    </row>
    <row r="4" spans="1:4" x14ac:dyDescent="0.25">
      <c r="A4" t="s">
        <v>559</v>
      </c>
      <c r="B4" t="s">
        <v>560</v>
      </c>
      <c r="C4">
        <v>1</v>
      </c>
      <c r="D4" t="s">
        <v>556</v>
      </c>
    </row>
    <row r="5" spans="1:4" x14ac:dyDescent="0.25">
      <c r="A5" t="s">
        <v>561</v>
      </c>
      <c r="B5" t="s">
        <v>562</v>
      </c>
      <c r="C5">
        <v>1</v>
      </c>
      <c r="D5" t="s">
        <v>556</v>
      </c>
    </row>
    <row r="6" spans="1:4" x14ac:dyDescent="0.25">
      <c r="A6" t="s">
        <v>563</v>
      </c>
      <c r="B6" t="s">
        <v>564</v>
      </c>
      <c r="C6">
        <v>1</v>
      </c>
      <c r="D6" t="s">
        <v>556</v>
      </c>
    </row>
    <row r="7" spans="1:4" x14ac:dyDescent="0.25">
      <c r="A7" t="s">
        <v>565</v>
      </c>
      <c r="B7" t="s">
        <v>566</v>
      </c>
      <c r="C7">
        <v>1</v>
      </c>
      <c r="D7" t="s">
        <v>556</v>
      </c>
    </row>
    <row r="8" spans="1:4" x14ac:dyDescent="0.25">
      <c r="A8" t="s">
        <v>567</v>
      </c>
      <c r="B8" t="s">
        <v>568</v>
      </c>
      <c r="C8">
        <v>1</v>
      </c>
      <c r="D8" t="s">
        <v>556</v>
      </c>
    </row>
    <row r="9" spans="1:4" x14ac:dyDescent="0.25">
      <c r="A9" t="s">
        <v>569</v>
      </c>
      <c r="B9" t="s">
        <v>570</v>
      </c>
      <c r="C9">
        <v>1</v>
      </c>
      <c r="D9" t="s">
        <v>556</v>
      </c>
    </row>
    <row r="10" spans="1:4" x14ac:dyDescent="0.25">
      <c r="A10" t="s">
        <v>571</v>
      </c>
      <c r="B10" t="s">
        <v>572</v>
      </c>
      <c r="C10">
        <v>1</v>
      </c>
      <c r="D10" t="s">
        <v>556</v>
      </c>
    </row>
    <row r="11" spans="1:4" x14ac:dyDescent="0.25">
      <c r="A11" t="s">
        <v>573</v>
      </c>
      <c r="B11" t="s">
        <v>574</v>
      </c>
      <c r="C11">
        <v>1</v>
      </c>
      <c r="D11" t="s">
        <v>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19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Lodging - Motel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CORRIDOR EL1 CORE PERIM SPC (G.C5)</v>
      </c>
      <c r="B3" s="3" t="str">
        <f>IF(TRIM(Raw_zonesummary!$A2)="Existing",Raw_zonesummary!C2,"")</f>
        <v>CORRIDOR EL1 CORE PERIM SPC (G.C5)</v>
      </c>
      <c r="C3" s="2" t="str">
        <f>IF(TRIM(Raw_zonesummary!$A2)="Existing",Raw_zonesummary!D2,"")</f>
        <v>Yes</v>
      </c>
      <c r="D3" s="3" t="str">
        <f>IF(TRIM(Raw_zonesummary!$A2)="Existing",Raw_zonesummary!P2,"")</f>
        <v>Corridor</v>
      </c>
      <c r="E3" s="3" t="str">
        <f>IF(TRIM(Raw_zonesummary!$A2)="Existing",Raw_zonesummary!Q2,"")</f>
        <v>Main</v>
      </c>
      <c r="F3" s="3" t="str">
        <f>IF(TRIM(Raw_zonesummary!$A2)="Existing",Raw_zonesummary!R2,"")</f>
        <v>Office</v>
      </c>
      <c r="G3" s="60">
        <f>IFERROR(H3*J3/H19,"")</f>
        <v>5.5925911846755196E-2</v>
      </c>
      <c r="H3" s="53">
        <f>IF(TRIM(Raw_zonesummary!$A2)="Existing",Raw_zonesummary!E2,"")</f>
        <v>1677.17</v>
      </c>
      <c r="I3" s="53">
        <f>IF(TRIM(Raw_zonesummary!$A2)="Existing",Raw_zonesummary!I2,"")</f>
        <v>15095.26</v>
      </c>
      <c r="J3" s="2">
        <f>IF(TRIM(Raw_zonesummary!$A2)="Existing",Raw_zonesummary!J2,"")</f>
        <v>1</v>
      </c>
      <c r="K3" s="36">
        <f>IF(TRIM(Raw_zonesummary!$A2)="Existing",Raw_zonesummary!K2,"")</f>
        <v>5</v>
      </c>
      <c r="L3" s="26"/>
    </row>
    <row r="4" spans="1:12" x14ac:dyDescent="0.25">
      <c r="A4" s="3" t="str">
        <f>IF(TRIM(Raw_zonesummary!$A3)="Existing",Raw_zonesummary!B3,"")</f>
        <v>CORRIDOR EL1 SOUTH PERIM SPC (G.S9)</v>
      </c>
      <c r="B4" s="3" t="str">
        <f>IF(TRIM(Raw_zonesummary!$A3)="Existing",Raw_zonesummary!C3,"")</f>
        <v>CORRIDOR EL1 SOUTH PERIM SPC (G.S9)</v>
      </c>
      <c r="C4" s="2" t="str">
        <f>IF(TRIM(Raw_zonesummary!$A3)="Existing",Raw_zonesummary!D3,"")</f>
        <v>Yes</v>
      </c>
      <c r="D4" s="3" t="str">
        <f>IF(TRIM(Raw_zonesummary!$A3)="Existing",Raw_zonesummary!P3,"")</f>
        <v>Corridor</v>
      </c>
      <c r="E4" s="3" t="str">
        <f>IF(TRIM(Raw_zonesummary!$A3)="Existing",Raw_zonesummary!Q3,"")</f>
        <v>Main</v>
      </c>
      <c r="F4" s="3" t="str">
        <f>IF(TRIM(Raw_zonesummary!$A3)="Existing",Raw_zonesummary!R3,"")</f>
        <v>Office</v>
      </c>
      <c r="G4" s="60">
        <f>IFERROR(H4*J4/H19,"")</f>
        <v>9.3029343288937263E-2</v>
      </c>
      <c r="H4" s="53">
        <f>IF(TRIM(Raw_zonesummary!$A3)="Existing",Raw_zonesummary!E3,"")</f>
        <v>2789.87</v>
      </c>
      <c r="I4" s="53">
        <f>IF(TRIM(Raw_zonesummary!$A3)="Existing",Raw_zonesummary!I3,"")</f>
        <v>25110.02</v>
      </c>
      <c r="J4" s="2">
        <f>IF(TRIM(Raw_zonesummary!$A3)="Existing",Raw_zonesummary!J3,"")</f>
        <v>1</v>
      </c>
      <c r="K4" s="36">
        <f>IF(TRIM(Raw_zonesummary!$A3)="Existing",Raw_zonesummary!K3,"")</f>
        <v>5</v>
      </c>
      <c r="L4" s="26"/>
    </row>
    <row r="5" spans="1:12" x14ac:dyDescent="0.25">
      <c r="A5" s="3" t="str">
        <f>IF(TRIM(Raw_zonesummary!$A4)="Existing",Raw_zonesummary!B4,"")</f>
        <v>CORRIDOR EL2 CORE SPC (G.C5)</v>
      </c>
      <c r="B5" s="3" t="str">
        <f>IF(TRIM(Raw_zonesummary!$A4)="Existing",Raw_zonesummary!C4,"")</f>
        <v>CORRIDOR EL2 CORE SPC (G.C5)</v>
      </c>
      <c r="C5" s="2" t="str">
        <f>IF(TRIM(Raw_zonesummary!$A4)="Existing",Raw_zonesummary!D4,"")</f>
        <v>Yes</v>
      </c>
      <c r="D5" s="3" t="str">
        <f>IF(TRIM(Raw_zonesummary!$A4)="Existing",Raw_zonesummary!P4,"")</f>
        <v>Corridor</v>
      </c>
      <c r="E5" s="3" t="str">
        <f>IF(TRIM(Raw_zonesummary!$A4)="Existing",Raw_zonesummary!Q4,"")</f>
        <v>Main</v>
      </c>
      <c r="F5" s="3" t="str">
        <f>IF(TRIM(Raw_zonesummary!$A4)="Existing",Raw_zonesummary!R4,"")</f>
        <v>Office</v>
      </c>
      <c r="G5" s="60">
        <f>IFERROR(H5*J5/H19,"")</f>
        <v>5.5925911846755196E-2</v>
      </c>
      <c r="H5" s="53">
        <f>IF(TRIM(Raw_zonesummary!$A4)="Existing",Raw_zonesummary!E4,"")</f>
        <v>1677.17</v>
      </c>
      <c r="I5" s="53">
        <f>IF(TRIM(Raw_zonesummary!$A4)="Existing",Raw_zonesummary!I4,"")</f>
        <v>15095.26</v>
      </c>
      <c r="J5" s="2">
        <f>IF(TRIM(Raw_zonesummary!$A4)="Existing",Raw_zonesummary!J4,"")</f>
        <v>1</v>
      </c>
      <c r="K5" s="36">
        <f>IF(TRIM(Raw_zonesummary!$A4)="Existing",Raw_zonesummary!K4,"")</f>
        <v>5</v>
      </c>
      <c r="L5" s="26"/>
    </row>
    <row r="6" spans="1:12" x14ac:dyDescent="0.25">
      <c r="A6" s="3" t="str">
        <f>IF(TRIM(Raw_zonesummary!$A5)="Existing",Raw_zonesummary!B5,"")</f>
        <v>CORRIDOR EL2 NNE PERIM SPC (G.NNE4)</v>
      </c>
      <c r="B6" s="3" t="str">
        <f>IF(TRIM(Raw_zonesummary!$A5)="Existing",Raw_zonesummary!C5,"")</f>
        <v>CORRIDOR EL2 NNE PERIM SPC (G.NNE4)</v>
      </c>
      <c r="C6" s="2" t="str">
        <f>IF(TRIM(Raw_zonesummary!$A5)="Existing",Raw_zonesummary!D5,"")</f>
        <v>Yes</v>
      </c>
      <c r="D6" s="3" t="str">
        <f>IF(TRIM(Raw_zonesummary!$A5)="Existing",Raw_zonesummary!P5,"")</f>
        <v>Corridor</v>
      </c>
      <c r="E6" s="3" t="str">
        <f>IF(TRIM(Raw_zonesummary!$A5)="Existing",Raw_zonesummary!Q5,"")</f>
        <v>Main</v>
      </c>
      <c r="F6" s="3" t="str">
        <f>IF(TRIM(Raw_zonesummary!$A5)="Existing",Raw_zonesummary!R5,"")</f>
        <v>Office</v>
      </c>
      <c r="G6" s="60">
        <f>IFERROR(H6*J6/H19,"")</f>
        <v>5.550709356787157E-2</v>
      </c>
      <c r="H6" s="53">
        <f>IF(TRIM(Raw_zonesummary!$A5)="Existing",Raw_zonesummary!E5,"")</f>
        <v>1664.61</v>
      </c>
      <c r="I6" s="53">
        <f>IF(TRIM(Raw_zonesummary!$A5)="Existing",Raw_zonesummary!I5,"")</f>
        <v>14982.26</v>
      </c>
      <c r="J6" s="2">
        <f>IF(TRIM(Raw_zonesummary!$A5)="Existing",Raw_zonesummary!J5,"")</f>
        <v>1</v>
      </c>
      <c r="K6" s="36">
        <f>IF(TRIM(Raw_zonesummary!$A5)="Existing",Raw_zonesummary!K5,"")</f>
        <v>5</v>
      </c>
      <c r="L6" s="26"/>
    </row>
    <row r="7" spans="1:12" x14ac:dyDescent="0.25">
      <c r="A7" s="3" t="str">
        <f>IF(TRIM(Raw_zonesummary!$A6)="Existing",Raw_zonesummary!B6,"")</f>
        <v>CORRIDOR EL2 NORTH PERIM SPC (G.N1)</v>
      </c>
      <c r="B7" s="3" t="str">
        <f>IF(TRIM(Raw_zonesummary!$A6)="Existing",Raw_zonesummary!C6,"")</f>
        <v>CORRIDOR EL2 NORTH PERIM SPC (G.N1)</v>
      </c>
      <c r="C7" s="2" t="str">
        <f>IF(TRIM(Raw_zonesummary!$A6)="Existing",Raw_zonesummary!D6,"")</f>
        <v>Yes</v>
      </c>
      <c r="D7" s="3" t="str">
        <f>IF(TRIM(Raw_zonesummary!$A6)="Existing",Raw_zonesummary!P6,"")</f>
        <v>Corridor</v>
      </c>
      <c r="E7" s="3" t="str">
        <f>IF(TRIM(Raw_zonesummary!$A6)="Existing",Raw_zonesummary!Q6,"")</f>
        <v>Main</v>
      </c>
      <c r="F7" s="3" t="str">
        <f>IF(TRIM(Raw_zonesummary!$A6)="Existing",Raw_zonesummary!R6,"")</f>
        <v>Office</v>
      </c>
      <c r="G7" s="60">
        <f>IFERROR(H7*J7/H19,"")</f>
        <v>5.5515096464920297E-2</v>
      </c>
      <c r="H7" s="53">
        <f>IF(TRIM(Raw_zonesummary!$A6)="Existing",Raw_zonesummary!E6,"")</f>
        <v>1664.85</v>
      </c>
      <c r="I7" s="53">
        <f>IF(TRIM(Raw_zonesummary!$A6)="Existing",Raw_zonesummary!I6,"")</f>
        <v>14984.42</v>
      </c>
      <c r="J7" s="2">
        <f>IF(TRIM(Raw_zonesummary!$A6)="Existing",Raw_zonesummary!J6,"")</f>
        <v>1</v>
      </c>
      <c r="K7" s="36">
        <f>IF(TRIM(Raw_zonesummary!$A6)="Existing",Raw_zonesummary!K6,"")</f>
        <v>5</v>
      </c>
      <c r="L7" s="26"/>
    </row>
    <row r="8" spans="1:12" x14ac:dyDescent="0.25">
      <c r="A8" s="3" t="str">
        <f>IF(TRIM(Raw_zonesummary!$A7)="Existing",Raw_zonesummary!B7,"")</f>
        <v>CORRIDOR EL2 NORTH PERIM SPC (G.N3)</v>
      </c>
      <c r="B8" s="3" t="str">
        <f>IF(TRIM(Raw_zonesummary!$A7)="Existing",Raw_zonesummary!C7,"")</f>
        <v>CORRIDOR EL2 NORTH PERIM SPC (G.N3)</v>
      </c>
      <c r="C8" s="2" t="str">
        <f>IF(TRIM(Raw_zonesummary!$A7)="Existing",Raw_zonesummary!D7,"")</f>
        <v>Yes</v>
      </c>
      <c r="D8" s="3" t="str">
        <f>IF(TRIM(Raw_zonesummary!$A7)="Existing",Raw_zonesummary!P7,"")</f>
        <v>Corridor</v>
      </c>
      <c r="E8" s="3" t="str">
        <f>IF(TRIM(Raw_zonesummary!$A7)="Existing",Raw_zonesummary!Q7,"")</f>
        <v>Main</v>
      </c>
      <c r="F8" s="3" t="str">
        <f>IF(TRIM(Raw_zonesummary!$A7)="Existing",Raw_zonesummary!R7,"")</f>
        <v>Office</v>
      </c>
      <c r="G8" s="60">
        <f>IFERROR(H8*J8/H19,"")</f>
        <v>0.11101452058978684</v>
      </c>
      <c r="H8" s="53">
        <f>IF(TRIM(Raw_zonesummary!$A7)="Existing",Raw_zonesummary!E7,"")</f>
        <v>3329.23</v>
      </c>
      <c r="I8" s="53">
        <f>IF(TRIM(Raw_zonesummary!$A7)="Existing",Raw_zonesummary!I7,"")</f>
        <v>29964.52</v>
      </c>
      <c r="J8" s="2">
        <f>IF(TRIM(Raw_zonesummary!$A7)="Existing",Raw_zonesummary!J7,"")</f>
        <v>1</v>
      </c>
      <c r="K8" s="36">
        <f>IF(TRIM(Raw_zonesummary!$A7)="Existing",Raw_zonesummary!K7,"")</f>
        <v>5</v>
      </c>
      <c r="L8" s="26"/>
    </row>
    <row r="9" spans="1:12" x14ac:dyDescent="0.25">
      <c r="A9" s="3" t="str">
        <f>IF(TRIM(Raw_zonesummary!$A8)="Existing",Raw_zonesummary!B8,"")</f>
        <v>CORRIDOR EL2 SSW PERIM SPC (G.SSW2)</v>
      </c>
      <c r="B9" s="3" t="str">
        <f>IF(TRIM(Raw_zonesummary!$A8)="Existing",Raw_zonesummary!C8,"")</f>
        <v>CORRIDOR EL2 SSW PERIM SPC (G.SSW2)</v>
      </c>
      <c r="C9" s="2" t="str">
        <f>IF(TRIM(Raw_zonesummary!$A8)="Existing",Raw_zonesummary!D8,"")</f>
        <v>Yes</v>
      </c>
      <c r="D9" s="3" t="str">
        <f>IF(TRIM(Raw_zonesummary!$A8)="Existing",Raw_zonesummary!P8,"")</f>
        <v>Corridor</v>
      </c>
      <c r="E9" s="3" t="str">
        <f>IF(TRIM(Raw_zonesummary!$A8)="Existing",Raw_zonesummary!Q8,"")</f>
        <v>Main</v>
      </c>
      <c r="F9" s="3" t="str">
        <f>IF(TRIM(Raw_zonesummary!$A8)="Existing",Raw_zonesummary!R8,"")</f>
        <v>Office</v>
      </c>
      <c r="G9" s="60">
        <f>IFERROR(H9*J9/H19,"")</f>
        <v>5.5507427021915266E-2</v>
      </c>
      <c r="H9" s="53">
        <f>IF(TRIM(Raw_zonesummary!$A8)="Existing",Raw_zonesummary!E8,"")</f>
        <v>1664.62</v>
      </c>
      <c r="I9" s="53">
        <f>IF(TRIM(Raw_zonesummary!$A8)="Existing",Raw_zonesummary!I8,"")</f>
        <v>14982.27</v>
      </c>
      <c r="J9" s="2">
        <f>IF(TRIM(Raw_zonesummary!$A8)="Existing",Raw_zonesummary!J8,"")</f>
        <v>1</v>
      </c>
      <c r="K9" s="36">
        <f>IF(TRIM(Raw_zonesummary!$A8)="Existing",Raw_zonesummary!K8,"")</f>
        <v>5</v>
      </c>
      <c r="L9" s="26"/>
    </row>
    <row r="10" spans="1:12" x14ac:dyDescent="0.25">
      <c r="A10" s="3" t="str">
        <f>IF(TRIM(Raw_zonesummary!$A9)="Existing",Raw_zonesummary!B9,"")</f>
        <v>CORRIDOR EL2 SOUTH PERIM SPC (G.S6)</v>
      </c>
      <c r="B10" s="3" t="str">
        <f>IF(TRIM(Raw_zonesummary!$A9)="Existing",Raw_zonesummary!C9,"")</f>
        <v>CORRIDOR EL2 SOUTH PERIM SPC (G.S6)</v>
      </c>
      <c r="C10" s="2" t="str">
        <f>IF(TRIM(Raw_zonesummary!$A9)="Existing",Raw_zonesummary!D9,"")</f>
        <v>Yes</v>
      </c>
      <c r="D10" s="3" t="str">
        <f>IF(TRIM(Raw_zonesummary!$A9)="Existing",Raw_zonesummary!P9,"")</f>
        <v>Corridor</v>
      </c>
      <c r="E10" s="3" t="str">
        <f>IF(TRIM(Raw_zonesummary!$A9)="Existing",Raw_zonesummary!Q9,"")</f>
        <v>Main</v>
      </c>
      <c r="F10" s="3" t="str">
        <f>IF(TRIM(Raw_zonesummary!$A9)="Existing",Raw_zonesummary!R9,"")</f>
        <v>Office</v>
      </c>
      <c r="G10" s="60">
        <f>IFERROR(H10*J10/H19,"")</f>
        <v>0.11102252348683557</v>
      </c>
      <c r="H10" s="53">
        <f>IF(TRIM(Raw_zonesummary!$A9)="Existing",Raw_zonesummary!E9,"")</f>
        <v>3329.47</v>
      </c>
      <c r="I10" s="53">
        <f>IF(TRIM(Raw_zonesummary!$A9)="Existing",Raw_zonesummary!I9,"")</f>
        <v>29966.68</v>
      </c>
      <c r="J10" s="2">
        <f>IF(TRIM(Raw_zonesummary!$A9)="Existing",Raw_zonesummary!J9,"")</f>
        <v>1</v>
      </c>
      <c r="K10" s="36">
        <f>IF(TRIM(Raw_zonesummary!$A9)="Existing",Raw_zonesummary!K9,"")</f>
        <v>5</v>
      </c>
      <c r="L10" s="26"/>
    </row>
    <row r="11" spans="1:12" x14ac:dyDescent="0.25">
      <c r="A11" s="3" t="str">
        <f>IF(TRIM(Raw_zonesummary!$A10)="Existing",Raw_zonesummary!B10,"")</f>
        <v>CORRIDOR EL2 SOUTH PERIM SPC (G.S7)</v>
      </c>
      <c r="B11" s="3" t="str">
        <f>IF(TRIM(Raw_zonesummary!$A10)="Existing",Raw_zonesummary!C10,"")</f>
        <v>CORRIDOR EL2 SOUTH PERIM SPC (G.S7)</v>
      </c>
      <c r="C11" s="2" t="str">
        <f>IF(TRIM(Raw_zonesummary!$A10)="Existing",Raw_zonesummary!D10,"")</f>
        <v>Yes</v>
      </c>
      <c r="D11" s="3" t="str">
        <f>IF(TRIM(Raw_zonesummary!$A10)="Existing",Raw_zonesummary!P10,"")</f>
        <v>Corridor</v>
      </c>
      <c r="E11" s="3" t="str">
        <f>IF(TRIM(Raw_zonesummary!$A10)="Existing",Raw_zonesummary!Q10,"")</f>
        <v>Main</v>
      </c>
      <c r="F11" s="3" t="str">
        <f>IF(TRIM(Raw_zonesummary!$A10)="Existing",Raw_zonesummary!R10,"")</f>
        <v>Office</v>
      </c>
      <c r="G11" s="60">
        <f>IFERROR(H11*J11/H19,"")</f>
        <v>5.550709356787157E-2</v>
      </c>
      <c r="H11" s="53">
        <f>IF(TRIM(Raw_zonesummary!$A10)="Existing",Raw_zonesummary!E10,"")</f>
        <v>1664.61</v>
      </c>
      <c r="I11" s="53">
        <f>IF(TRIM(Raw_zonesummary!$A10)="Existing",Raw_zonesummary!I10,"")</f>
        <v>14982.25</v>
      </c>
      <c r="J11" s="2">
        <f>IF(TRIM(Raw_zonesummary!$A10)="Existing",Raw_zonesummary!J10,"")</f>
        <v>1</v>
      </c>
      <c r="K11" s="36">
        <f>IF(TRIM(Raw_zonesummary!$A10)="Existing",Raw_zonesummary!K10,"")</f>
        <v>5</v>
      </c>
      <c r="L11" s="26"/>
    </row>
    <row r="12" spans="1:12" x14ac:dyDescent="0.25">
      <c r="A12" s="3" t="str">
        <f>IF(TRIM(Raw_zonesummary!$A11)="Existing",Raw_zonesummary!B11,"")</f>
        <v>GUESTRM EL1 NNE PERIM SPC (G.NNE1)</v>
      </c>
      <c r="B12" s="3" t="str">
        <f>IF(TRIM(Raw_zonesummary!$A11)="Existing",Raw_zonesummary!C11,"")</f>
        <v>GUESTRM EL1 NNE PERIM SPC (G.NNE1)</v>
      </c>
      <c r="C12" s="2" t="str">
        <f>IF(TRIM(Raw_zonesummary!$A11)="Existing",Raw_zonesummary!D11,"")</f>
        <v>Yes</v>
      </c>
      <c r="D12" s="3" t="str">
        <f>IF(TRIM(Raw_zonesummary!$A11)="Existing",Raw_zonesummary!P11,"")</f>
        <v>Guestroom</v>
      </c>
      <c r="E12" s="3" t="str">
        <f>IF(TRIM(Raw_zonesummary!$A11)="Existing",Raw_zonesummary!Q11,"")</f>
        <v>Alternative</v>
      </c>
      <c r="F12" s="3" t="str">
        <f>IF(TRIM(Raw_zonesummary!$A11)="Existing",Raw_zonesummary!R11,"")</f>
        <v>ResidentialLiving</v>
      </c>
      <c r="G12" s="60">
        <f>IFERROR(H12*J12/H19,"")</f>
        <v>4.7070372808289934E-2</v>
      </c>
      <c r="H12" s="53">
        <f>IF(TRIM(Raw_zonesummary!$A11)="Existing",Raw_zonesummary!E11,"")</f>
        <v>1411.6</v>
      </c>
      <c r="I12" s="53">
        <f>IF(TRIM(Raw_zonesummary!$A11)="Existing",Raw_zonesummary!I11,"")</f>
        <v>12705.03</v>
      </c>
      <c r="J12" s="2">
        <f>IF(TRIM(Raw_zonesummary!$A11)="Existing",Raw_zonesummary!J11,"")</f>
        <v>1</v>
      </c>
      <c r="K12" s="36">
        <f>IF(TRIM(Raw_zonesummary!$A11)="Existing",Raw_zonesummary!K11,"")</f>
        <v>2.5</v>
      </c>
      <c r="L12" s="26"/>
    </row>
    <row r="13" spans="1:12" x14ac:dyDescent="0.25">
      <c r="A13" s="3" t="str">
        <f>IF(TRIM(Raw_zonesummary!$A12)="Existing",Raw_zonesummary!B12,"")</f>
        <v>GUESTRM EL1 NORTH PERIM SPC (G.N3)</v>
      </c>
      <c r="B13" s="3" t="str">
        <f>IF(TRIM(Raw_zonesummary!$A12)="Existing",Raw_zonesummary!C12,"")</f>
        <v>GUESTRM EL1 NORTH PERIM SPC (G.N3)</v>
      </c>
      <c r="C13" s="2" t="str">
        <f>IF(TRIM(Raw_zonesummary!$A12)="Existing",Raw_zonesummary!D12,"")</f>
        <v>Yes</v>
      </c>
      <c r="D13" s="3" t="str">
        <f>IF(TRIM(Raw_zonesummary!$A12)="Existing",Raw_zonesummary!P12,"")</f>
        <v>Guestroom</v>
      </c>
      <c r="E13" s="3" t="str">
        <f>IF(TRIM(Raw_zonesummary!$A12)="Existing",Raw_zonesummary!Q12,"")</f>
        <v>Alternative</v>
      </c>
      <c r="F13" s="3" t="str">
        <f>IF(TRIM(Raw_zonesummary!$A12)="Existing",Raw_zonesummary!R12,"")</f>
        <v>ResidentialLiving</v>
      </c>
      <c r="G13" s="60">
        <f>IFERROR(H13*J13/H19,"")</f>
        <v>0.11657253259013096</v>
      </c>
      <c r="H13" s="53">
        <f>IF(TRIM(Raw_zonesummary!$A12)="Existing",Raw_zonesummary!E12,"")</f>
        <v>3495.91</v>
      </c>
      <c r="I13" s="53">
        <f>IF(TRIM(Raw_zonesummary!$A12)="Existing",Raw_zonesummary!I12,"")</f>
        <v>31464.69</v>
      </c>
      <c r="J13" s="2">
        <f>IF(TRIM(Raw_zonesummary!$A12)="Existing",Raw_zonesummary!J12,"")</f>
        <v>1</v>
      </c>
      <c r="K13" s="36">
        <f>IF(TRIM(Raw_zonesummary!$A12)="Existing",Raw_zonesummary!K12,"")</f>
        <v>2.5</v>
      </c>
      <c r="L13" s="26"/>
    </row>
    <row r="14" spans="1:12" x14ac:dyDescent="0.25">
      <c r="A14" s="3" t="str">
        <f>IF(TRIM(Raw_zonesummary!$A13)="Existing",Raw_zonesummary!B13,"")</f>
        <v>GUESTRM EL1 NORTH PERIM SPC (G.N4)</v>
      </c>
      <c r="B14" s="3" t="str">
        <f>IF(TRIM(Raw_zonesummary!$A13)="Existing",Raw_zonesummary!C13,"")</f>
        <v>GUESTRM EL1 NORTH PERIM SPC (G.N4)</v>
      </c>
      <c r="C14" s="2" t="str">
        <f>IF(TRIM(Raw_zonesummary!$A13)="Existing",Raw_zonesummary!D13,"")</f>
        <v>Yes</v>
      </c>
      <c r="D14" s="3" t="str">
        <f>IF(TRIM(Raw_zonesummary!$A13)="Existing",Raw_zonesummary!P13,"")</f>
        <v>Guestroom</v>
      </c>
      <c r="E14" s="3" t="str">
        <f>IF(TRIM(Raw_zonesummary!$A13)="Existing",Raw_zonesummary!Q13,"")</f>
        <v>Alternative</v>
      </c>
      <c r="F14" s="3" t="str">
        <f>IF(TRIM(Raw_zonesummary!$A13)="Existing",Raw_zonesummary!R13,"")</f>
        <v>ResidentialLiving</v>
      </c>
      <c r="G14" s="60">
        <f>IFERROR(H14*J14/H19,"")</f>
        <v>5.8394138678201514E-2</v>
      </c>
      <c r="H14" s="53">
        <f>IF(TRIM(Raw_zonesummary!$A13)="Existing",Raw_zonesummary!E13,"")</f>
        <v>1751.19</v>
      </c>
      <c r="I14" s="53">
        <f>IF(TRIM(Raw_zonesummary!$A13)="Existing",Raw_zonesummary!I13,"")</f>
        <v>15761.48</v>
      </c>
      <c r="J14" s="2">
        <f>IF(TRIM(Raw_zonesummary!$A13)="Existing",Raw_zonesummary!J13,"")</f>
        <v>1</v>
      </c>
      <c r="K14" s="36">
        <f>IF(TRIM(Raw_zonesummary!$A13)="Existing",Raw_zonesummary!K13,"")</f>
        <v>2.5</v>
      </c>
      <c r="L14" s="26"/>
    </row>
    <row r="15" spans="1:12" x14ac:dyDescent="0.25">
      <c r="A15" s="3" t="str">
        <f>IF(TRIM(Raw_zonesummary!$A14)="Existing",Raw_zonesummary!B14,"")</f>
        <v>GUESTRM EL1 SSW PERIM SPC (G.SSW8)</v>
      </c>
      <c r="B15" s="3" t="str">
        <f>IF(TRIM(Raw_zonesummary!$A14)="Existing",Raw_zonesummary!C14,"")</f>
        <v>GUESTRM EL1 SSW PERIM SPC (G.SSW8)</v>
      </c>
      <c r="C15" s="2" t="str">
        <f>IF(TRIM(Raw_zonesummary!$A14)="Existing",Raw_zonesummary!D14,"")</f>
        <v>Yes</v>
      </c>
      <c r="D15" s="3" t="str">
        <f>IF(TRIM(Raw_zonesummary!$A14)="Existing",Raw_zonesummary!P14,"")</f>
        <v>Guestroom</v>
      </c>
      <c r="E15" s="3" t="str">
        <f>IF(TRIM(Raw_zonesummary!$A14)="Existing",Raw_zonesummary!Q14,"")</f>
        <v>Alternative</v>
      </c>
      <c r="F15" s="3" t="str">
        <f>IF(TRIM(Raw_zonesummary!$A14)="Existing",Raw_zonesummary!R14,"")</f>
        <v>ResidentialLiving</v>
      </c>
      <c r="G15" s="60">
        <f>IFERROR(H15*J15/H19,"")</f>
        <v>4.6630546924653397E-2</v>
      </c>
      <c r="H15" s="53">
        <f>IF(TRIM(Raw_zonesummary!$A14)="Existing",Raw_zonesummary!E14,"")</f>
        <v>1398.41</v>
      </c>
      <c r="I15" s="53">
        <f>IF(TRIM(Raw_zonesummary!$A14)="Existing",Raw_zonesummary!I14,"")</f>
        <v>12586.31</v>
      </c>
      <c r="J15" s="2">
        <f>IF(TRIM(Raw_zonesummary!$A14)="Existing",Raw_zonesummary!J14,"")</f>
        <v>1</v>
      </c>
      <c r="K15" s="36">
        <f>IF(TRIM(Raw_zonesummary!$A14)="Existing",Raw_zonesummary!K14,"")</f>
        <v>2.5</v>
      </c>
      <c r="L15" s="26"/>
    </row>
    <row r="16" spans="1:12" x14ac:dyDescent="0.25">
      <c r="A16" s="3" t="str">
        <f>IF(TRIM(Raw_zonesummary!$A15)="Existing",Raw_zonesummary!B15,"")</f>
        <v>GUESTRM EL1 SOUTH PERIM SPC (G.S2)</v>
      </c>
      <c r="B16" s="3" t="str">
        <f>IF(TRIM(Raw_zonesummary!$A15)="Existing",Raw_zonesummary!C15,"")</f>
        <v>GUESTRM EL1 SOUTH PERIM SPC (G.S2)</v>
      </c>
      <c r="C16" s="2" t="str">
        <f>IF(TRIM(Raw_zonesummary!$A15)="Existing",Raw_zonesummary!D15,"")</f>
        <v>Yes</v>
      </c>
      <c r="D16" s="3" t="str">
        <f>IF(TRIM(Raw_zonesummary!$A15)="Existing",Raw_zonesummary!P15,"")</f>
        <v>Guestroom</v>
      </c>
      <c r="E16" s="3" t="str">
        <f>IF(TRIM(Raw_zonesummary!$A15)="Existing",Raw_zonesummary!Q15,"")</f>
        <v>Alternative</v>
      </c>
      <c r="F16" s="3" t="str">
        <f>IF(TRIM(Raw_zonesummary!$A15)="Existing",Raw_zonesummary!R15,"")</f>
        <v>ResidentialLiving</v>
      </c>
      <c r="G16" s="60">
        <f>IFERROR(H16*J16/H19,"")</f>
        <v>4.6406799261332607E-2</v>
      </c>
      <c r="H16" s="53">
        <f>IF(TRIM(Raw_zonesummary!$A15)="Existing",Raw_zonesummary!E15,"")</f>
        <v>1391.7</v>
      </c>
      <c r="I16" s="53">
        <f>IF(TRIM(Raw_zonesummary!$A15)="Existing",Raw_zonesummary!I15,"")</f>
        <v>12525.88</v>
      </c>
      <c r="J16" s="2">
        <f>IF(TRIM(Raw_zonesummary!$A15)="Existing",Raw_zonesummary!J15,"")</f>
        <v>1</v>
      </c>
      <c r="K16" s="36">
        <f>IF(TRIM(Raw_zonesummary!$A15)="Existing",Raw_zonesummary!K15,"")</f>
        <v>2.5</v>
      </c>
      <c r="L16" s="26"/>
    </row>
    <row r="17" spans="1:12" x14ac:dyDescent="0.25">
      <c r="A17" s="3" t="str">
        <f>IF(TRIM(Raw_zonesummary!$A16)="Existing",Raw_zonesummary!B16,"")</f>
        <v>LAUNDRY EL1 SOUTH PERIM SPC (G.S7)</v>
      </c>
      <c r="B17" s="3" t="str">
        <f>IF(TRIM(Raw_zonesummary!$A16)="Existing",Raw_zonesummary!C16,"")</f>
        <v>LAUNDRY EL1 SOUTH PERIM SPC (G.S7)</v>
      </c>
      <c r="C17" s="2" t="str">
        <f>IF(TRIM(Raw_zonesummary!$A16)="Existing",Raw_zonesummary!D16,"")</f>
        <v>Yes</v>
      </c>
      <c r="D17" s="3" t="str">
        <f>IF(TRIM(Raw_zonesummary!$A16)="Existing",Raw_zonesummary!P16,"")</f>
        <v>Laundry</v>
      </c>
      <c r="E17" s="3" t="str">
        <f>IF(TRIM(Raw_zonesummary!$A16)="Existing",Raw_zonesummary!Q16,"")</f>
        <v>Main</v>
      </c>
      <c r="F17" s="3" t="str">
        <f>IF(TRIM(Raw_zonesummary!$A16)="Existing",Raw_zonesummary!R16,"")</f>
        <v>Office</v>
      </c>
      <c r="G17" s="60">
        <f>IFERROR(H17*J17/H19,"")</f>
        <v>1.598612030888515E-2</v>
      </c>
      <c r="H17" s="53">
        <f>IF(TRIM(Raw_zonesummary!$A16)="Existing",Raw_zonesummary!E16,"")</f>
        <v>479.41</v>
      </c>
      <c r="I17" s="53">
        <f>IF(TRIM(Raw_zonesummary!$A16)="Existing",Raw_zonesummary!I16,"")</f>
        <v>4314.87</v>
      </c>
      <c r="J17" s="2">
        <f>IF(TRIM(Raw_zonesummary!$A16)="Existing",Raw_zonesummary!J16,"")</f>
        <v>1</v>
      </c>
      <c r="K17" s="36">
        <f>IF(TRIM(Raw_zonesummary!$A16)="Existing",Raw_zonesummary!K16,"")</f>
        <v>5</v>
      </c>
      <c r="L17" s="26"/>
    </row>
    <row r="18" spans="1:12" x14ac:dyDescent="0.25">
      <c r="A18" s="3" t="str">
        <f>IF(TRIM(Raw_zonesummary!$A17)="Existing",Raw_zonesummary!B17,"")</f>
        <v>OFFICE EL1 SE PERIM SPC (G.SE6)</v>
      </c>
      <c r="B18" s="3" t="str">
        <f>IF(TRIM(Raw_zonesummary!$A17)="Existing",Raw_zonesummary!C17,"")</f>
        <v>OFFICE EL1 SE PERIM SPC (G.SE6)</v>
      </c>
      <c r="C18" s="2" t="str">
        <f>IF(TRIM(Raw_zonesummary!$A17)="Existing",Raw_zonesummary!D17,"")</f>
        <v>Yes</v>
      </c>
      <c r="D18" s="3" t="str">
        <f>IF(TRIM(Raw_zonesummary!$A17)="Existing",Raw_zonesummary!P17,"")</f>
        <v>Office</v>
      </c>
      <c r="E18" s="3" t="str">
        <f>IF(TRIM(Raw_zonesummary!$A17)="Existing",Raw_zonesummary!Q17,"")</f>
        <v>Main</v>
      </c>
      <c r="F18" s="3" t="str">
        <f>IF(TRIM(Raw_zonesummary!$A17)="Existing",Raw_zonesummary!R17,"")</f>
        <v>Office</v>
      </c>
      <c r="G18" s="60">
        <f>IFERROR(H18*J18/H19,"")</f>
        <v>1.9984567746857699E-2</v>
      </c>
      <c r="H18" s="53">
        <f>IF(TRIM(Raw_zonesummary!$A17)="Existing",Raw_zonesummary!E17,"")</f>
        <v>599.32000000000005</v>
      </c>
      <c r="I18" s="53">
        <f>IF(TRIM(Raw_zonesummary!$A17)="Existing",Raw_zonesummary!I17,"")</f>
        <v>5394.13</v>
      </c>
      <c r="J18" s="2">
        <f>IF(TRIM(Raw_zonesummary!$A17)="Existing",Raw_zonesummary!J17,"")</f>
        <v>1</v>
      </c>
      <c r="K18" s="36">
        <f>IF(TRIM(Raw_zonesummary!$A17)="Existing",Raw_zonesummary!K17,"")</f>
        <v>5</v>
      </c>
      <c r="L18" s="26"/>
    </row>
    <row r="19" spans="1:12" ht="45" x14ac:dyDescent="0.25">
      <c r="A19" s="12" t="str">
        <f>"Total (" &amp; COUNTIF(A$3:INDEX(A:A,ROW()-1),"?*") &amp; " Space)"</f>
        <v>Total (16 Space)</v>
      </c>
      <c r="B19" s="12" t="str">
        <f>"Total (" &amp; COUNTIF(A$3:INDEX(A:A,ROW()-1),"?*") &amp; " Space)"</f>
        <v>Total (16 Space)</v>
      </c>
      <c r="C19" s="3" t="str">
        <f>"Total (" &amp;
COUNTIF(C$2:INDEX(C:C,ROW()-1),"Yes") &amp;
" Conditioned zones, " &amp;
COUNTIF(C$2:INDEX(C:C,ROW()-1),"No") &amp;
" Unconditioned Zones)"</f>
        <v>Total (16 Conditioned zones, 0 Unconditioned Zones)</v>
      </c>
      <c r="D19" s="12"/>
      <c r="E19" s="12"/>
      <c r="F19" s="3"/>
      <c r="G19" s="13"/>
      <c r="H19" s="53">
        <f>SUMPRODUCT($H$3:INDEX(H:H,ROW()-1), $J$3:INDEX(J:J,ROW()-1))</f>
        <v>29989.14</v>
      </c>
      <c r="I19" s="35"/>
      <c r="J19" s="14"/>
      <c r="K19" s="15"/>
      <c r="L19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Lodging - Motel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Lodging - Motel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0.11899999999999999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0.107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0.11600000000000001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0.11700000000000001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9.0999999999999998E-2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0.10199999999999999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9.7000000000000003E-2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8.5999999999999993E-2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9.8000000000000004E-2</v>
      </c>
    </row>
    <row r="4" spans="1:24" ht="28.5" customHeight="1" x14ac:dyDescent="0.25">
      <c r="A4" s="4" t="s">
        <v>287</v>
      </c>
      <c r="B4" s="4" t="str">
        <f>Prototype!$A$2</f>
        <v>Lodging - Motel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8.4000000000000005E-2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4.3999999999999997E-2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</row>
    <row r="5" spans="1:24" ht="28.5" customHeight="1" x14ac:dyDescent="0.25">
      <c r="A5" s="4" t="s">
        <v>41</v>
      </c>
      <c r="B5" s="4" t="str">
        <f>Prototype!$A$2</f>
        <v>Lodging - Motel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Lodging - Motel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Lodging - Motel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Lodging - Motel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Lodging - Motel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Lodging - Motel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Lodging - Motel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Lodging - Motel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Lodging - Motel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600</v>
      </c>
      <c r="D2">
        <v>6.7000000000000004E-2</v>
      </c>
      <c r="E2" t="s">
        <v>601</v>
      </c>
      <c r="F2">
        <v>0.11799999999999999</v>
      </c>
      <c r="G2" t="s">
        <v>602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600</v>
      </c>
      <c r="D3">
        <v>6.6000000000000003E-2</v>
      </c>
      <c r="E3" t="s">
        <v>601</v>
      </c>
      <c r="F3">
        <v>0.109</v>
      </c>
      <c r="G3" t="s">
        <v>602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600</v>
      </c>
      <c r="D4">
        <v>6.7000000000000004E-2</v>
      </c>
      <c r="E4" t="s">
        <v>601</v>
      </c>
      <c r="F4">
        <v>0.11899999999999999</v>
      </c>
      <c r="G4" t="s">
        <v>602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600</v>
      </c>
      <c r="D5">
        <v>6.5000000000000002E-2</v>
      </c>
      <c r="E5" t="s">
        <v>601</v>
      </c>
      <c r="F5">
        <v>0.107</v>
      </c>
      <c r="G5" t="s">
        <v>602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600</v>
      </c>
      <c r="D6">
        <v>6.7000000000000004E-2</v>
      </c>
      <c r="E6" t="s">
        <v>601</v>
      </c>
      <c r="F6">
        <v>0.11600000000000001</v>
      </c>
      <c r="G6" t="s">
        <v>602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600</v>
      </c>
      <c r="D7">
        <v>7.3999999999999996E-2</v>
      </c>
      <c r="E7" t="s">
        <v>601</v>
      </c>
      <c r="F7">
        <v>0.11799999999999999</v>
      </c>
      <c r="G7" t="s">
        <v>602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600</v>
      </c>
      <c r="D8">
        <v>7.2999999999999995E-2</v>
      </c>
      <c r="E8" t="s">
        <v>601</v>
      </c>
      <c r="F8">
        <v>0.112</v>
      </c>
      <c r="G8" t="s">
        <v>602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600</v>
      </c>
      <c r="D9">
        <v>7.2999999999999995E-2</v>
      </c>
      <c r="E9" t="s">
        <v>601</v>
      </c>
      <c r="F9">
        <v>0.11700000000000001</v>
      </c>
      <c r="G9" t="s">
        <v>602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600</v>
      </c>
      <c r="D10">
        <v>7.0000000000000007E-2</v>
      </c>
      <c r="E10" t="s">
        <v>601</v>
      </c>
      <c r="F10">
        <v>0.11</v>
      </c>
      <c r="G10" t="s">
        <v>602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600</v>
      </c>
      <c r="D11">
        <v>6.0999999999999999E-2</v>
      </c>
      <c r="E11" t="s">
        <v>601</v>
      </c>
      <c r="F11">
        <v>9.0999999999999998E-2</v>
      </c>
      <c r="G11" t="s">
        <v>602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600</v>
      </c>
      <c r="D12">
        <v>6.3E-2</v>
      </c>
      <c r="E12" t="s">
        <v>601</v>
      </c>
      <c r="F12">
        <v>0.10299999999999999</v>
      </c>
      <c r="G12" t="s">
        <v>602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600</v>
      </c>
      <c r="D13">
        <v>6.3E-2</v>
      </c>
      <c r="E13" t="s">
        <v>601</v>
      </c>
      <c r="F13">
        <v>0.10299999999999999</v>
      </c>
      <c r="G13" t="s">
        <v>602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600</v>
      </c>
      <c r="D14">
        <v>6.3E-2</v>
      </c>
      <c r="E14" t="s">
        <v>601</v>
      </c>
      <c r="F14">
        <v>0.10199999999999999</v>
      </c>
      <c r="G14" t="s">
        <v>602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600</v>
      </c>
      <c r="D15">
        <v>6.0999999999999999E-2</v>
      </c>
      <c r="E15" t="s">
        <v>601</v>
      </c>
      <c r="F15">
        <v>9.7000000000000003E-2</v>
      </c>
      <c r="G15" t="s">
        <v>602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600</v>
      </c>
      <c r="D16">
        <v>5.8999999999999997E-2</v>
      </c>
      <c r="E16" t="s">
        <v>601</v>
      </c>
      <c r="F16">
        <v>8.5999999999999993E-2</v>
      </c>
      <c r="G16" t="s">
        <v>602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600</v>
      </c>
      <c r="D17">
        <v>6.0999999999999999E-2</v>
      </c>
      <c r="E17" t="s">
        <v>601</v>
      </c>
      <c r="F17">
        <v>9.8000000000000004E-2</v>
      </c>
      <c r="G17" t="s">
        <v>602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600</v>
      </c>
      <c r="D18">
        <v>2.8000000000000001E-2</v>
      </c>
      <c r="E18" t="s">
        <v>601</v>
      </c>
      <c r="F18">
        <v>8.4000000000000005E-2</v>
      </c>
      <c r="G18" t="s">
        <v>602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600</v>
      </c>
      <c r="D19">
        <v>2.8000000000000001E-2</v>
      </c>
      <c r="E19" t="s">
        <v>601</v>
      </c>
      <c r="F19">
        <v>5.5E-2</v>
      </c>
      <c r="G19" t="s">
        <v>602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600</v>
      </c>
      <c r="D20">
        <v>2.8000000000000001E-2</v>
      </c>
      <c r="E20" t="s">
        <v>601</v>
      </c>
      <c r="F20">
        <v>0.112</v>
      </c>
      <c r="G20" t="s">
        <v>602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600</v>
      </c>
      <c r="D21">
        <v>2.8000000000000001E-2</v>
      </c>
      <c r="E21" t="s">
        <v>601</v>
      </c>
      <c r="F21">
        <v>5.5E-2</v>
      </c>
      <c r="G21" t="s">
        <v>602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600</v>
      </c>
      <c r="D22">
        <v>2.8000000000000001E-2</v>
      </c>
      <c r="E22" t="s">
        <v>601</v>
      </c>
      <c r="F22">
        <v>0.10299999999999999</v>
      </c>
      <c r="G22" t="s">
        <v>602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600</v>
      </c>
      <c r="D23">
        <v>4.8000000000000001E-2</v>
      </c>
      <c r="E23" t="s">
        <v>601</v>
      </c>
      <c r="F23">
        <v>0.112</v>
      </c>
      <c r="G23" t="s">
        <v>602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600</v>
      </c>
      <c r="D24">
        <v>4.8000000000000001E-2</v>
      </c>
      <c r="E24" t="s">
        <v>601</v>
      </c>
      <c r="F24">
        <v>0.112</v>
      </c>
      <c r="G24" t="s">
        <v>602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600</v>
      </c>
      <c r="D25">
        <v>4.8000000000000001E-2</v>
      </c>
      <c r="E25" t="s">
        <v>601</v>
      </c>
      <c r="F25">
        <v>0.10299999999999999</v>
      </c>
      <c r="G25" t="s">
        <v>602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600</v>
      </c>
      <c r="D26">
        <v>2.8000000000000001E-2</v>
      </c>
      <c r="E26" t="s">
        <v>601</v>
      </c>
      <c r="F26">
        <v>5.5E-2</v>
      </c>
      <c r="G26" t="s">
        <v>602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600</v>
      </c>
      <c r="D27">
        <v>2.8000000000000001E-2</v>
      </c>
      <c r="E27" t="s">
        <v>601</v>
      </c>
      <c r="F27">
        <v>5.5E-2</v>
      </c>
      <c r="G27" t="s">
        <v>602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600</v>
      </c>
      <c r="D28">
        <v>2.8000000000000001E-2</v>
      </c>
      <c r="E28" t="s">
        <v>601</v>
      </c>
      <c r="F28">
        <v>4.3999999999999997E-2</v>
      </c>
      <c r="G28" t="s">
        <v>602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600</v>
      </c>
      <c r="D29">
        <v>2.8000000000000001E-2</v>
      </c>
      <c r="E29" t="s">
        <v>601</v>
      </c>
      <c r="F29">
        <v>5.5E-2</v>
      </c>
      <c r="G29" t="s">
        <v>602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600</v>
      </c>
      <c r="D30">
        <v>2.8000000000000001E-2</v>
      </c>
      <c r="E30" t="s">
        <v>601</v>
      </c>
      <c r="F30">
        <v>5.5E-2</v>
      </c>
      <c r="G30" t="s">
        <v>602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600</v>
      </c>
      <c r="D31">
        <v>2.8000000000000001E-2</v>
      </c>
      <c r="E31" t="s">
        <v>601</v>
      </c>
      <c r="F31">
        <v>5.5E-2</v>
      </c>
      <c r="G31" t="s">
        <v>602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600</v>
      </c>
      <c r="D32">
        <v>2.8000000000000001E-2</v>
      </c>
      <c r="E32" t="s">
        <v>601</v>
      </c>
      <c r="F32">
        <v>3.9E-2</v>
      </c>
      <c r="G32" t="s">
        <v>602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600</v>
      </c>
      <c r="D33">
        <v>2.8000000000000001E-2</v>
      </c>
      <c r="E33" t="s">
        <v>601</v>
      </c>
      <c r="F33">
        <v>5.5E-2</v>
      </c>
      <c r="G33" t="s">
        <v>602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0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Lodging - Motel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3">_xlfn._xlws.SORT(_xlfn.UNIQUE(_xlfn._xlws.FILTER(Raw_thermostatsetpoints!B2:B5000, Raw_thermostatsetpoints!B2:B5000&lt;&gt;0)))</f>
        <v>Office</v>
      </c>
    </row>
    <row r="3" spans="1:26" ht="15" customHeight="1" x14ac:dyDescent="0.25">
      <c r="A3" s="83" t="str" cm="1">
        <f t="array" ref="A3">IFERROR(INDEX($Z:$Z, 2+INT((ROW()-3)/4)), "")</f>
        <v>Office</v>
      </c>
      <c r="B3" s="84" t="s">
        <v>105</v>
      </c>
      <c r="C3" s="85" cm="1">
        <f t="array" ref="C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  <c r="Z3" t="str">
        <v>ResidentialLiving</v>
      </c>
    </row>
    <row r="4" spans="1:26" x14ac:dyDescent="0.25">
      <c r="A4" s="83" t="str" cm="1">
        <f t="array" ref="A4">IFERROR(INDEX($Z:$Z, 2+INT((ROW()-3)/4)), "")</f>
        <v>Office</v>
      </c>
      <c r="B4" s="84" t="s">
        <v>106</v>
      </c>
      <c r="C4" s="85" cm="1">
        <f t="array" ref="C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Office</v>
      </c>
      <c r="B5" s="84" t="s">
        <v>107</v>
      </c>
      <c r="C5" s="85" cm="1">
        <f t="array" ref="C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Office</v>
      </c>
      <c r="B6" s="84" t="s">
        <v>108</v>
      </c>
      <c r="C6" s="85" cm="1">
        <f t="array" ref="C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  <row r="7" spans="1:26" ht="15" customHeight="1" x14ac:dyDescent="0.25">
      <c r="A7" s="83" t="str" cm="1">
        <f t="array" ref="A7">IFERROR(INDEX($Z:$Z, 2+INT((ROW()-3)/4)), "")</f>
        <v>ResidentialLiving</v>
      </c>
      <c r="B7" s="84" t="s">
        <v>105</v>
      </c>
      <c r="C7" s="85" cm="1">
        <f t="array" ref="C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D7" s="85" cm="1">
        <f t="array" ref="D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E7" s="85" cm="1">
        <f t="array" ref="E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F7" s="85" cm="1">
        <f t="array" ref="F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G7" s="85" cm="1">
        <f t="array" ref="G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H7" s="85" cm="1">
        <f t="array" ref="H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I7" s="85" cm="1">
        <f t="array" ref="I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J7" s="85" cm="1">
        <f t="array" ref="J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K7" s="85" cm="1">
        <f t="array" ref="K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L7" s="85" cm="1">
        <f t="array" ref="L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M7" s="85" cm="1">
        <f t="array" ref="M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N7" s="85" cm="1">
        <f t="array" ref="N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O7" s="85" cm="1">
        <f t="array" ref="O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P7" s="85" cm="1">
        <f t="array" ref="P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Q7" s="85" cm="1">
        <f t="array" ref="Q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R7" s="85" cm="1">
        <f t="array" ref="R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68</v>
      </c>
      <c r="S7" s="94"/>
    </row>
    <row r="8" spans="1:26" x14ac:dyDescent="0.25">
      <c r="A8" s="83" t="str" cm="1">
        <f t="array" ref="A8">IFERROR(INDEX($Z:$Z, 2+INT((ROW()-3)/4)), "")</f>
        <v>ResidentialLiving</v>
      </c>
      <c r="B8" s="84" t="s">
        <v>106</v>
      </c>
      <c r="C8" s="85" cm="1">
        <f t="array" ref="C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ResidentialLiving</v>
      </c>
      <c r="B9" s="84" t="s">
        <v>107</v>
      </c>
      <c r="C9" s="85" cm="1">
        <f t="array" ref="C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D9" s="85" cm="1">
        <f t="array" ref="D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E9" s="85" cm="1">
        <f t="array" ref="E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F9" s="85" cm="1">
        <f t="array" ref="F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G9" s="85" cm="1">
        <f t="array" ref="G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H9" s="85" cm="1">
        <f t="array" ref="H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I9" s="85" cm="1">
        <f t="array" ref="I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J9" s="85" cm="1">
        <f t="array" ref="J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K9" s="85" cm="1">
        <f t="array" ref="K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L9" s="85" cm="1">
        <f t="array" ref="L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M9" s="85" cm="1">
        <f t="array" ref="M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N9" s="85" cm="1">
        <f t="array" ref="N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O9" s="85" cm="1">
        <f t="array" ref="O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P9" s="85" cm="1">
        <f t="array" ref="P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Q9" s="85" cm="1">
        <f t="array" ref="Q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R9" s="85" cm="1">
        <f t="array" ref="R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S9" s="95"/>
    </row>
    <row r="10" spans="1:26" x14ac:dyDescent="0.25">
      <c r="A10" s="83" t="str" cm="1">
        <f t="array" ref="A10">IFERROR(INDEX($Z:$Z, 2+INT((ROW()-3)/4)), "")</f>
        <v>ResidentialLiving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D10" s="85" cm="1">
        <f t="array" ref="D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E10" s="85" cm="1">
        <f t="array" ref="E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F10" s="85" cm="1">
        <f t="array" ref="F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G10" s="85" cm="1">
        <f t="array" ref="G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H10" s="85" cm="1">
        <f t="array" ref="H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I10" s="85" cm="1">
        <f t="array" ref="I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J10" s="85" cm="1">
        <f t="array" ref="J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K10" s="85" cm="1">
        <f t="array" ref="K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L10" s="85" cm="1">
        <f t="array" ref="L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M10" s="85" cm="1">
        <f t="array" ref="M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N10" s="85" cm="1">
        <f t="array" ref="N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O10" s="85" cm="1">
        <f t="array" ref="O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P10" s="85" cm="1">
        <f t="array" ref="P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Q10" s="85" cm="1">
        <f t="array" ref="Q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R10" s="85" cm="1">
        <f t="array" ref="R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78</v>
      </c>
      <c r="S10" s="95"/>
    </row>
  </sheetData>
  <mergeCells count="3">
    <mergeCell ref="A1:S1"/>
    <mergeCell ref="S3:S6"/>
    <mergeCell ref="S7:S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33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581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73</v>
      </c>
      <c r="B3" t="s">
        <v>592</v>
      </c>
      <c r="C3">
        <v>68</v>
      </c>
      <c r="D3">
        <v>60</v>
      </c>
      <c r="E3">
        <v>78</v>
      </c>
      <c r="F3">
        <v>78</v>
      </c>
    </row>
    <row r="4" spans="1:6" x14ac:dyDescent="0.25">
      <c r="A4" t="s">
        <v>74</v>
      </c>
      <c r="B4" t="s">
        <v>581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74</v>
      </c>
      <c r="B5" t="s">
        <v>592</v>
      </c>
      <c r="C5">
        <v>68</v>
      </c>
      <c r="D5">
        <v>60</v>
      </c>
      <c r="E5">
        <v>78</v>
      </c>
      <c r="F5">
        <v>78</v>
      </c>
    </row>
    <row r="6" spans="1:6" x14ac:dyDescent="0.25">
      <c r="A6" t="s">
        <v>75</v>
      </c>
      <c r="B6" t="s">
        <v>581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75</v>
      </c>
      <c r="B7" t="s">
        <v>592</v>
      </c>
      <c r="C7">
        <v>68</v>
      </c>
      <c r="D7">
        <v>60</v>
      </c>
      <c r="E7">
        <v>78</v>
      </c>
      <c r="F7">
        <v>78</v>
      </c>
    </row>
    <row r="8" spans="1:6" x14ac:dyDescent="0.25">
      <c r="A8" t="s">
        <v>76</v>
      </c>
      <c r="B8" t="s">
        <v>581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76</v>
      </c>
      <c r="B9" t="s">
        <v>592</v>
      </c>
      <c r="C9">
        <v>68</v>
      </c>
      <c r="D9">
        <v>60</v>
      </c>
      <c r="E9">
        <v>78</v>
      </c>
      <c r="F9">
        <v>78</v>
      </c>
    </row>
    <row r="10" spans="1:6" x14ac:dyDescent="0.25">
      <c r="A10" t="s">
        <v>77</v>
      </c>
      <c r="B10" t="s">
        <v>581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77</v>
      </c>
      <c r="B11" t="s">
        <v>592</v>
      </c>
      <c r="C11">
        <v>68</v>
      </c>
      <c r="D11">
        <v>60</v>
      </c>
      <c r="E11">
        <v>78</v>
      </c>
      <c r="F11">
        <v>78</v>
      </c>
    </row>
    <row r="12" spans="1:6" x14ac:dyDescent="0.25">
      <c r="A12" t="s">
        <v>78</v>
      </c>
      <c r="B12" t="s">
        <v>581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78</v>
      </c>
      <c r="B13" t="s">
        <v>592</v>
      </c>
      <c r="C13">
        <v>68</v>
      </c>
      <c r="D13">
        <v>60</v>
      </c>
      <c r="E13">
        <v>78</v>
      </c>
      <c r="F13">
        <v>78</v>
      </c>
    </row>
    <row r="14" spans="1:6" x14ac:dyDescent="0.25">
      <c r="A14" t="s">
        <v>79</v>
      </c>
      <c r="B14" t="s">
        <v>581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79</v>
      </c>
      <c r="B15" t="s">
        <v>592</v>
      </c>
      <c r="C15">
        <v>68</v>
      </c>
      <c r="D15">
        <v>60</v>
      </c>
      <c r="E15">
        <v>78</v>
      </c>
      <c r="F15">
        <v>78</v>
      </c>
    </row>
    <row r="16" spans="1:6" x14ac:dyDescent="0.25">
      <c r="A16" t="s">
        <v>80</v>
      </c>
      <c r="B16" t="s">
        <v>581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80</v>
      </c>
      <c r="B17" t="s">
        <v>592</v>
      </c>
      <c r="C17">
        <v>68</v>
      </c>
      <c r="D17">
        <v>60</v>
      </c>
      <c r="E17">
        <v>78</v>
      </c>
      <c r="F17">
        <v>78</v>
      </c>
    </row>
    <row r="18" spans="1:6" x14ac:dyDescent="0.25">
      <c r="A18" t="s">
        <v>81</v>
      </c>
      <c r="B18" t="s">
        <v>581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81</v>
      </c>
      <c r="B19" t="s">
        <v>592</v>
      </c>
      <c r="C19">
        <v>68</v>
      </c>
      <c r="D19">
        <v>60</v>
      </c>
      <c r="E19">
        <v>78</v>
      </c>
      <c r="F19">
        <v>78</v>
      </c>
    </row>
    <row r="20" spans="1:6" x14ac:dyDescent="0.25">
      <c r="A20" t="s">
        <v>20</v>
      </c>
      <c r="B20" t="s">
        <v>581</v>
      </c>
      <c r="C20">
        <v>70</v>
      </c>
      <c r="D20">
        <v>60</v>
      </c>
      <c r="E20">
        <v>75</v>
      </c>
      <c r="F20">
        <v>85</v>
      </c>
    </row>
    <row r="21" spans="1:6" x14ac:dyDescent="0.25">
      <c r="A21" t="s">
        <v>20</v>
      </c>
      <c r="B21" t="s">
        <v>592</v>
      </c>
      <c r="C21">
        <v>68</v>
      </c>
      <c r="D21">
        <v>60</v>
      </c>
      <c r="E21">
        <v>78</v>
      </c>
      <c r="F21">
        <v>78</v>
      </c>
    </row>
    <row r="22" spans="1:6" x14ac:dyDescent="0.25">
      <c r="A22" t="s">
        <v>21</v>
      </c>
      <c r="B22" t="s">
        <v>581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21</v>
      </c>
      <c r="B23" t="s">
        <v>592</v>
      </c>
      <c r="C23">
        <v>68</v>
      </c>
      <c r="D23">
        <v>60</v>
      </c>
      <c r="E23">
        <v>78</v>
      </c>
      <c r="F23">
        <v>78</v>
      </c>
    </row>
    <row r="24" spans="1:6" x14ac:dyDescent="0.25">
      <c r="A24" t="s">
        <v>22</v>
      </c>
      <c r="B24" t="s">
        <v>581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22</v>
      </c>
      <c r="B25" t="s">
        <v>592</v>
      </c>
      <c r="C25">
        <v>68</v>
      </c>
      <c r="D25">
        <v>60</v>
      </c>
      <c r="E25">
        <v>78</v>
      </c>
      <c r="F25">
        <v>78</v>
      </c>
    </row>
    <row r="26" spans="1:6" x14ac:dyDescent="0.25">
      <c r="A26" t="s">
        <v>23</v>
      </c>
      <c r="B26" t="s">
        <v>581</v>
      </c>
      <c r="C26">
        <v>70</v>
      </c>
      <c r="D26">
        <v>60</v>
      </c>
      <c r="E26">
        <v>75</v>
      </c>
      <c r="F26">
        <v>85</v>
      </c>
    </row>
    <row r="27" spans="1:6" x14ac:dyDescent="0.25">
      <c r="A27" t="s">
        <v>23</v>
      </c>
      <c r="B27" t="s">
        <v>592</v>
      </c>
      <c r="C27">
        <v>68</v>
      </c>
      <c r="D27">
        <v>60</v>
      </c>
      <c r="E27">
        <v>78</v>
      </c>
      <c r="F27">
        <v>78</v>
      </c>
    </row>
    <row r="28" spans="1:6" x14ac:dyDescent="0.25">
      <c r="A28" t="s">
        <v>24</v>
      </c>
      <c r="B28" t="s">
        <v>581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24</v>
      </c>
      <c r="B29" t="s">
        <v>592</v>
      </c>
      <c r="C29">
        <v>68</v>
      </c>
      <c r="D29">
        <v>60</v>
      </c>
      <c r="E29">
        <v>78</v>
      </c>
      <c r="F29">
        <v>78</v>
      </c>
    </row>
    <row r="30" spans="1:6" x14ac:dyDescent="0.25">
      <c r="A30" t="s">
        <v>25</v>
      </c>
      <c r="B30" t="s">
        <v>581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25</v>
      </c>
      <c r="B31" t="s">
        <v>592</v>
      </c>
      <c r="C31">
        <v>68</v>
      </c>
      <c r="D31">
        <v>60</v>
      </c>
      <c r="E31">
        <v>78</v>
      </c>
      <c r="F31">
        <v>78</v>
      </c>
    </row>
    <row r="32" spans="1:6" x14ac:dyDescent="0.25">
      <c r="A32" t="s">
        <v>26</v>
      </c>
      <c r="B32" t="s">
        <v>581</v>
      </c>
      <c r="C32">
        <v>70</v>
      </c>
      <c r="D32">
        <v>60</v>
      </c>
      <c r="E32">
        <v>75</v>
      </c>
      <c r="F32">
        <v>85</v>
      </c>
    </row>
    <row r="33" spans="1:6" x14ac:dyDescent="0.25">
      <c r="A33" t="s">
        <v>26</v>
      </c>
      <c r="B33" t="s">
        <v>592</v>
      </c>
      <c r="C33">
        <v>68</v>
      </c>
      <c r="D33">
        <v>60</v>
      </c>
      <c r="E33">
        <v>78</v>
      </c>
      <c r="F33">
        <v>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5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Lodging - Motel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Furnace (gas)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DX-AIR</v>
      </c>
      <c r="F4" s="5" t="str" cm="1">
        <f t="array" ref="F4">_xlfn.XLOOKUP(
1,
(Raw_hvac!$A$2:$A$100=$A4)*(Raw_hvac!$B$2:$B$100=$B4)*(Raw_hvac!$C$2:$C$100=$C4),
Raw_hvac!$D$2:$D$100,
"-"
)</f>
        <v>SZ-CAV</v>
      </c>
      <c r="G4" s="42" t="str" cm="1">
        <f t="array" ref="G4">_xlfn.XLOOKUP(
1,
(Raw_hvac!$A$2:$A$100=$A4)*(Raw_hvac!$B$2:$B$100=$B4)*(Raw_hvac!$C$2:$C$100=$C4),
Raw_hvac!$E$2:$E$100,
"-"
)</f>
        <v>0.8</v>
      </c>
      <c r="H4" s="42" cm="1">
        <f t="array" ref="H4">_xlfn.XLOOKUP(
1,
(Raw_hvac!$A$2:$A$100=$A4)*(Raw_hvac!$B$2:$B$100=$B4)*(Raw_hvac!$C$2:$C$100=$C4),
Raw_hvac!$F$2:$F$100,
"-"
)</f>
        <v>3.85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Furnace (gas)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DX-AIR</v>
      </c>
      <c r="F7" s="5" t="str" cm="1">
        <f t="array" ref="F7">_xlfn.XLOOKUP(
1,
(Raw_hvac!$A$2:$A$100=$A7)*(Raw_hvac!$B$2:$B$100=$B7)*(Raw_hvac!$C$2:$C$100=$C7),
Raw_hvac!$D$2:$D$100,
"-"
)</f>
        <v>SZ-CAV</v>
      </c>
      <c r="G7" s="42" t="str" cm="1">
        <f t="array" ref="G7">_xlfn.XLOOKUP(
1,
(Raw_hvac!$A$2:$A$100=$A7)*(Raw_hvac!$B$2:$B$100=$B7)*(Raw_hvac!$C$2:$C$100=$C7),
Raw_hvac!$E$2:$E$100,
"-"
)</f>
        <v>0.8</v>
      </c>
      <c r="H7" s="42" cm="1">
        <f t="array" ref="H7">_xlfn.XLOOKUP(
1,
(Raw_hvac!$A$2:$A$100=$A7)*(Raw_hvac!$B$2:$B$100=$B7)*(Raw_hvac!$C$2:$C$100=$C7),
Raw_hvac!$F$2:$F$100,
"-"
)</f>
        <v>3.85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Furnace (gas)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DX-AIR</v>
      </c>
      <c r="F10" s="5" t="str" cm="1">
        <f t="array" ref="F10">_xlfn.XLOOKUP(
1,
(Raw_hvac!$A$2:$A$100=$A10)*(Raw_hvac!$B$2:$B$100=$B10)*(Raw_hvac!$C$2:$C$100=$C10),
Raw_hvac!$D$2:$D$100,
"-"
)</f>
        <v>SZ-CAV</v>
      </c>
      <c r="G10" s="42" t="str" cm="1">
        <f t="array" ref="G10">_xlfn.XLOOKUP(
1,
(Raw_hvac!$A$2:$A$100=$A10)*(Raw_hvac!$B$2:$B$100=$B10)*(Raw_hvac!$C$2:$C$100=$C10),
Raw_hvac!$E$2:$E$100,
"-"
)</f>
        <v>0.8</v>
      </c>
      <c r="H10" s="42" cm="1">
        <f t="array" ref="H10">_xlfn.XLOOKUP(
1,
(Raw_hvac!$A$2:$A$100=$A10)*(Raw_hvac!$B$2:$B$100=$B10)*(Raw_hvac!$C$2:$C$100=$C10),
Raw_hvac!$F$2:$F$100,
"-"
)</f>
        <v>3.85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Furnace (gas)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DX-AIR</v>
      </c>
      <c r="F13" s="5" t="str" cm="1">
        <f t="array" ref="F13">_xlfn.XLOOKUP(
1,
(Raw_hvac!$A$2:$A$100=$A13)*(Raw_hvac!$B$2:$B$100=$B13)*(Raw_hvac!$C$2:$C$100=$C13),
Raw_hvac!$D$2:$D$100,
"-"
)</f>
        <v>SZ-CAV</v>
      </c>
      <c r="G13" s="42" t="str" cm="1">
        <f t="array" ref="G13">_xlfn.XLOOKUP(
1,
(Raw_hvac!$A$2:$A$100=$A13)*(Raw_hvac!$B$2:$B$100=$B13)*(Raw_hvac!$C$2:$C$100=$C13),
Raw_hvac!$E$2:$E$100,
"-"
)</f>
        <v>0.8</v>
      </c>
      <c r="H13" s="42" cm="1">
        <f t="array" ref="H13">_xlfn.XLOOKUP(
1,
(Raw_hvac!$A$2:$A$100=$A13)*(Raw_hvac!$B$2:$B$100=$B13)*(Raw_hvac!$C$2:$C$100=$C13),
Raw_hvac!$F$2:$F$100,
"-"
)</f>
        <v>3.85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Furnace (gas)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DX-AIR</v>
      </c>
      <c r="F16" s="5" t="str" cm="1">
        <f t="array" ref="F16">_xlfn.XLOOKUP(
1,
(Raw_hvac!$A$2:$A$100=$A16)*(Raw_hvac!$B$2:$B$100=$B16)*(Raw_hvac!$C$2:$C$100=$C16),
Raw_hvac!$D$2:$D$100,
"-"
)</f>
        <v>SZ-CAV</v>
      </c>
      <c r="G16" s="42" t="str" cm="1">
        <f t="array" ref="G16">_xlfn.XLOOKUP(
1,
(Raw_hvac!$A$2:$A$100=$A16)*(Raw_hvac!$B$2:$B$100=$B16)*(Raw_hvac!$C$2:$C$100=$C16),
Raw_hvac!$E$2:$E$100,
"-"
)</f>
        <v>0.8</v>
      </c>
      <c r="H16" s="42" cm="1">
        <f t="array" ref="H16">_xlfn.XLOOKUP(
1,
(Raw_hvac!$A$2:$A$100=$A16)*(Raw_hvac!$B$2:$B$100=$B16)*(Raw_hvac!$C$2:$C$100=$C16),
Raw_hvac!$F$2:$F$100,
"-"
)</f>
        <v>3.85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Furnace (gas)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DX-AIR</v>
      </c>
      <c r="F19" s="5" t="str" cm="1">
        <f t="array" ref="F19">_xlfn.XLOOKUP(
1,
(Raw_hvac!$A$2:$A$100=$A19)*(Raw_hvac!$B$2:$B$100=$B19)*(Raw_hvac!$C$2:$C$100=$C19),
Raw_hvac!$D$2:$D$100,
"-"
)</f>
        <v>SZ-CAV</v>
      </c>
      <c r="G19" s="42" t="str" cm="1">
        <f t="array" ref="G19">_xlfn.XLOOKUP(
1,
(Raw_hvac!$A$2:$A$100=$A19)*(Raw_hvac!$B$2:$B$100=$B19)*(Raw_hvac!$C$2:$C$100=$C19),
Raw_hvac!$E$2:$E$100,
"-"
)</f>
        <v>0.8</v>
      </c>
      <c r="H19" s="42" cm="1">
        <f t="array" ref="H19">_xlfn.XLOOKUP(
1,
(Raw_hvac!$A$2:$A$100=$A19)*(Raw_hvac!$B$2:$B$100=$B19)*(Raw_hvac!$C$2:$C$100=$C19),
Raw_hvac!$F$2:$F$100,
"-"
)</f>
        <v>3.85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Furnace (gas)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DX-AIR</v>
      </c>
      <c r="F22" s="5" t="str" cm="1">
        <f t="array" ref="F22">_xlfn.XLOOKUP(
1,
(Raw_hvac!$A$2:$A$100=$A22)*(Raw_hvac!$B$2:$B$100=$B22)*(Raw_hvac!$C$2:$C$100=$C22),
Raw_hvac!$D$2:$D$100,
"-"
)</f>
        <v>SZ-CAV</v>
      </c>
      <c r="G22" s="42" t="str" cm="1">
        <f t="array" ref="G22">_xlfn.XLOOKUP(
1,
(Raw_hvac!$A$2:$A$100=$A22)*(Raw_hvac!$B$2:$B$100=$B22)*(Raw_hvac!$C$2:$C$100=$C22),
Raw_hvac!$E$2:$E$100,
"-"
)</f>
        <v>0.8</v>
      </c>
      <c r="H22" s="42" cm="1">
        <f t="array" ref="H22">_xlfn.XLOOKUP(
1,
(Raw_hvac!$A$2:$A$100=$A22)*(Raw_hvac!$B$2:$B$100=$B22)*(Raw_hvac!$C$2:$C$100=$C22),
Raw_hvac!$F$2:$F$100,
"-"
)</f>
        <v>3.85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Furnace (gas)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DX-AIR</v>
      </c>
      <c r="F25" s="5" t="str" cm="1">
        <f t="array" ref="F25">_xlfn.XLOOKUP(
1,
(Raw_hvac!$A$2:$A$100=$A25)*(Raw_hvac!$B$2:$B$100=$B25)*(Raw_hvac!$C$2:$C$100=$C25),
Raw_hvac!$D$2:$D$100,
"-"
)</f>
        <v>SZ-CAV</v>
      </c>
      <c r="G25" s="42" t="str" cm="1">
        <f t="array" ref="G25">_xlfn.XLOOKUP(
1,
(Raw_hvac!$A$2:$A$100=$A25)*(Raw_hvac!$B$2:$B$100=$B25)*(Raw_hvac!$C$2:$C$100=$C25),
Raw_hvac!$E$2:$E$100,
"-"
)</f>
        <v>0.8</v>
      </c>
      <c r="H25" s="42" cm="1">
        <f t="array" ref="H25">_xlfn.XLOOKUP(
1,
(Raw_hvac!$A$2:$A$100=$A25)*(Raw_hvac!$B$2:$B$100=$B25)*(Raw_hvac!$C$2:$C$100=$C25),
Raw_hvac!$F$2:$F$100,
"-"
)</f>
        <v>3.85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Furnace (gas)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DX-AIR</v>
      </c>
      <c r="F28" s="5" t="str" cm="1">
        <f t="array" ref="F28">_xlfn.XLOOKUP(
1,
(Raw_hvac!$A$2:$A$100=$A28)*(Raw_hvac!$B$2:$B$100=$B28)*(Raw_hvac!$C$2:$C$100=$C28),
Raw_hvac!$D$2:$D$100,
"-"
)</f>
        <v>SZ-CAV</v>
      </c>
      <c r="G28" s="42" t="str" cm="1">
        <f t="array" ref="G28">_xlfn.XLOOKUP(
1,
(Raw_hvac!$A$2:$A$100=$A28)*(Raw_hvac!$B$2:$B$100=$B28)*(Raw_hvac!$C$2:$C$100=$C28),
Raw_hvac!$E$2:$E$100,
"-"
)</f>
        <v>0.8</v>
      </c>
      <c r="H28" s="42" cm="1">
        <f t="array" ref="H28">_xlfn.XLOOKUP(
1,
(Raw_hvac!$A$2:$A$100=$A28)*(Raw_hvac!$B$2:$B$100=$B28)*(Raw_hvac!$C$2:$C$100=$C28),
Raw_hvac!$F$2:$F$100,
"-"
)</f>
        <v>3.85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Furnace (gas)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DX-AIR</v>
      </c>
      <c r="F31" s="5" t="str" cm="1">
        <f t="array" ref="F31">_xlfn.XLOOKUP(
1,
(Raw_hvac!$A$2:$A$100=$A31)*(Raw_hvac!$B$2:$B$100=$B31)*(Raw_hvac!$C$2:$C$100=$C31),
Raw_hvac!$D$2:$D$100,
"-"
)</f>
        <v>SZ-CAV</v>
      </c>
      <c r="G31" s="42" t="str" cm="1">
        <f t="array" ref="G31">_xlfn.XLOOKUP(
1,
(Raw_hvac!$A$2:$A$100=$A31)*(Raw_hvac!$B$2:$B$100=$B31)*(Raw_hvac!$C$2:$C$100=$C31),
Raw_hvac!$E$2:$E$100,
"-"
)</f>
        <v>0.8</v>
      </c>
      <c r="H31" s="42" cm="1">
        <f t="array" ref="H31">_xlfn.XLOOKUP(
1,
(Raw_hvac!$A$2:$A$100=$A31)*(Raw_hvac!$B$2:$B$100=$B31)*(Raw_hvac!$C$2:$C$100=$C31),
Raw_hvac!$F$2:$F$100,
"-"
)</f>
        <v>3.85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Lodging - Motel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Alternative</v>
      </c>
      <c r="D38" s="26" t="str">
        <f>_xlfn.LET(_xlpm.x,_xlfn.IFNA(_xlfn.TEXTBEFORE(Raw_fanoverview!C2," Fans"),Raw_fanoverview!C2),IF(_xlpm.x=0,"-",_xlpm.x))</f>
        <v>SZ-CAV</v>
      </c>
      <c r="E38" s="68">
        <f>IF(Raw_fanoverview!E2=0,"-",Raw_fanoverview!E2)</f>
        <v>1.2734004601007729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0.27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New Construction</v>
      </c>
      <c r="B40" s="4" t="str">
        <f>Raw_fanoverview!B4</f>
        <v>cAVVG</v>
      </c>
      <c r="C40" s="4" t="str">
        <f>IF(Raw_fanoverview!D4=0,"-",Raw_fanoverview!D4)</f>
        <v>Alternative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1.2734004601007729</v>
      </c>
      <c r="F40" s="68">
        <f>IF(Raw_fanoverview!F4=0,"-",Raw_fanoverview!F4)</f>
        <v>0.55000000000000004</v>
      </c>
      <c r="G40" s="68">
        <f>IF(Raw_fanoverview!G4=0,"-",Raw_fanoverview!G4)</f>
        <v>0.9</v>
      </c>
      <c r="H40" s="68">
        <f>IF(Raw_fanoverview!H4=0,"-",Raw_fanoverview!H4)</f>
        <v>0.27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MZ-VAV</v>
      </c>
      <c r="E41" s="68">
        <f>IF(Raw_fanoverview!E5=0,"-",Raw_fanoverview!E5)</f>
        <v>5.3619709373693114</v>
      </c>
      <c r="F41" s="68">
        <f>IF(Raw_fanoverview!F5=0,"-",Raw_fanoverview!F5)</f>
        <v>0.55000000000000004</v>
      </c>
      <c r="G41" s="68">
        <f>IF(Raw_fanoverview!G5=0,"-",Raw_fanoverview!G5)</f>
        <v>0.9</v>
      </c>
      <c r="H41" s="68">
        <f>IF(Raw_fanoverview!H5=0,"-",Raw_fanoverview!H5)</f>
        <v>1.1499999999999999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cDXGF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Existing</v>
      </c>
      <c r="B43" s="4" t="str">
        <f>Raw_fanoverview!B7</f>
        <v>cDXGF</v>
      </c>
      <c r="C43" s="4" t="str">
        <f>IF(Raw_fanoverview!D7=0,"-",Raw_fanoverview!D7)</f>
        <v>Alternative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1.2734004601007729</v>
      </c>
      <c r="F43" s="68">
        <f>IF(Raw_fanoverview!F7=0,"-",Raw_fanoverview!F7)</f>
        <v>0.55000000000000004</v>
      </c>
      <c r="G43" s="68">
        <f>IF(Raw_fanoverview!G7=0,"-",Raw_fanoverview!G7)</f>
        <v>0.9</v>
      </c>
      <c r="H43" s="68">
        <f>IF(Raw_fanoverview!H7=0,"-",Raw_fanoverview!H7)</f>
        <v>0.27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cDXGF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cDXGF</v>
      </c>
      <c r="C45" s="4" t="str">
        <f>IF(Raw_fanoverview!D9=0,"-",Raw_fanoverview!D9)</f>
        <v>Alternative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1.2734004601007729</v>
      </c>
      <c r="F45" s="68">
        <f>IF(Raw_fanoverview!F9=0,"-",Raw_fanoverview!F9)</f>
        <v>0.55000000000000004</v>
      </c>
      <c r="G45" s="68">
        <f>IF(Raw_fanoverview!G9=0,"-",Raw_fanoverview!G9)</f>
        <v>0.9</v>
      </c>
      <c r="H45" s="68">
        <f>IF(Raw_fanoverview!H9=0,"-",Raw_fanoverview!H9)</f>
        <v>0.27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cDXHP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Existing</v>
      </c>
      <c r="B47" s="4" t="str">
        <f>Raw_fanoverview!B11</f>
        <v>cDXHP</v>
      </c>
      <c r="C47" s="4" t="str">
        <f>IF(Raw_fanoverview!D11=0,"-",Raw_fanoverview!D11)</f>
        <v>Alternative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1.2734004601007729</v>
      </c>
      <c r="F47" s="68">
        <f>IF(Raw_fanoverview!F11=0,"-",Raw_fanoverview!F11)</f>
        <v>0.55000000000000004</v>
      </c>
      <c r="G47" s="68">
        <f>IF(Raw_fanoverview!G11=0,"-",Raw_fanoverview!G11)</f>
        <v>0.9</v>
      </c>
      <c r="H47" s="68">
        <f>IF(Raw_fanoverview!H11=0,"-",Raw_fanoverview!H11)</f>
        <v>0.27</v>
      </c>
      <c r="I47" s="26"/>
    </row>
    <row r="48" spans="1:9" x14ac:dyDescent="0.25">
      <c r="A48" s="2" t="str">
        <f>Raw_fanoverview!A12</f>
        <v>New Construction</v>
      </c>
      <c r="B48" s="4" t="str">
        <f>Raw_fanoverview!B12</f>
        <v>cDXHP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New Construction</v>
      </c>
      <c r="B49" s="4" t="str">
        <f>Raw_fanoverview!B13</f>
        <v>cDXHP</v>
      </c>
      <c r="C49" s="4" t="str">
        <f>IF(Raw_fanoverview!D13=0,"-",Raw_fanoverview!D13)</f>
        <v>Alternative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1.2734004601007729</v>
      </c>
      <c r="F49" s="68">
        <f>IF(Raw_fanoverview!F13=0,"-",Raw_fanoverview!F13)</f>
        <v>0.55000000000000004</v>
      </c>
      <c r="G49" s="68">
        <f>IF(Raw_fanoverview!G13=0,"-",Raw_fanoverview!G13)</f>
        <v>0.9</v>
      </c>
      <c r="H49" s="68">
        <f>IF(Raw_fanoverview!H13=0,"-",Raw_fanoverview!H13)</f>
        <v>0.27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cDXOH</v>
      </c>
      <c r="C50" s="4" t="str">
        <f>IF(Raw_fanoverview!D14=0,"-",Raw_fanoverview!D14)</f>
        <v>Main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0.87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Existing</v>
      </c>
      <c r="B51" s="4" t="str">
        <f>Raw_fanoverview!B15</f>
        <v>cDXOH</v>
      </c>
      <c r="C51" s="4" t="str">
        <f>IF(Raw_fanoverview!D15=0,"-",Raw_fanoverview!D15)</f>
        <v>Alternative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1.2734004601007729</v>
      </c>
      <c r="F51" s="68">
        <f>IF(Raw_fanoverview!F15=0,"-",Raw_fanoverview!F15)</f>
        <v>0.55000000000000004</v>
      </c>
      <c r="G51" s="68">
        <f>IF(Raw_fanoverview!G15=0,"-",Raw_fanoverview!G15)</f>
        <v>0.9</v>
      </c>
      <c r="H51" s="68">
        <f>IF(Raw_fanoverview!H15=0,"-",Raw_fanoverview!H15)</f>
        <v>0.27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cDXOH</v>
      </c>
      <c r="C52" s="4" t="str">
        <f>IF(Raw_fanoverview!D16=0,"-",Raw_fanoverview!D16)</f>
        <v>Main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3.8770014008251108</v>
      </c>
      <c r="F52" s="68">
        <f>IF(Raw_fanoverview!F16=0,"-",Raw_fanoverview!F16)</f>
        <v>0.55000000000000004</v>
      </c>
      <c r="G52" s="68">
        <f>IF(Raw_fanoverview!G16=0,"-",Raw_fanoverview!G16)</f>
        <v>0.87</v>
      </c>
      <c r="H52" s="68">
        <f>IF(Raw_fanoverview!H16=0,"-",Raw_fanoverview!H16)</f>
        <v>0.83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cDXOH</v>
      </c>
      <c r="C53" s="4" t="str">
        <f>IF(Raw_fanoverview!D17=0,"-",Raw_fanoverview!D17)</f>
        <v>Alternative</v>
      </c>
      <c r="D53" s="26" t="str">
        <f>_xlfn.LET(_xlpm.x,_xlfn.IFNA(_xlfn.TEXTBEFORE(Raw_fanoverview!C17," Fans"),Raw_fanoverview!C17),IF(_xlpm.x=0,"-",_xlpm.x))</f>
        <v>SZ-CAV</v>
      </c>
      <c r="E53" s="68">
        <f>IF(Raw_fanoverview!E17=0,"-",Raw_fanoverview!E17)</f>
        <v>1.2734004601007729</v>
      </c>
      <c r="F53" s="68">
        <f>IF(Raw_fanoverview!F17=0,"-",Raw_fanoverview!F17)</f>
        <v>0.55000000000000004</v>
      </c>
      <c r="G53" s="68">
        <f>IF(Raw_fanoverview!G17=0,"-",Raw_fanoverview!G17)</f>
        <v>0.9</v>
      </c>
      <c r="H53" s="68">
        <f>IF(Raw_fanoverview!H17=0,"-",Raw_fanoverview!H17)</f>
        <v>0.27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cPVVG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SZ-VAV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cPVVG</v>
      </c>
      <c r="C55" s="4" t="str">
        <f>IF(Raw_fanoverview!D19=0,"-",Raw_fanoverview!D19)</f>
        <v>Alternative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1.2734004601007729</v>
      </c>
      <c r="F55" s="68">
        <f>IF(Raw_fanoverview!F19=0,"-",Raw_fanoverview!F19)</f>
        <v>0.55000000000000004</v>
      </c>
      <c r="G55" s="68">
        <f>IF(Raw_fanoverview!G19=0,"-",Raw_fanoverview!G19)</f>
        <v>0.9</v>
      </c>
      <c r="H55" s="68">
        <f>IF(Raw_fanoverview!H19=0,"-",Raw_fanoverview!H19)</f>
        <v>0.27</v>
      </c>
      <c r="I55" s="26"/>
    </row>
    <row r="56" spans="1:9" x14ac:dyDescent="0.25">
      <c r="A56" s="2" t="str">
        <f>Raw_fanoverview!A20</f>
        <v>New Construction</v>
      </c>
      <c r="B56" s="4" t="str">
        <f>Raw_fanoverview!B20</f>
        <v>cPVVG</v>
      </c>
      <c r="C56" s="4" t="str">
        <f>IF(Raw_fanoverview!D20=0,"-",Raw_fanoverview!D20)</f>
        <v>Main</v>
      </c>
      <c r="D56" s="26" t="str">
        <f>_xlfn.LET(_xlpm.x,_xlfn.IFNA(_xlfn.TEXTBEFORE(Raw_fanoverview!C20," Fans"),Raw_fanoverview!C20),IF(_xlpm.x=0,"-",_xlpm.x))</f>
        <v>SZ-VAV</v>
      </c>
      <c r="E56" s="68">
        <f>IF(Raw_fanoverview!E20=0,"-",Raw_fanoverview!E20)</f>
        <v>3.8770014008251108</v>
      </c>
      <c r="F56" s="68">
        <f>IF(Raw_fanoverview!F20=0,"-",Raw_fanoverview!F20)</f>
        <v>0.55000000000000004</v>
      </c>
      <c r="G56" s="68">
        <f>IF(Raw_fanoverview!G20=0,"-",Raw_fanoverview!G20)</f>
        <v>0.87</v>
      </c>
      <c r="H56" s="68">
        <f>IF(Raw_fanoverview!H20=0,"-",Raw_fanoverview!H20)</f>
        <v>0.83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cPVVG</v>
      </c>
      <c r="C57" s="4" t="str">
        <f>IF(Raw_fanoverview!D21=0,"-",Raw_fanoverview!D21)</f>
        <v>Alternative</v>
      </c>
      <c r="D57" s="26" t="str">
        <f>_xlfn.LET(_xlpm.x,_xlfn.IFNA(_xlfn.TEXTBEFORE(Raw_fanoverview!C21," Fans"),Raw_fanoverview!C21),IF(_xlpm.x=0,"-",_xlpm.x))</f>
        <v>SZ-CAV</v>
      </c>
      <c r="E57" s="68">
        <f>IF(Raw_fanoverview!E21=0,"-",Raw_fanoverview!E21)</f>
        <v>1.2734004601007729</v>
      </c>
      <c r="F57" s="68">
        <f>IF(Raw_fanoverview!F21=0,"-",Raw_fanoverview!F21)</f>
        <v>0.55000000000000004</v>
      </c>
      <c r="G57" s="68">
        <f>IF(Raw_fanoverview!G21=0,"-",Raw_fanoverview!G21)</f>
        <v>0.9</v>
      </c>
      <c r="H57" s="68">
        <f>IF(Raw_fanoverview!H21=0,"-",Raw_fanoverview!H21)</f>
        <v>0.27</v>
      </c>
      <c r="I5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2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634</v>
      </c>
      <c r="D2" t="s">
        <v>62</v>
      </c>
      <c r="E2">
        <v>1.2734004601007729</v>
      </c>
      <c r="F2">
        <v>0.55000000000000004</v>
      </c>
      <c r="G2">
        <v>0.9</v>
      </c>
      <c r="H2">
        <v>0.27</v>
      </c>
    </row>
    <row r="3" spans="1:8" x14ac:dyDescent="0.25">
      <c r="A3" t="s">
        <v>39</v>
      </c>
      <c r="B3" t="s">
        <v>67</v>
      </c>
      <c r="C3" t="s">
        <v>635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40</v>
      </c>
      <c r="B4" t="s">
        <v>67</v>
      </c>
      <c r="C4" t="s">
        <v>634</v>
      </c>
      <c r="D4" t="s">
        <v>62</v>
      </c>
      <c r="E4">
        <v>1.2734004601007729</v>
      </c>
      <c r="F4">
        <v>0.55000000000000004</v>
      </c>
      <c r="G4">
        <v>0.9</v>
      </c>
      <c r="H4">
        <v>0.27</v>
      </c>
    </row>
    <row r="5" spans="1:8" x14ac:dyDescent="0.25">
      <c r="A5" t="s">
        <v>40</v>
      </c>
      <c r="B5" t="s">
        <v>67</v>
      </c>
      <c r="C5" t="s">
        <v>635</v>
      </c>
      <c r="D5" t="s">
        <v>61</v>
      </c>
      <c r="E5">
        <v>5.3619709373693114</v>
      </c>
      <c r="F5">
        <v>0.55000000000000004</v>
      </c>
      <c r="G5">
        <v>0.9</v>
      </c>
      <c r="H5">
        <v>1.1499999999999999</v>
      </c>
    </row>
    <row r="6" spans="1:8" x14ac:dyDescent="0.25">
      <c r="A6" t="s">
        <v>39</v>
      </c>
      <c r="B6" t="s">
        <v>48</v>
      </c>
      <c r="C6" t="s">
        <v>634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39</v>
      </c>
      <c r="B7" t="s">
        <v>48</v>
      </c>
      <c r="C7" t="s">
        <v>634</v>
      </c>
      <c r="D7" t="s">
        <v>62</v>
      </c>
      <c r="E7">
        <v>1.2734004601007729</v>
      </c>
      <c r="F7">
        <v>0.55000000000000004</v>
      </c>
      <c r="G7">
        <v>0.9</v>
      </c>
      <c r="H7">
        <v>0.27</v>
      </c>
    </row>
    <row r="8" spans="1:8" x14ac:dyDescent="0.25">
      <c r="A8" t="s">
        <v>40</v>
      </c>
      <c r="B8" t="s">
        <v>48</v>
      </c>
      <c r="C8" t="s">
        <v>634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48</v>
      </c>
      <c r="C9" t="s">
        <v>634</v>
      </c>
      <c r="D9" t="s">
        <v>62</v>
      </c>
      <c r="E9">
        <v>1.2734004601007729</v>
      </c>
      <c r="F9">
        <v>0.55000000000000004</v>
      </c>
      <c r="G9">
        <v>0.9</v>
      </c>
      <c r="H9">
        <v>0.27</v>
      </c>
    </row>
    <row r="10" spans="1:8" x14ac:dyDescent="0.25">
      <c r="A10" t="s">
        <v>39</v>
      </c>
      <c r="B10" t="s">
        <v>65</v>
      </c>
      <c r="C10" t="s">
        <v>634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39</v>
      </c>
      <c r="B11" t="s">
        <v>65</v>
      </c>
      <c r="C11" t="s">
        <v>634</v>
      </c>
      <c r="D11" t="s">
        <v>62</v>
      </c>
      <c r="E11">
        <v>1.2734004601007729</v>
      </c>
      <c r="F11">
        <v>0.55000000000000004</v>
      </c>
      <c r="G11">
        <v>0.9</v>
      </c>
      <c r="H11">
        <v>0.27</v>
      </c>
    </row>
    <row r="12" spans="1:8" x14ac:dyDescent="0.25">
      <c r="A12" t="s">
        <v>40</v>
      </c>
      <c r="B12" t="s">
        <v>65</v>
      </c>
      <c r="C12" t="s">
        <v>634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40</v>
      </c>
      <c r="B13" t="s">
        <v>65</v>
      </c>
      <c r="C13" t="s">
        <v>634</v>
      </c>
      <c r="D13" t="s">
        <v>62</v>
      </c>
      <c r="E13">
        <v>1.2734004601007729</v>
      </c>
      <c r="F13">
        <v>0.55000000000000004</v>
      </c>
      <c r="G13">
        <v>0.9</v>
      </c>
      <c r="H13">
        <v>0.27</v>
      </c>
    </row>
    <row r="14" spans="1:8" x14ac:dyDescent="0.25">
      <c r="A14" t="s">
        <v>39</v>
      </c>
      <c r="B14" t="s">
        <v>68</v>
      </c>
      <c r="C14" t="s">
        <v>634</v>
      </c>
      <c r="D14" t="s">
        <v>61</v>
      </c>
      <c r="E14">
        <v>3.8770014008251108</v>
      </c>
      <c r="F14">
        <v>0.55000000000000004</v>
      </c>
      <c r="G14">
        <v>0.87</v>
      </c>
      <c r="H14">
        <v>0.83</v>
      </c>
    </row>
    <row r="15" spans="1:8" x14ac:dyDescent="0.25">
      <c r="A15" t="s">
        <v>39</v>
      </c>
      <c r="B15" t="s">
        <v>68</v>
      </c>
      <c r="C15" t="s">
        <v>634</v>
      </c>
      <c r="D15" t="s">
        <v>62</v>
      </c>
      <c r="E15">
        <v>1.2734004601007729</v>
      </c>
      <c r="F15">
        <v>0.55000000000000004</v>
      </c>
      <c r="G15">
        <v>0.9</v>
      </c>
      <c r="H15">
        <v>0.27</v>
      </c>
    </row>
    <row r="16" spans="1:8" x14ac:dyDescent="0.25">
      <c r="A16" t="s">
        <v>40</v>
      </c>
      <c r="B16" t="s">
        <v>68</v>
      </c>
      <c r="C16" t="s">
        <v>634</v>
      </c>
      <c r="D16" t="s">
        <v>61</v>
      </c>
      <c r="E16">
        <v>3.8770014008251108</v>
      </c>
      <c r="F16">
        <v>0.55000000000000004</v>
      </c>
      <c r="G16">
        <v>0.87</v>
      </c>
      <c r="H16">
        <v>0.83</v>
      </c>
    </row>
    <row r="17" spans="1:8" x14ac:dyDescent="0.25">
      <c r="A17" t="s">
        <v>40</v>
      </c>
      <c r="B17" t="s">
        <v>68</v>
      </c>
      <c r="C17" t="s">
        <v>634</v>
      </c>
      <c r="D17" t="s">
        <v>62</v>
      </c>
      <c r="E17">
        <v>1.2734004601007729</v>
      </c>
      <c r="F17">
        <v>0.55000000000000004</v>
      </c>
      <c r="G17">
        <v>0.9</v>
      </c>
      <c r="H17">
        <v>0.27</v>
      </c>
    </row>
    <row r="18" spans="1:8" x14ac:dyDescent="0.25">
      <c r="A18" t="s">
        <v>39</v>
      </c>
      <c r="B18" t="s">
        <v>69</v>
      </c>
      <c r="C18" t="s">
        <v>636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69</v>
      </c>
      <c r="C19" t="s">
        <v>634</v>
      </c>
      <c r="D19" t="s">
        <v>62</v>
      </c>
      <c r="E19">
        <v>1.2734004601007729</v>
      </c>
      <c r="F19">
        <v>0.55000000000000004</v>
      </c>
      <c r="G19">
        <v>0.9</v>
      </c>
      <c r="H19">
        <v>0.27</v>
      </c>
    </row>
    <row r="20" spans="1:8" x14ac:dyDescent="0.25">
      <c r="A20" t="s">
        <v>40</v>
      </c>
      <c r="B20" t="s">
        <v>69</v>
      </c>
      <c r="C20" t="s">
        <v>636</v>
      </c>
      <c r="D20" t="s">
        <v>61</v>
      </c>
      <c r="E20">
        <v>3.8770014008251108</v>
      </c>
      <c r="F20">
        <v>0.55000000000000004</v>
      </c>
      <c r="G20">
        <v>0.87</v>
      </c>
      <c r="H20">
        <v>0.83</v>
      </c>
    </row>
    <row r="21" spans="1:8" x14ac:dyDescent="0.25">
      <c r="A21" t="s">
        <v>40</v>
      </c>
      <c r="B21" t="s">
        <v>69</v>
      </c>
      <c r="C21" t="s">
        <v>634</v>
      </c>
      <c r="D21" t="s">
        <v>62</v>
      </c>
      <c r="E21">
        <v>1.2734004601007729</v>
      </c>
      <c r="F21">
        <v>0.55000000000000004</v>
      </c>
      <c r="G21">
        <v>0.9</v>
      </c>
      <c r="H21">
        <v>0.27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2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625</v>
      </c>
      <c r="H1" s="45" t="s">
        <v>626</v>
      </c>
    </row>
    <row r="2" spans="1:8" x14ac:dyDescent="0.25">
      <c r="A2" t="s">
        <v>39</v>
      </c>
      <c r="B2" t="s">
        <v>67</v>
      </c>
      <c r="C2" t="s">
        <v>61</v>
      </c>
      <c r="D2" t="s">
        <v>627</v>
      </c>
      <c r="E2" t="s">
        <v>628</v>
      </c>
      <c r="F2">
        <v>3.05</v>
      </c>
    </row>
    <row r="3" spans="1:8" x14ac:dyDescent="0.25">
      <c r="A3" t="s">
        <v>39</v>
      </c>
      <c r="B3" t="s">
        <v>67</v>
      </c>
      <c r="C3" t="s">
        <v>62</v>
      </c>
      <c r="D3" t="s">
        <v>629</v>
      </c>
      <c r="E3" t="s">
        <v>630</v>
      </c>
      <c r="F3">
        <v>3.85</v>
      </c>
      <c r="G3" t="s">
        <v>70</v>
      </c>
      <c r="H3" t="s">
        <v>631</v>
      </c>
    </row>
    <row r="4" spans="1:8" x14ac:dyDescent="0.25">
      <c r="A4" t="s">
        <v>40</v>
      </c>
      <c r="B4" t="s">
        <v>67</v>
      </c>
      <c r="C4" t="s">
        <v>61</v>
      </c>
      <c r="D4" t="s">
        <v>627</v>
      </c>
      <c r="E4" t="s">
        <v>628</v>
      </c>
      <c r="F4">
        <v>3.05</v>
      </c>
    </row>
    <row r="5" spans="1:8" x14ac:dyDescent="0.25">
      <c r="A5" t="s">
        <v>40</v>
      </c>
      <c r="B5" t="s">
        <v>67</v>
      </c>
      <c r="C5" t="s">
        <v>62</v>
      </c>
      <c r="D5" t="s">
        <v>629</v>
      </c>
      <c r="E5" t="s">
        <v>630</v>
      </c>
      <c r="F5">
        <v>3.85</v>
      </c>
      <c r="G5" t="s">
        <v>70</v>
      </c>
      <c r="H5" t="s">
        <v>631</v>
      </c>
    </row>
    <row r="6" spans="1:8" x14ac:dyDescent="0.25">
      <c r="A6" t="s">
        <v>39</v>
      </c>
      <c r="B6" t="s">
        <v>48</v>
      </c>
      <c r="C6" t="s">
        <v>61</v>
      </c>
      <c r="D6" t="s">
        <v>629</v>
      </c>
      <c r="E6" t="s">
        <v>630</v>
      </c>
      <c r="F6">
        <v>3.65</v>
      </c>
    </row>
    <row r="7" spans="1:8" x14ac:dyDescent="0.25">
      <c r="A7" t="s">
        <v>39</v>
      </c>
      <c r="B7" t="s">
        <v>48</v>
      </c>
      <c r="C7" t="s">
        <v>62</v>
      </c>
      <c r="D7" t="s">
        <v>629</v>
      </c>
      <c r="E7" t="s">
        <v>630</v>
      </c>
      <c r="F7">
        <v>3.85</v>
      </c>
      <c r="G7" t="s">
        <v>70</v>
      </c>
      <c r="H7" t="s">
        <v>631</v>
      </c>
    </row>
    <row r="8" spans="1:8" x14ac:dyDescent="0.25">
      <c r="A8" t="s">
        <v>40</v>
      </c>
      <c r="B8" t="s">
        <v>48</v>
      </c>
      <c r="C8" t="s">
        <v>61</v>
      </c>
      <c r="D8" t="s">
        <v>629</v>
      </c>
      <c r="E8" t="s">
        <v>630</v>
      </c>
      <c r="F8">
        <v>3.65</v>
      </c>
    </row>
    <row r="9" spans="1:8" x14ac:dyDescent="0.25">
      <c r="A9" t="s">
        <v>40</v>
      </c>
      <c r="B9" t="s">
        <v>48</v>
      </c>
      <c r="C9" t="s">
        <v>62</v>
      </c>
      <c r="D9" t="s">
        <v>629</v>
      </c>
      <c r="E9" t="s">
        <v>630</v>
      </c>
      <c r="F9">
        <v>3.85</v>
      </c>
      <c r="G9" t="s">
        <v>70</v>
      </c>
      <c r="H9" t="s">
        <v>631</v>
      </c>
    </row>
    <row r="10" spans="1:8" x14ac:dyDescent="0.25">
      <c r="A10" t="s">
        <v>39</v>
      </c>
      <c r="B10" t="s">
        <v>65</v>
      </c>
      <c r="C10" t="s">
        <v>61</v>
      </c>
      <c r="D10" t="s">
        <v>629</v>
      </c>
      <c r="E10" t="s">
        <v>632</v>
      </c>
      <c r="F10">
        <v>3.65</v>
      </c>
    </row>
    <row r="11" spans="1:8" x14ac:dyDescent="0.25">
      <c r="A11" t="s">
        <v>39</v>
      </c>
      <c r="B11" t="s">
        <v>65</v>
      </c>
      <c r="C11" t="s">
        <v>62</v>
      </c>
      <c r="D11" t="s">
        <v>629</v>
      </c>
      <c r="E11" t="s">
        <v>630</v>
      </c>
      <c r="F11">
        <v>3.85</v>
      </c>
      <c r="G11" t="s">
        <v>70</v>
      </c>
      <c r="H11" t="s">
        <v>631</v>
      </c>
    </row>
    <row r="12" spans="1:8" x14ac:dyDescent="0.25">
      <c r="A12" t="s">
        <v>40</v>
      </c>
      <c r="B12" t="s">
        <v>65</v>
      </c>
      <c r="C12" t="s">
        <v>61</v>
      </c>
      <c r="D12" t="s">
        <v>629</v>
      </c>
      <c r="E12" t="s">
        <v>632</v>
      </c>
      <c r="F12">
        <v>3.65</v>
      </c>
    </row>
    <row r="13" spans="1:8" x14ac:dyDescent="0.25">
      <c r="A13" t="s">
        <v>40</v>
      </c>
      <c r="B13" t="s">
        <v>65</v>
      </c>
      <c r="C13" t="s">
        <v>62</v>
      </c>
      <c r="D13" t="s">
        <v>629</v>
      </c>
      <c r="E13" t="s">
        <v>630</v>
      </c>
      <c r="F13">
        <v>3.85</v>
      </c>
      <c r="G13" t="s">
        <v>70</v>
      </c>
      <c r="H13" t="s">
        <v>631</v>
      </c>
    </row>
    <row r="14" spans="1:8" x14ac:dyDescent="0.25">
      <c r="A14" t="s">
        <v>39</v>
      </c>
      <c r="B14" t="s">
        <v>68</v>
      </c>
      <c r="C14" t="s">
        <v>61</v>
      </c>
      <c r="D14" t="s">
        <v>629</v>
      </c>
      <c r="E14" t="s">
        <v>91</v>
      </c>
      <c r="F14">
        <v>3.65</v>
      </c>
    </row>
    <row r="15" spans="1:8" x14ac:dyDescent="0.25">
      <c r="A15" t="s">
        <v>39</v>
      </c>
      <c r="B15" t="s">
        <v>68</v>
      </c>
      <c r="C15" t="s">
        <v>62</v>
      </c>
      <c r="D15" t="s">
        <v>629</v>
      </c>
      <c r="E15" t="s">
        <v>630</v>
      </c>
      <c r="F15">
        <v>3.85</v>
      </c>
      <c r="G15" t="s">
        <v>70</v>
      </c>
      <c r="H15" t="s">
        <v>631</v>
      </c>
    </row>
    <row r="16" spans="1:8" x14ac:dyDescent="0.25">
      <c r="A16" t="s">
        <v>40</v>
      </c>
      <c r="B16" t="s">
        <v>68</v>
      </c>
      <c r="C16" t="s">
        <v>61</v>
      </c>
      <c r="D16" t="s">
        <v>629</v>
      </c>
      <c r="E16" t="s">
        <v>91</v>
      </c>
      <c r="F16">
        <v>3.65</v>
      </c>
    </row>
    <row r="17" spans="1:8" x14ac:dyDescent="0.25">
      <c r="A17" t="s">
        <v>40</v>
      </c>
      <c r="B17" t="s">
        <v>68</v>
      </c>
      <c r="C17" t="s">
        <v>62</v>
      </c>
      <c r="D17" t="s">
        <v>629</v>
      </c>
      <c r="E17" t="s">
        <v>630</v>
      </c>
      <c r="F17">
        <v>3.85</v>
      </c>
      <c r="G17" t="s">
        <v>70</v>
      </c>
      <c r="H17" t="s">
        <v>631</v>
      </c>
    </row>
    <row r="18" spans="1:8" x14ac:dyDescent="0.25">
      <c r="A18" t="s">
        <v>39</v>
      </c>
      <c r="B18" t="s">
        <v>69</v>
      </c>
      <c r="C18" t="s">
        <v>61</v>
      </c>
      <c r="D18" t="s">
        <v>633</v>
      </c>
      <c r="E18" t="s">
        <v>630</v>
      </c>
      <c r="F18">
        <v>3.65</v>
      </c>
    </row>
    <row r="19" spans="1:8" x14ac:dyDescent="0.25">
      <c r="A19" t="s">
        <v>39</v>
      </c>
      <c r="B19" t="s">
        <v>69</v>
      </c>
      <c r="C19" t="s">
        <v>62</v>
      </c>
      <c r="D19" t="s">
        <v>629</v>
      </c>
      <c r="E19" t="s">
        <v>630</v>
      </c>
      <c r="F19">
        <v>3.85</v>
      </c>
      <c r="G19" t="s">
        <v>70</v>
      </c>
      <c r="H19" t="s">
        <v>631</v>
      </c>
    </row>
    <row r="20" spans="1:8" x14ac:dyDescent="0.25">
      <c r="A20" t="s">
        <v>40</v>
      </c>
      <c r="B20" t="s">
        <v>69</v>
      </c>
      <c r="C20" t="s">
        <v>61</v>
      </c>
      <c r="D20" t="s">
        <v>633</v>
      </c>
      <c r="E20" t="s">
        <v>630</v>
      </c>
      <c r="F20">
        <v>3.65</v>
      </c>
    </row>
    <row r="21" spans="1:8" x14ac:dyDescent="0.25">
      <c r="A21" t="s">
        <v>40</v>
      </c>
      <c r="B21" t="s">
        <v>69</v>
      </c>
      <c r="C21" t="s">
        <v>62</v>
      </c>
      <c r="D21" t="s">
        <v>629</v>
      </c>
      <c r="E21" t="s">
        <v>630</v>
      </c>
      <c r="F21">
        <v>3.85</v>
      </c>
      <c r="G21" t="s">
        <v>70</v>
      </c>
      <c r="H21" t="s">
        <v>631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7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Lodging - Motel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5">_xlfn._xlws.SORT(_xlfn.UNIQUE(_xlfn._xlws.FILTER(Raw_outdoorairflowrate!A2:A5000, Raw_outdoorairflowrate!A2:A5000&lt;&gt;0)))</f>
        <v>Corridor</v>
      </c>
    </row>
    <row r="3" spans="1:26" ht="18" customHeight="1" x14ac:dyDescent="0.25">
      <c r="A3" s="2" t="str">
        <f>Z2</f>
        <v>Corridor</v>
      </c>
      <c r="B3" s="53">
        <f>SUMIF(Raw_outdoorairflowrate!$A:$A, $A3, Raw_outdoorairflowrate!B:B)</f>
        <v>19461.599999999999</v>
      </c>
      <c r="C3" s="35">
        <f>SUMIF(Raw_outdoorairflowrate!$A:$A, $A3, Raw_outdoorairflowrate!C:C)</f>
        <v>0</v>
      </c>
      <c r="D3" s="35">
        <f>SUMIF(Raw_outdoorairflowrate!$A:$A, $A3, Raw_outdoorairflowrate!D:D)</f>
        <v>0.15</v>
      </c>
      <c r="E3" s="61">
        <f>B3*D3</f>
        <v>2919.24</v>
      </c>
      <c r="F3" s="26"/>
      <c r="Z3" t="str">
        <v>Guestroom</v>
      </c>
    </row>
    <row r="4" spans="1:26" ht="18" customHeight="1" x14ac:dyDescent="0.25">
      <c r="A4" s="2" t="str">
        <f t="shared" ref="A4:A6" si="0">Z3</f>
        <v>Guestroom</v>
      </c>
      <c r="B4" s="53">
        <f>SUMIF(Raw_outdoorairflowrate!$A:$A, $A4, Raw_outdoorairflowrate!B:B)</f>
        <v>9448.81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6" si="1">B4*D4</f>
        <v>1417.3214999999998</v>
      </c>
      <c r="F4" s="26"/>
      <c r="Z4" t="str">
        <v>Laundry</v>
      </c>
    </row>
    <row r="5" spans="1:26" ht="18" customHeight="1" x14ac:dyDescent="0.25">
      <c r="A5" s="2" t="str">
        <f t="shared" si="0"/>
        <v>Laundry</v>
      </c>
      <c r="B5" s="53">
        <f>SUMIF(Raw_outdoorairflowrate!$A:$A, $A5, Raw_outdoorairflowrate!B:B)</f>
        <v>479.41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71.911500000000004</v>
      </c>
      <c r="F5" s="26"/>
      <c r="Z5" t="str">
        <v>Office</v>
      </c>
    </row>
    <row r="6" spans="1:26" ht="18" customHeight="1" x14ac:dyDescent="0.25">
      <c r="A6" s="2" t="str">
        <f t="shared" si="0"/>
        <v>Office</v>
      </c>
      <c r="B6" s="53">
        <f>SUMIF(Raw_outdoorairflowrate!$A:$A, $A6, Raw_outdoorairflowrate!B:B)</f>
        <v>599.32000000000005</v>
      </c>
      <c r="C6" s="35">
        <f>SUMIF(Raw_outdoorairflowrate!$A:$A, $A6, Raw_outdoorairflowrate!C:C)</f>
        <v>0</v>
      </c>
      <c r="D6" s="35">
        <f>SUMIF(Raw_outdoorairflowrate!$A:$A, $A6, Raw_outdoorairflowrate!D:D)</f>
        <v>0.15</v>
      </c>
      <c r="E6" s="61">
        <f t="shared" si="1"/>
        <v>89.89800000000001</v>
      </c>
      <c r="F6" s="26"/>
    </row>
    <row r="9" spans="1:26" ht="15.75" customHeight="1" x14ac:dyDescent="0.25">
      <c r="A9" s="93" t="str">
        <f>"OA Controller - "&amp;Prototype!A2</f>
        <v>OA Controller - Lodging - Motel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</row>
    <row r="10" spans="1:26" x14ac:dyDescent="0.25">
      <c r="A10" s="19" t="s">
        <v>13</v>
      </c>
      <c r="B10" s="19" t="s">
        <v>18</v>
      </c>
      <c r="C10" s="19" t="s">
        <v>17</v>
      </c>
      <c r="D10" s="8" t="s">
        <v>73</v>
      </c>
      <c r="E10" s="8" t="s">
        <v>74</v>
      </c>
      <c r="F10" s="8" t="s">
        <v>75</v>
      </c>
      <c r="G10" s="8" t="s">
        <v>76</v>
      </c>
      <c r="H10" s="8" t="s">
        <v>77</v>
      </c>
      <c r="I10" s="8" t="s">
        <v>78</v>
      </c>
      <c r="J10" s="8" t="s">
        <v>79</v>
      </c>
      <c r="K10" s="8" t="s">
        <v>80</v>
      </c>
      <c r="L10" s="8" t="s">
        <v>81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8" t="s">
        <v>25</v>
      </c>
      <c r="S10" s="8" t="s">
        <v>26</v>
      </c>
      <c r="T10" s="8" t="s">
        <v>101</v>
      </c>
    </row>
    <row r="11" spans="1:26" x14ac:dyDescent="0.25">
      <c r="A11" s="100" t="s">
        <v>46</v>
      </c>
      <c r="B11" s="3" t="s">
        <v>39</v>
      </c>
      <c r="C11" s="3" t="s">
        <v>82</v>
      </c>
      <c r="D11" s="2" cm="1">
        <f t="array" ref="D11">_xlfn.XLOOKUP(
1,
(Raw_oacontroller!$B$2:$B$100=$B11)*(Raw_oacontroller!$A$2:$A$100=D$10),
Raw_oacontroller!$C$2:$C$100
)</f>
        <v>75</v>
      </c>
      <c r="E11" s="2" cm="1">
        <f t="array" ref="E11">_xlfn.XLOOKUP(
1,
(Raw_oacontroller!$B$2:$B$100=$B11)*(Raw_oacontroller!$A$2:$A$100=E$10),
Raw_oacontroller!$C$2:$C$100
)</f>
        <v>73</v>
      </c>
      <c r="F11" s="2" cm="1">
        <f t="array" ref="F11">_xlfn.XLOOKUP(
1,
(Raw_oacontroller!$B$2:$B$100=$B11)*(Raw_oacontroller!$A$2:$A$100=F$10),
Raw_oacontroller!$C$2:$C$100
)</f>
        <v>75</v>
      </c>
      <c r="G11" s="2" cm="1">
        <f t="array" ref="G11">_xlfn.XLOOKUP(
1,
(Raw_oacontroller!$B$2:$B$100=$B11)*(Raw_oacontroller!$A$2:$A$100=G$10),
Raw_oacontroller!$C$2:$C$100
)</f>
        <v>73</v>
      </c>
      <c r="H11" s="2" cm="1">
        <f t="array" ref="H11">_xlfn.XLOOKUP(
1,
(Raw_oacontroller!$B$2:$B$100=$B11)*(Raw_oacontroller!$A$2:$A$100=H$10),
Raw_oacontroller!$C$2:$C$100
)</f>
        <v>75</v>
      </c>
      <c r="I11" s="2" cm="1">
        <f t="array" ref="I11">_xlfn.XLOOKUP(
1,
(Raw_oacontroller!$B$2:$B$100=$B11)*(Raw_oacontroller!$A$2:$A$100=I$10),
Raw_oacontroller!$C$2:$C$100
)</f>
        <v>71</v>
      </c>
      <c r="J11" s="2" cm="1">
        <f t="array" ref="J11">_xlfn.XLOOKUP(
1,
(Raw_oacontroller!$B$2:$B$100=$B11)*(Raw_oacontroller!$A$2:$A$100=J$10),
Raw_oacontroller!$C$2:$C$100
)</f>
        <v>69</v>
      </c>
      <c r="K11" s="2" cm="1">
        <f t="array" ref="K11">_xlfn.XLOOKUP(
1,
(Raw_oacontroller!$B$2:$B$100=$B11)*(Raw_oacontroller!$A$2:$A$100=K$10),
Raw_oacontroller!$C$2:$C$100
)</f>
        <v>71</v>
      </c>
      <c r="L11" s="2" cm="1">
        <f t="array" ref="L11">_xlfn.XLOOKUP(
1,
(Raw_oacontroller!$B$2:$B$100=$B11)*(Raw_oacontroller!$A$2:$A$100=L$10),
Raw_oacontroller!$C$2:$C$100
)</f>
        <v>71</v>
      </c>
      <c r="M11" s="2" cm="1">
        <f t="array" ref="M11">_xlfn.XLOOKUP(
1,
(Raw_oacontroller!$B$2:$B$100=$B11)*(Raw_oacontroller!$A$2:$A$100=M$10),
Raw_oacontroller!$C$2:$C$100
)</f>
        <v>73</v>
      </c>
      <c r="N11" s="2" cm="1">
        <f t="array" ref="N11">_xlfn.XLOOKUP(
1,
(Raw_oacontroller!$B$2:$B$100=$B11)*(Raw_oacontroller!$A$2:$A$100=N$10),
Raw_oacontroller!$C$2:$C$100
)</f>
        <v>75</v>
      </c>
      <c r="O11" s="2" cm="1">
        <f t="array" ref="O11">_xlfn.XLOOKUP(
1,
(Raw_oacontroller!$B$2:$B$100=$B11)*(Raw_oacontroller!$A$2:$A$100=O$10),
Raw_oacontroller!$C$2:$C$100
)</f>
        <v>75</v>
      </c>
      <c r="P11" s="2" cm="1">
        <f t="array" ref="P11">_xlfn.XLOOKUP(
1,
(Raw_oacontroller!$B$2:$B$100=$B11)*(Raw_oacontroller!$A$2:$A$100=P$10),
Raw_oacontroller!$C$2:$C$100
)</f>
        <v>75</v>
      </c>
      <c r="Q11" s="2" cm="1">
        <f t="array" ref="Q11">_xlfn.XLOOKUP(
1,
(Raw_oacontroller!$B$2:$B$100=$B11)*(Raw_oacontroller!$A$2:$A$100=Q$10),
Raw_oacontroller!$C$2:$C$100
)</f>
        <v>75</v>
      </c>
      <c r="R11" s="2" cm="1">
        <f t="array" ref="R11">_xlfn.XLOOKUP(
1,
(Raw_oacontroller!$B$2:$B$100=$B11)*(Raw_oacontroller!$A$2:$A$100=R$10),
Raw_oacontroller!$C$2:$C$100
)</f>
        <v>75</v>
      </c>
      <c r="S11" s="2" cm="1">
        <f t="array" ref="S11">_xlfn.XLOOKUP(
1,
(Raw_oacontroller!$B$2:$B$100=$B11)*(Raw_oacontroller!$A$2:$A$100=S$10),
Raw_oacontroller!$C$2:$C$100
)</f>
        <v>75</v>
      </c>
      <c r="T11" s="26"/>
    </row>
    <row r="12" spans="1:26" x14ac:dyDescent="0.25">
      <c r="A12" s="100"/>
      <c r="B12" s="2" t="s">
        <v>40</v>
      </c>
      <c r="C12" s="3" t="s">
        <v>82</v>
      </c>
      <c r="D12" s="2" cm="1">
        <f t="array" ref="D12">_xlfn.XLOOKUP(
1,
(Raw_oacontroller!$B$2:$B$100=$B12)*(Raw_oacontroller!$A$2:$A$100=D$10),
Raw_oacontroller!$C$2:$C$100
)</f>
        <v>75</v>
      </c>
      <c r="E12" s="2" cm="1">
        <f t="array" ref="E12">_xlfn.XLOOKUP(
1,
(Raw_oacontroller!$B$2:$B$100=$B12)*(Raw_oacontroller!$A$2:$A$100=E$10),
Raw_oacontroller!$C$2:$C$100
)</f>
        <v>73</v>
      </c>
      <c r="F12" s="2" cm="1">
        <f t="array" ref="F12">_xlfn.XLOOKUP(
1,
(Raw_oacontroller!$B$2:$B$100=$B12)*(Raw_oacontroller!$A$2:$A$100=F$10),
Raw_oacontroller!$C$2:$C$100
)</f>
        <v>75</v>
      </c>
      <c r="G12" s="2" cm="1">
        <f t="array" ref="G12">_xlfn.XLOOKUP(
1,
(Raw_oacontroller!$B$2:$B$100=$B12)*(Raw_oacontroller!$A$2:$A$100=G$10),
Raw_oacontroller!$C$2:$C$100
)</f>
        <v>73</v>
      </c>
      <c r="H12" s="2" cm="1">
        <f t="array" ref="H12">_xlfn.XLOOKUP(
1,
(Raw_oacontroller!$B$2:$B$100=$B12)*(Raw_oacontroller!$A$2:$A$100=H$10),
Raw_oacontroller!$C$2:$C$100
)</f>
        <v>75</v>
      </c>
      <c r="I12" s="2" cm="1">
        <f t="array" ref="I12">_xlfn.XLOOKUP(
1,
(Raw_oacontroller!$B$2:$B$100=$B12)*(Raw_oacontroller!$A$2:$A$100=I$10),
Raw_oacontroller!$C$2:$C$100
)</f>
        <v>71</v>
      </c>
      <c r="J12" s="2" cm="1">
        <f t="array" ref="J12">_xlfn.XLOOKUP(
1,
(Raw_oacontroller!$B$2:$B$100=$B12)*(Raw_oacontroller!$A$2:$A$100=J$10),
Raw_oacontroller!$C$2:$C$100
)</f>
        <v>69</v>
      </c>
      <c r="K12" s="2" cm="1">
        <f t="array" ref="K12">_xlfn.XLOOKUP(
1,
(Raw_oacontroller!$B$2:$B$100=$B12)*(Raw_oacontroller!$A$2:$A$100=K$10),
Raw_oacontroller!$C$2:$C$100
)</f>
        <v>71</v>
      </c>
      <c r="L12" s="2" cm="1">
        <f t="array" ref="L12">_xlfn.XLOOKUP(
1,
(Raw_oacontroller!$B$2:$B$100=$B12)*(Raw_oacontroller!$A$2:$A$100=L$10),
Raw_oacontroller!$C$2:$C$100
)</f>
        <v>71</v>
      </c>
      <c r="M12" s="2" cm="1">
        <f t="array" ref="M12">_xlfn.XLOOKUP(
1,
(Raw_oacontroller!$B$2:$B$100=$B12)*(Raw_oacontroller!$A$2:$A$100=M$10),
Raw_oacontroller!$C$2:$C$100
)</f>
        <v>73</v>
      </c>
      <c r="N12" s="2" cm="1">
        <f t="array" ref="N12">_xlfn.XLOOKUP(
1,
(Raw_oacontroller!$B$2:$B$100=$B12)*(Raw_oacontroller!$A$2:$A$100=N$10),
Raw_oacontroller!$C$2:$C$100
)</f>
        <v>75</v>
      </c>
      <c r="O12" s="2" cm="1">
        <f t="array" ref="O12">_xlfn.XLOOKUP(
1,
(Raw_oacontroller!$B$2:$B$100=$B12)*(Raw_oacontroller!$A$2:$A$100=O$10),
Raw_oacontroller!$C$2:$C$100
)</f>
        <v>75</v>
      </c>
      <c r="P12" s="2" cm="1">
        <f t="array" ref="P12">_xlfn.XLOOKUP(
1,
(Raw_oacontroller!$B$2:$B$100=$B12)*(Raw_oacontroller!$A$2:$A$100=P$10),
Raw_oacontroller!$C$2:$C$100
)</f>
        <v>75</v>
      </c>
      <c r="Q12" s="2" cm="1">
        <f t="array" ref="Q12">_xlfn.XLOOKUP(
1,
(Raw_oacontroller!$B$2:$B$100=$B12)*(Raw_oacontroller!$A$2:$A$100=Q$10),
Raw_oacontroller!$C$2:$C$100
)</f>
        <v>75</v>
      </c>
      <c r="R12" s="2" cm="1">
        <f t="array" ref="R12">_xlfn.XLOOKUP(
1,
(Raw_oacontroller!$B$2:$B$100=$B12)*(Raw_oacontroller!$A$2:$A$100=R$10),
Raw_oacontroller!$C$2:$C$100
)</f>
        <v>75</v>
      </c>
      <c r="S12" s="2" cm="1">
        <f t="array" ref="S12">_xlfn.XLOOKUP(
1,
(Raw_oacontroller!$B$2:$B$100=$B12)*(Raw_oacontroller!$A$2:$A$100=S$10),
Raw_oacontroller!$C$2:$C$100
)</f>
        <v>75</v>
      </c>
      <c r="T12" s="26"/>
    </row>
    <row r="15" spans="1:26" ht="15.75" x14ac:dyDescent="0.25">
      <c r="A15" s="96" t="str">
        <f>"Exhaust hood - "&amp;Prototype!A2</f>
        <v>Exhaust hood - Lodging - Motel</v>
      </c>
      <c r="B15" s="96"/>
      <c r="C15" s="96"/>
      <c r="D15" s="96"/>
      <c r="E15" s="96"/>
    </row>
    <row r="16" spans="1:26" ht="27" x14ac:dyDescent="0.2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100</v>
      </c>
    </row>
    <row r="17" spans="1:5" x14ac:dyDescent="0.25">
      <c r="A17" s="4" t="s">
        <v>91</v>
      </c>
      <c r="B17" s="4" t="s">
        <v>91</v>
      </c>
      <c r="C17" s="4" t="s">
        <v>91</v>
      </c>
      <c r="D17" s="4" t="s">
        <v>91</v>
      </c>
      <c r="E17" s="4"/>
    </row>
  </sheetData>
  <mergeCells count="4">
    <mergeCell ref="A15:E15"/>
    <mergeCell ref="A11:A12"/>
    <mergeCell ref="A1:F1"/>
    <mergeCell ref="A9:T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5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580</v>
      </c>
      <c r="B2">
        <v>19461.599999999999</v>
      </c>
      <c r="C2">
        <v>0</v>
      </c>
      <c r="D2">
        <v>0.15</v>
      </c>
    </row>
    <row r="3" spans="1:4" x14ac:dyDescent="0.25">
      <c r="A3" t="s">
        <v>591</v>
      </c>
      <c r="B3">
        <v>9448.81</v>
      </c>
      <c r="C3">
        <v>0</v>
      </c>
      <c r="D3">
        <v>0.15</v>
      </c>
    </row>
    <row r="4" spans="1:4" x14ac:dyDescent="0.25">
      <c r="A4" t="s">
        <v>598</v>
      </c>
      <c r="B4">
        <v>479.41</v>
      </c>
      <c r="C4">
        <v>0</v>
      </c>
      <c r="D4">
        <v>0.15</v>
      </c>
    </row>
    <row r="5" spans="1:4" x14ac:dyDescent="0.25">
      <c r="A5" t="s">
        <v>581</v>
      </c>
      <c r="B5">
        <v>599.32000000000005</v>
      </c>
      <c r="C5">
        <v>0</v>
      </c>
      <c r="D5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26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Lodging - Motel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274774.33</v>
      </c>
      <c r="E4" s="70">
        <f>Raw_waterheater!D2</f>
        <v>57.63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274774.33</v>
      </c>
      <c r="E5" s="70">
        <f>Raw_waterheater!D3</f>
        <v>57.63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Lodging - Motel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CORRIDOR EL1 CORE PERIM SPC (G.C5)</v>
      </c>
      <c r="B10" s="62">
        <f>IFERROR(Zones!H3,0)</f>
        <v>1677.17</v>
      </c>
      <c r="C10" s="59">
        <f>IFERROR(Zones!K3,0)</f>
        <v>5</v>
      </c>
      <c r="D10" s="57">
        <f>IFERROR(E10/C10,0)</f>
        <v>0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0" s="73">
        <f>E10/60</f>
        <v>0</v>
      </c>
      <c r="G10" s="74"/>
    </row>
    <row r="11" spans="1:8" x14ac:dyDescent="0.25">
      <c r="A11" s="58" t="str">
        <f>IFERROR(Zones!B4,0)</f>
        <v>CORRIDOR EL1 SOUTH PERIM SPC (G.S9)</v>
      </c>
      <c r="B11" s="62">
        <f>IFERROR(Zones!H4,0)</f>
        <v>2789.87</v>
      </c>
      <c r="C11" s="59">
        <f>IFERROR(Zones!K4,0)</f>
        <v>5</v>
      </c>
      <c r="D11" s="57">
        <f t="shared" ref="D11:D25" si="0">IFERROR(E11/C11,0)</f>
        <v>0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1" s="73">
        <f t="shared" ref="F11:F25" si="1">E11/60</f>
        <v>0</v>
      </c>
      <c r="G11" s="74"/>
    </row>
    <row r="12" spans="1:8" x14ac:dyDescent="0.25">
      <c r="A12" s="58" t="str">
        <f>IFERROR(Zones!B5,0)</f>
        <v>CORRIDOR EL2 CORE SPC (G.C5)</v>
      </c>
      <c r="B12" s="62">
        <f>IFERROR(Zones!H5,0)</f>
        <v>1677.17</v>
      </c>
      <c r="C12" s="59">
        <f>IFERROR(Zones!K5,0)</f>
        <v>5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CORRIDOR EL2 NNE PERIM SPC (G.NNE4)</v>
      </c>
      <c r="B13" s="62">
        <f>IFERROR(Zones!H6,0)</f>
        <v>1664.61</v>
      </c>
      <c r="C13" s="59">
        <f>IFERROR(Zones!K6,0)</f>
        <v>5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CORRIDOR EL2 NORTH PERIM SPC (G.N1)</v>
      </c>
      <c r="B14" s="62">
        <f>IFERROR(Zones!H7,0)</f>
        <v>1664.85</v>
      </c>
      <c r="C14" s="59">
        <f>IFERROR(Zones!K7,0)</f>
        <v>5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CORRIDOR EL2 NORTH PERIM SPC (G.N3)</v>
      </c>
      <c r="B15" s="62">
        <f>IFERROR(Zones!H8,0)</f>
        <v>3329.23</v>
      </c>
      <c r="C15" s="59">
        <f>IFERROR(Zones!K8,0)</f>
        <v>5</v>
      </c>
      <c r="D15" s="57">
        <f t="shared" si="0"/>
        <v>15.661676799999986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78.308383999999933</v>
      </c>
      <c r="F15" s="73">
        <f t="shared" si="1"/>
        <v>1.3051397333333321</v>
      </c>
      <c r="G15" s="74"/>
    </row>
    <row r="16" spans="1:8" x14ac:dyDescent="0.25">
      <c r="A16" s="58" t="str">
        <f>IFERROR(Zones!B9,0)</f>
        <v>CORRIDOR EL2 SSW PERIM SPC (G.SSW2)</v>
      </c>
      <c r="B16" s="62">
        <f>IFERROR(Zones!H9,0)</f>
        <v>1664.62</v>
      </c>
      <c r="C16" s="59">
        <f>IFERROR(Zones!K9,0)</f>
        <v>5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CORRIDOR EL2 SOUTH PERIM SPC (G.S6)</v>
      </c>
      <c r="B17" s="62">
        <f>IFERROR(Zones!H10,0)</f>
        <v>3329.47</v>
      </c>
      <c r="C17" s="59">
        <f>IFERROR(Zones!K10,0)</f>
        <v>5</v>
      </c>
      <c r="D17" s="57">
        <f t="shared" si="0"/>
        <v>0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73">
        <f t="shared" si="1"/>
        <v>0</v>
      </c>
      <c r="G17" s="74"/>
    </row>
    <row r="18" spans="1:7" x14ac:dyDescent="0.25">
      <c r="A18" s="58" t="str">
        <f>IFERROR(Zones!B11,0)</f>
        <v>CORRIDOR EL2 SOUTH PERIM SPC (G.S7)</v>
      </c>
      <c r="B18" s="62">
        <f>IFERROR(Zones!H11,0)</f>
        <v>1664.61</v>
      </c>
      <c r="C18" s="59">
        <f>IFERROR(Zones!K11,0)</f>
        <v>5</v>
      </c>
      <c r="D18" s="57">
        <f t="shared" si="0"/>
        <v>0.55419795999999999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2.7709898000000002</v>
      </c>
      <c r="F18" s="73">
        <f t="shared" si="1"/>
        <v>4.6183163333333339E-2</v>
      </c>
      <c r="G18" s="74"/>
    </row>
    <row r="19" spans="1:7" x14ac:dyDescent="0.25">
      <c r="A19" s="58" t="str">
        <f>IFERROR(Zones!B12,0)</f>
        <v>GUESTRM EL1 NNE PERIM SPC (G.NNE1)</v>
      </c>
      <c r="B19" s="62">
        <f>IFERROR(Zones!H12,0)</f>
        <v>1411.6</v>
      </c>
      <c r="C19" s="59">
        <f>IFERROR(Zones!K12,0)</f>
        <v>2.5</v>
      </c>
      <c r="D19" s="57">
        <f t="shared" si="0"/>
        <v>12.647935999999989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31.619839999999972</v>
      </c>
      <c r="F19" s="73">
        <f t="shared" si="1"/>
        <v>0.52699733333333287</v>
      </c>
      <c r="G19" s="74"/>
    </row>
    <row r="20" spans="1:7" x14ac:dyDescent="0.25">
      <c r="A20" s="58" t="str">
        <f>IFERROR(Zones!B13,0)</f>
        <v>GUESTRM EL1 NORTH PERIM SPC (G.N3)</v>
      </c>
      <c r="B20" s="62">
        <f>IFERROR(Zones!H13,0)</f>
        <v>3495.91</v>
      </c>
      <c r="C20" s="59">
        <f>IFERROR(Zones!K13,0)</f>
        <v>2.5</v>
      </c>
      <c r="D20" s="57">
        <f t="shared" si="0"/>
        <v>0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73">
        <f t="shared" si="1"/>
        <v>0</v>
      </c>
      <c r="G20" s="74"/>
    </row>
    <row r="21" spans="1:7" x14ac:dyDescent="0.25">
      <c r="A21" s="58" t="str">
        <f>IFERROR(Zones!B14,0)</f>
        <v>GUESTRM EL1 NORTH PERIM SPC (G.N4)</v>
      </c>
      <c r="B21" s="62">
        <f>IFERROR(Zones!H14,0)</f>
        <v>1751.19</v>
      </c>
      <c r="C21" s="59">
        <f>IFERROR(Zones!K14,0)</f>
        <v>2.5</v>
      </c>
      <c r="D21" s="57">
        <f t="shared" si="0"/>
        <v>15.690662399999988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39.22665599999997</v>
      </c>
      <c r="F21" s="73">
        <f t="shared" si="1"/>
        <v>0.65377759999999951</v>
      </c>
      <c r="G21" s="74"/>
    </row>
    <row r="22" spans="1:7" x14ac:dyDescent="0.25">
      <c r="A22" s="58" t="str">
        <f>IFERROR(Zones!B15,0)</f>
        <v>GUESTRM EL1 SSW PERIM SPC (G.SSW8)</v>
      </c>
      <c r="B22" s="62">
        <f>IFERROR(Zones!H15,0)</f>
        <v>1398.41</v>
      </c>
      <c r="C22" s="59">
        <f>IFERROR(Zones!K15,0)</f>
        <v>2.5</v>
      </c>
      <c r="D22" s="57">
        <f t="shared" si="0"/>
        <v>12.529753599999992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31.324383999999981</v>
      </c>
      <c r="F22" s="73">
        <f t="shared" si="1"/>
        <v>0.52207306666666631</v>
      </c>
      <c r="G22" s="74"/>
    </row>
    <row r="23" spans="1:7" x14ac:dyDescent="0.25">
      <c r="A23" s="58" t="str">
        <f>IFERROR(Zones!B16,0)</f>
        <v>GUESTRM EL1 SOUTH PERIM SPC (G.S2)</v>
      </c>
      <c r="B23" s="62">
        <f>IFERROR(Zones!H16,0)</f>
        <v>1391.7</v>
      </c>
      <c r="C23" s="59">
        <f>IFERROR(Zones!K16,0)</f>
        <v>2.5</v>
      </c>
      <c r="D23" s="57">
        <f t="shared" si="0"/>
        <v>12.469631999999988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31.174079999999972</v>
      </c>
      <c r="F23" s="73">
        <f t="shared" si="1"/>
        <v>0.51956799999999947</v>
      </c>
      <c r="G23" s="74"/>
    </row>
    <row r="24" spans="1:7" x14ac:dyDescent="0.25">
      <c r="A24" s="58" t="str">
        <f>IFERROR(Zones!B17,0)</f>
        <v>LAUNDRY EL1 SOUTH PERIM SPC (G.S7)</v>
      </c>
      <c r="B24" s="62">
        <f>IFERROR(Zones!H17,0)</f>
        <v>479.41</v>
      </c>
      <c r="C24" s="59">
        <f>IFERROR(Zones!K17,0)</f>
        <v>5</v>
      </c>
      <c r="D24" s="57">
        <f t="shared" si="0"/>
        <v>0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4" s="73">
        <f t="shared" si="1"/>
        <v>0</v>
      </c>
      <c r="G24" s="74"/>
    </row>
    <row r="25" spans="1:7" x14ac:dyDescent="0.25">
      <c r="A25" s="58" t="str">
        <f>IFERROR(Zones!B18,0)</f>
        <v>OFFICE EL1 SE PERIM SPC (G.SE6)</v>
      </c>
      <c r="B25" s="62">
        <f>IFERROR(Zones!H18,0)</f>
        <v>599.32000000000005</v>
      </c>
      <c r="C25" s="59">
        <f>IFERROR(Zones!K18,0)</f>
        <v>5</v>
      </c>
      <c r="D25" s="57">
        <f t="shared" si="0"/>
        <v>0.21575519999999998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1.078776</v>
      </c>
      <c r="F25" s="73">
        <f t="shared" si="1"/>
        <v>1.7979599999999998E-2</v>
      </c>
      <c r="G25" s="74"/>
    </row>
    <row r="26" spans="1:7" x14ac:dyDescent="0.25">
      <c r="A26" s="58" t="str">
        <f>Zones!B19</f>
        <v>Total (16 Space)</v>
      </c>
      <c r="B26" s="30"/>
      <c r="C26" s="59"/>
      <c r="D26" s="57"/>
      <c r="E26" s="75"/>
      <c r="F26" s="73"/>
      <c r="G26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274774.33</v>
      </c>
      <c r="D2">
        <v>57.63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274774.33</v>
      </c>
      <c r="D3">
        <v>57.63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8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603</v>
      </c>
      <c r="B2">
        <v>31.619839999999972</v>
      </c>
      <c r="C2" t="s">
        <v>590</v>
      </c>
    </row>
    <row r="3" spans="1:3" x14ac:dyDescent="0.25">
      <c r="A3" t="s">
        <v>604</v>
      </c>
      <c r="B3">
        <v>78.308383999999933</v>
      </c>
      <c r="C3" t="s">
        <v>586</v>
      </c>
    </row>
    <row r="4" spans="1:3" x14ac:dyDescent="0.25">
      <c r="A4" t="s">
        <v>605</v>
      </c>
      <c r="B4">
        <v>39.22665599999997</v>
      </c>
      <c r="C4" t="s">
        <v>594</v>
      </c>
    </row>
    <row r="5" spans="1:3" x14ac:dyDescent="0.25">
      <c r="A5" t="s">
        <v>606</v>
      </c>
      <c r="B5">
        <v>31.324383999999981</v>
      </c>
      <c r="C5" t="s">
        <v>595</v>
      </c>
    </row>
    <row r="6" spans="1:3" x14ac:dyDescent="0.25">
      <c r="A6" t="s">
        <v>607</v>
      </c>
      <c r="B6">
        <v>31.174079999999972</v>
      </c>
      <c r="C6" t="s">
        <v>596</v>
      </c>
    </row>
    <row r="7" spans="1:3" x14ac:dyDescent="0.25">
      <c r="A7" t="s">
        <v>608</v>
      </c>
      <c r="B7">
        <v>2.7709898000000002</v>
      </c>
      <c r="C7" t="s">
        <v>589</v>
      </c>
    </row>
    <row r="8" spans="1:3" x14ac:dyDescent="0.25">
      <c r="A8" t="s">
        <v>609</v>
      </c>
      <c r="B8">
        <v>1.078776</v>
      </c>
      <c r="C8" t="s">
        <v>599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0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Lodging - Motel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Corridor</v>
      </c>
      <c r="D3" s="63">
        <f>Raw_interiorlights!C2</f>
        <v>19461.599999999999</v>
      </c>
      <c r="E3" s="43">
        <f>Raw_interiorlights!D2</f>
        <v>0.62242433846599987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Guestroom</v>
      </c>
      <c r="D4" s="63">
        <f>Raw_interiorlights!C3</f>
        <v>9448.81</v>
      </c>
      <c r="E4" s="43">
        <f>Raw_interiorlights!D3</f>
        <v>0.68789641550399983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Laundry</v>
      </c>
      <c r="D5" s="63">
        <f>Raw_interiorlights!C4</f>
        <v>479.41</v>
      </c>
      <c r="E5" s="43">
        <f>Raw_interiorlights!D4</f>
        <v>0.88009242321000003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Office</v>
      </c>
      <c r="D6" s="63">
        <f>Raw_interiorlights!C5</f>
        <v>599.32000000000005</v>
      </c>
      <c r="E6" s="43">
        <f>Raw_interiorlights!D5</f>
        <v>1.2503584130480001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New Construction</v>
      </c>
      <c r="B7" s="2" t="s">
        <v>66</v>
      </c>
      <c r="C7" s="2" t="str">
        <f>Raw_interiorlights!B6</f>
        <v>Corridor</v>
      </c>
      <c r="D7" s="63">
        <f>Raw_interiorlights!C6</f>
        <v>19461.599999999999</v>
      </c>
      <c r="E7" s="43">
        <f>Raw_interiorlights!D6</f>
        <v>0.399954089229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Guestroom</v>
      </c>
      <c r="D8" s="63">
        <f>Raw_interiorlights!C7</f>
        <v>9448.81</v>
      </c>
      <c r="E8" s="43">
        <f>Raw_interiorlights!D7</f>
        <v>0.49992063120599989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Laundry</v>
      </c>
      <c r="D9" s="63">
        <f>Raw_interiorlights!C8</f>
        <v>479.41</v>
      </c>
      <c r="E9" s="43">
        <f>Raw_interiorlights!D8</f>
        <v>0.44995201377100003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Office</v>
      </c>
      <c r="D10" s="63">
        <f>Raw_interiorlights!C9</f>
        <v>599.32000000000005</v>
      </c>
      <c r="E10" s="43">
        <f>Raw_interiorlights!D9</f>
        <v>0.59991648029</v>
      </c>
      <c r="F10" s="44" t="s">
        <v>55</v>
      </c>
      <c r="G10" s="44" t="s">
        <v>55</v>
      </c>
      <c r="H10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Lodging - Motel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9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580</v>
      </c>
      <c r="C2">
        <v>19461.599999999999</v>
      </c>
      <c r="D2">
        <v>0.62242433846599987</v>
      </c>
    </row>
    <row r="3" spans="1:4" x14ac:dyDescent="0.25">
      <c r="A3" t="s">
        <v>39</v>
      </c>
      <c r="B3" t="s">
        <v>591</v>
      </c>
      <c r="C3">
        <v>9448.81</v>
      </c>
      <c r="D3">
        <v>0.68789641550399983</v>
      </c>
    </row>
    <row r="4" spans="1:4" x14ac:dyDescent="0.25">
      <c r="A4" t="s">
        <v>39</v>
      </c>
      <c r="B4" t="s">
        <v>598</v>
      </c>
      <c r="C4">
        <v>479.41</v>
      </c>
      <c r="D4">
        <v>0.88009242321000003</v>
      </c>
    </row>
    <row r="5" spans="1:4" x14ac:dyDescent="0.25">
      <c r="A5" t="s">
        <v>39</v>
      </c>
      <c r="B5" t="s">
        <v>581</v>
      </c>
      <c r="C5">
        <v>599.32000000000005</v>
      </c>
      <c r="D5">
        <v>1.2503584130480001</v>
      </c>
    </row>
    <row r="6" spans="1:4" x14ac:dyDescent="0.25">
      <c r="A6" t="s">
        <v>40</v>
      </c>
      <c r="B6" t="s">
        <v>580</v>
      </c>
      <c r="C6">
        <v>19461.599999999999</v>
      </c>
      <c r="D6">
        <v>0.399954089229</v>
      </c>
    </row>
    <row r="7" spans="1:4" x14ac:dyDescent="0.25">
      <c r="A7" t="s">
        <v>40</v>
      </c>
      <c r="B7" t="s">
        <v>591</v>
      </c>
      <c r="C7">
        <v>9448.81</v>
      </c>
      <c r="D7">
        <v>0.49992063120599989</v>
      </c>
    </row>
    <row r="8" spans="1:4" x14ac:dyDescent="0.25">
      <c r="A8" t="s">
        <v>40</v>
      </c>
      <c r="B8" t="s">
        <v>598</v>
      </c>
      <c r="C8">
        <v>479.41</v>
      </c>
      <c r="D8">
        <v>0.44995201377100003</v>
      </c>
    </row>
    <row r="9" spans="1:4" x14ac:dyDescent="0.25">
      <c r="A9" t="s">
        <v>40</v>
      </c>
      <c r="B9" t="s">
        <v>581</v>
      </c>
      <c r="C9">
        <v>599.32000000000005</v>
      </c>
      <c r="D9">
        <v>0.59991648029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0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Lodging - Motel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Corridor</v>
      </c>
      <c r="B3" s="64">
        <f>IF(TRIM(Raw_equipment!$A2)="Existing",Raw_equipment!C2,"")</f>
        <v>19461.599999999999</v>
      </c>
      <c r="C3" s="54">
        <f>IF(TRIM(Raw_equipment!$A2)="Existing",Raw_equipment!D2,"")</f>
        <v>0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Guestroom</v>
      </c>
      <c r="B4" s="64">
        <f>IF(TRIM(Raw_equipment!$A3)="Existing",Raw_equipment!C3,"")</f>
        <v>9448.81</v>
      </c>
      <c r="C4" s="54">
        <f>IF(TRIM(Raw_equipment!$A3)="Existing",Raw_equipment!D3,"")</f>
        <v>0.49992063120599989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Laundry</v>
      </c>
      <c r="B5" s="64">
        <f>IF(TRIM(Raw_equipment!$A4)="Existing",Raw_equipment!C4,"")</f>
        <v>479.41</v>
      </c>
      <c r="C5" s="54">
        <f>IF(TRIM(Raw_equipment!$A4)="Existing",Raw_equipment!D4,"")</f>
        <v>3.2195615465919998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0.75070000000000003</v>
      </c>
    </row>
    <row r="6" spans="1:4" x14ac:dyDescent="0.25">
      <c r="A6" s="3" t="str">
        <f>IF(TRIM(Raw_equipment!$A5)="Existing",Raw_equipment!B5,"")</f>
        <v>Office</v>
      </c>
      <c r="B6" s="64">
        <f>IF(TRIM(Raw_equipment!$A5)="Existing",Raw_equipment!C5,"")</f>
        <v>599.32000000000005</v>
      </c>
      <c r="C6" s="54">
        <f>IF(TRIM(Raw_equipment!$A5)="Existing",Raw_equipment!D5,"")</f>
        <v>1.4997912007250001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9" spans="1:4" ht="15.75" x14ac:dyDescent="0.25">
      <c r="A9" s="107" t="str">
        <f>"Refrigeration - "&amp;Prototype!A2</f>
        <v>Refrigeration - Lodging - Motel</v>
      </c>
      <c r="B9" s="89"/>
      <c r="C9" s="89"/>
      <c r="D9" s="89"/>
    </row>
    <row r="10" spans="1:4" ht="30" x14ac:dyDescent="0.25">
      <c r="A10" s="51" t="s">
        <v>258</v>
      </c>
      <c r="B10" s="51" t="s">
        <v>259</v>
      </c>
      <c r="C10" s="52" t="s">
        <v>311</v>
      </c>
      <c r="D10" s="51" t="s">
        <v>261</v>
      </c>
    </row>
    <row r="11" spans="1:4" x14ac:dyDescent="0.25">
      <c r="A11" s="3" t="str">
        <f>IF(TRIM(Raw_refrigerationsystem!$A2)="Existing",Raw_refrigerationsystem!B2,"")</f>
        <v/>
      </c>
      <c r="B11" s="3" t="str">
        <f>IF(TRIM(Raw_refrigerationsystem!$A2)="Existing",Raw_refrigerationsystem!C2,"")</f>
        <v/>
      </c>
      <c r="C11" s="3" t="str">
        <f>IF(TRIM(Raw_refrigerationsystem!$A2)="Existing",Raw_refrigerationsystem!D2,"")</f>
        <v/>
      </c>
      <c r="D11" s="3" t="str">
        <f>IF(TRIM(Raw_refrigerationsystem!$A2)="Existing",Raw_refrigerationsystem!E2,"")</f>
        <v/>
      </c>
    </row>
    <row r="12" spans="1:4" x14ac:dyDescent="0.25">
      <c r="A12" s="3" t="str">
        <f>IF(TRIM(Raw_refrigerationsystem!$A3)="Existing",Raw_refrigerationsystem!B3,"")</f>
        <v/>
      </c>
      <c r="B12" s="3" t="str">
        <f>IF(TRIM(Raw_refrigerationsystem!$A3)="Existing",Raw_refrigerationsystem!C3,"")</f>
        <v/>
      </c>
      <c r="C12" s="3" t="str">
        <f>IF(TRIM(Raw_refrigerationsystem!$A3)="Existing",Raw_refrigerationsystem!D3,"")</f>
        <v/>
      </c>
      <c r="D12" s="3" t="str">
        <f>IF(TRIM(Raw_refrigerationsystem!$A3)="Existing",Raw_refrigerationsystem!E3,"")</f>
        <v/>
      </c>
    </row>
    <row r="13" spans="1:4" x14ac:dyDescent="0.25">
      <c r="A13" s="3" t="str">
        <f>IF(TRIM(Raw_refrigerationsystem!$A4)="Existing",Raw_refrigerationsystem!B4,"")</f>
        <v/>
      </c>
      <c r="B13" s="3" t="str">
        <f>IF(TRIM(Raw_refrigerationsystem!$A4)="Existing",Raw_refrigerationsystem!C4,"")</f>
        <v/>
      </c>
      <c r="C13" s="3" t="str">
        <f>IF(TRIM(Raw_refrigerationsystem!$A4)="Existing",Raw_refrigerationsystem!D4,"")</f>
        <v/>
      </c>
      <c r="D13" s="3" t="str">
        <f>IF(TRIM(Raw_refrigerationsystem!$A4)="Existing",Raw_refrigerationsystem!E4,"")</f>
        <v/>
      </c>
    </row>
    <row r="14" spans="1:4" x14ac:dyDescent="0.25">
      <c r="A14" s="3" t="str">
        <f>IF(TRIM(Raw_refrigerationsystem!$A5)="Existing",Raw_refrigerationsystem!B5,"")</f>
        <v/>
      </c>
      <c r="B14" s="3" t="str">
        <f>IF(TRIM(Raw_refrigerationsystem!$A5)="Existing",Raw_refrigerationsystem!C5,"")</f>
        <v/>
      </c>
      <c r="C14" s="3" t="str">
        <f>IF(TRIM(Raw_refrigerationsystem!$A5)="Existing",Raw_refrigerationsystem!D5,"")</f>
        <v/>
      </c>
      <c r="D14" s="3" t="str">
        <f>IF(TRIM(Raw_refrigerationsystem!$A5)="Existing",Raw_refrigerationsystem!E5,"")</f>
        <v/>
      </c>
    </row>
    <row r="17" spans="1:9" ht="15.75" x14ac:dyDescent="0.25">
      <c r="A17" s="107" t="str">
        <f>"Elevator - "&amp;Prototype!A2</f>
        <v>Elevator - Lodging - Motel</v>
      </c>
      <c r="B17" s="89"/>
      <c r="C17" s="89"/>
      <c r="D17" s="89"/>
      <c r="E17" s="89"/>
      <c r="F17" s="89"/>
      <c r="G17" s="89"/>
      <c r="H17" s="89"/>
      <c r="I17" s="89"/>
    </row>
    <row r="18" spans="1:9" ht="27" x14ac:dyDescent="0.25">
      <c r="A18" s="16" t="s">
        <v>18</v>
      </c>
      <c r="B18" s="16" t="s">
        <v>118</v>
      </c>
      <c r="C18" s="16" t="s">
        <v>119</v>
      </c>
      <c r="D18" s="16" t="s">
        <v>120</v>
      </c>
      <c r="E18" s="16" t="s">
        <v>121</v>
      </c>
      <c r="F18" s="16" t="s">
        <v>122</v>
      </c>
      <c r="G18" s="16" t="s">
        <v>123</v>
      </c>
      <c r="H18" s="16" t="s">
        <v>124</v>
      </c>
      <c r="I18" s="16" t="s">
        <v>100</v>
      </c>
    </row>
    <row r="19" spans="1:9" x14ac:dyDescent="0.25">
      <c r="A19" s="33" t="s">
        <v>39</v>
      </c>
      <c r="B19" s="4" t="s">
        <v>91</v>
      </c>
      <c r="C19" s="4" t="s">
        <v>91</v>
      </c>
      <c r="D19" s="4" t="s">
        <v>91</v>
      </c>
      <c r="E19" s="4" t="s">
        <v>91</v>
      </c>
      <c r="F19" s="4" t="s">
        <v>91</v>
      </c>
      <c r="G19" s="4" t="s">
        <v>91</v>
      </c>
      <c r="H19" s="4" t="s">
        <v>91</v>
      </c>
      <c r="I19" s="31"/>
    </row>
    <row r="20" spans="1:9" x14ac:dyDescent="0.25">
      <c r="A20" s="33" t="s">
        <v>40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2"/>
    </row>
  </sheetData>
  <mergeCells count="3">
    <mergeCell ref="A17:I17"/>
    <mergeCell ref="A1:D1"/>
    <mergeCell ref="A9:D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9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580</v>
      </c>
      <c r="C2">
        <v>19461.599999999999</v>
      </c>
      <c r="D2">
        <v>0</v>
      </c>
    </row>
    <row r="3" spans="1:4" x14ac:dyDescent="0.25">
      <c r="A3" t="s">
        <v>39</v>
      </c>
      <c r="B3" t="s">
        <v>591</v>
      </c>
      <c r="C3">
        <v>9448.81</v>
      </c>
      <c r="D3">
        <v>0.49992063120599989</v>
      </c>
    </row>
    <row r="4" spans="1:4" x14ac:dyDescent="0.25">
      <c r="A4" t="s">
        <v>39</v>
      </c>
      <c r="B4" t="s">
        <v>598</v>
      </c>
      <c r="C4">
        <v>479.41</v>
      </c>
      <c r="D4">
        <v>3.2195615465919998</v>
      </c>
    </row>
    <row r="5" spans="1:4" x14ac:dyDescent="0.25">
      <c r="A5" t="s">
        <v>39</v>
      </c>
      <c r="B5" t="s">
        <v>581</v>
      </c>
      <c r="C5">
        <v>599.32000000000005</v>
      </c>
      <c r="D5">
        <v>1.4997912007250001</v>
      </c>
    </row>
    <row r="6" spans="1:4" x14ac:dyDescent="0.25">
      <c r="A6" t="s">
        <v>40</v>
      </c>
      <c r="B6" t="s">
        <v>580</v>
      </c>
      <c r="C6">
        <v>19461.599999999999</v>
      </c>
      <c r="D6">
        <v>0</v>
      </c>
    </row>
    <row r="7" spans="1:4" x14ac:dyDescent="0.25">
      <c r="A7" t="s">
        <v>40</v>
      </c>
      <c r="B7" t="s">
        <v>591</v>
      </c>
      <c r="C7">
        <v>9448.81</v>
      </c>
      <c r="D7">
        <v>0.49992063120599989</v>
      </c>
    </row>
    <row r="8" spans="1:4" x14ac:dyDescent="0.25">
      <c r="A8" t="s">
        <v>40</v>
      </c>
      <c r="B8" t="s">
        <v>598</v>
      </c>
      <c r="C8">
        <v>479.41</v>
      </c>
      <c r="D8">
        <v>3.2195615465919998</v>
      </c>
    </row>
    <row r="9" spans="1:4" x14ac:dyDescent="0.25">
      <c r="A9" t="s">
        <v>40</v>
      </c>
      <c r="B9" t="s">
        <v>581</v>
      </c>
      <c r="C9">
        <v>599.32000000000005</v>
      </c>
      <c r="D9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608</v>
      </c>
      <c r="C2">
        <v>0.75070000000000003</v>
      </c>
      <c r="D2" t="s">
        <v>598</v>
      </c>
    </row>
    <row r="3" spans="1:4" x14ac:dyDescent="0.25">
      <c r="A3" t="s">
        <v>40</v>
      </c>
      <c r="B3" t="s">
        <v>608</v>
      </c>
      <c r="C3">
        <v>0.75070000000000003</v>
      </c>
      <c r="D3" t="s">
        <v>598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637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33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Lodging - Motel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Office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84.92</v>
      </c>
      <c r="N4" s="2">
        <f>Raw_schedule!M2</f>
        <v>84.92</v>
      </c>
      <c r="O4" s="2">
        <f>Raw_schedule!N2</f>
        <v>84.92</v>
      </c>
      <c r="P4" s="2">
        <f>Raw_schedule!O2</f>
        <v>84.92</v>
      </c>
      <c r="Q4" s="2">
        <f>Raw_schedule!P2</f>
        <v>84.92</v>
      </c>
      <c r="R4" s="2">
        <f>Raw_schedule!Q2</f>
        <v>84.92</v>
      </c>
      <c r="S4" s="2">
        <f>Raw_schedule!R2</f>
        <v>84.92</v>
      </c>
      <c r="T4" s="2">
        <f>Raw_schedule!S2</f>
        <v>84.92</v>
      </c>
      <c r="U4" s="2">
        <f>Raw_schedule!T2</f>
        <v>84.92</v>
      </c>
      <c r="V4" s="2">
        <f>Raw_schedule!U2</f>
        <v>84.92</v>
      </c>
      <c r="W4" s="2">
        <f>Raw_schedule!V2</f>
        <v>84.92</v>
      </c>
      <c r="X4" s="2">
        <f>Raw_schedule!W2</f>
        <v>84.92</v>
      </c>
      <c r="Y4" s="2">
        <f>Raw_schedule!X2</f>
        <v>84.92</v>
      </c>
      <c r="Z4" s="2">
        <f>Raw_schedule!Y2</f>
        <v>84.92</v>
      </c>
      <c r="AA4" s="2">
        <f>Raw_schedule!Z2</f>
        <v>84.92</v>
      </c>
      <c r="AB4" s="2">
        <f>Raw_schedule!AA2</f>
        <v>84.92</v>
      </c>
    </row>
    <row r="5" spans="1:28" x14ac:dyDescent="0.25">
      <c r="A5" s="39" t="str">
        <f>Raw_schedule!B3</f>
        <v>Cooling Setpoint Schedule</v>
      </c>
      <c r="B5" s="39" t="str">
        <f>Raw_schedule!A3</f>
        <v>Office</v>
      </c>
      <c r="C5" s="2" t="str">
        <f>Raw_schedule!C3</f>
        <v>Saturday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75.02</v>
      </c>
      <c r="K5" s="2">
        <f>Raw_schedule!J3</f>
        <v>75.02</v>
      </c>
      <c r="L5" s="2">
        <f>Raw_schedule!K3</f>
        <v>75.02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84.92</v>
      </c>
      <c r="Y5" s="2">
        <f>Raw_schedule!X3</f>
        <v>84.92</v>
      </c>
      <c r="Z5" s="2">
        <f>Raw_schedule!Y3</f>
        <v>84.92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Cooling Setpoint Schedule</v>
      </c>
      <c r="B6" s="39" t="str">
        <f>Raw_schedule!A4</f>
        <v>Office</v>
      </c>
      <c r="C6" s="2" t="str">
        <f>Raw_schedule!C4</f>
        <v>Weekdays</v>
      </c>
      <c r="D6" s="2"/>
      <c r="E6" s="2">
        <f>Raw_schedule!D4</f>
        <v>84.92</v>
      </c>
      <c r="F6" s="2">
        <f>Raw_schedule!E4</f>
        <v>84.92</v>
      </c>
      <c r="G6" s="2">
        <f>Raw_schedule!F4</f>
        <v>84.92</v>
      </c>
      <c r="H6" s="2">
        <f>Raw_schedule!G4</f>
        <v>84.92</v>
      </c>
      <c r="I6" s="2">
        <f>Raw_schedule!H4</f>
        <v>84.92</v>
      </c>
      <c r="J6" s="2">
        <f>Raw_schedule!I4</f>
        <v>75.02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75.02</v>
      </c>
      <c r="AA6" s="2">
        <f>Raw_schedule!Z4</f>
        <v>75.02</v>
      </c>
      <c r="AB6" s="2">
        <f>Raw_schedule!AA4</f>
        <v>75.02</v>
      </c>
    </row>
    <row r="7" spans="1:28" x14ac:dyDescent="0.25">
      <c r="A7" s="39" t="str">
        <f>Raw_schedule!B5</f>
        <v>DHW Sch</v>
      </c>
      <c r="B7" s="39" t="str">
        <f>Raw_schedule!A5</f>
        <v>Office</v>
      </c>
      <c r="C7" s="2" t="str">
        <f>Raw_schedule!C5</f>
        <v>AllOtherDays</v>
      </c>
      <c r="D7" s="2"/>
      <c r="E7" s="2">
        <f>Raw_schedule!D5</f>
        <v>0.04</v>
      </c>
      <c r="F7" s="2">
        <f>Raw_schedule!E5</f>
        <v>0.04</v>
      </c>
      <c r="G7" s="2">
        <f>Raw_schedule!F5</f>
        <v>0.04</v>
      </c>
      <c r="H7" s="2">
        <f>Raw_schedule!G5</f>
        <v>0.04</v>
      </c>
      <c r="I7" s="2">
        <f>Raw_schedule!H5</f>
        <v>0.04</v>
      </c>
      <c r="J7" s="2">
        <f>Raw_schedule!I5</f>
        <v>7.0000000000000007E-2</v>
      </c>
      <c r="K7" s="2">
        <f>Raw_schedule!J5</f>
        <v>0.04</v>
      </c>
      <c r="L7" s="2">
        <f>Raw_schedule!K5</f>
        <v>0.04</v>
      </c>
      <c r="M7" s="2">
        <f>Raw_schedule!L5</f>
        <v>0.04</v>
      </c>
      <c r="N7" s="2">
        <f>Raw_schedule!M5</f>
        <v>0.04</v>
      </c>
      <c r="O7" s="2">
        <f>Raw_schedule!N5</f>
        <v>0.04</v>
      </c>
      <c r="P7" s="2">
        <f>Raw_schedule!O5</f>
        <v>0.06</v>
      </c>
      <c r="Q7" s="2">
        <f>Raw_schedule!P5</f>
        <v>0.06</v>
      </c>
      <c r="R7" s="2">
        <f>Raw_schedule!Q5</f>
        <v>0.09</v>
      </c>
      <c r="S7" s="2">
        <f>Raw_schedule!R5</f>
        <v>0.06</v>
      </c>
      <c r="T7" s="2">
        <f>Raw_schedule!S5</f>
        <v>0.04</v>
      </c>
      <c r="U7" s="2">
        <f>Raw_schedule!T5</f>
        <v>0.04</v>
      </c>
      <c r="V7" s="2">
        <f>Raw_schedule!U5</f>
        <v>0.04</v>
      </c>
      <c r="W7" s="2">
        <f>Raw_schedule!V5</f>
        <v>0.04</v>
      </c>
      <c r="X7" s="2">
        <f>Raw_schedule!W5</f>
        <v>0.04</v>
      </c>
      <c r="Y7" s="2">
        <f>Raw_schedule!X5</f>
        <v>0.04</v>
      </c>
      <c r="Z7" s="2">
        <f>Raw_schedule!Y5</f>
        <v>7.0000000000000007E-2</v>
      </c>
      <c r="AA7" s="2">
        <f>Raw_schedule!Z5</f>
        <v>0.04</v>
      </c>
      <c r="AB7" s="2">
        <f>Raw_schedule!AA5</f>
        <v>0.04</v>
      </c>
    </row>
    <row r="8" spans="1:28" x14ac:dyDescent="0.25">
      <c r="A8" s="39" t="str">
        <f>Raw_schedule!B6</f>
        <v>DHW Sch</v>
      </c>
      <c r="B8" s="39" t="str">
        <f>Raw_schedule!A6</f>
        <v>Office</v>
      </c>
      <c r="C8" s="2" t="str">
        <f>Raw_schedule!C6</f>
        <v>Saturday</v>
      </c>
      <c r="D8" s="2"/>
      <c r="E8" s="2">
        <f>Raw_schedule!D6</f>
        <v>0.05</v>
      </c>
      <c r="F8" s="2">
        <f>Raw_schedule!E6</f>
        <v>0.05</v>
      </c>
      <c r="G8" s="2">
        <f>Raw_schedule!F6</f>
        <v>0.05</v>
      </c>
      <c r="H8" s="2">
        <f>Raw_schedule!G6</f>
        <v>0.05</v>
      </c>
      <c r="I8" s="2">
        <f>Raw_schedule!H6</f>
        <v>0.05</v>
      </c>
      <c r="J8" s="2">
        <f>Raw_schedule!I6</f>
        <v>0.08</v>
      </c>
      <c r="K8" s="2">
        <f>Raw_schedule!J6</f>
        <v>7.0000000000000007E-2</v>
      </c>
      <c r="L8" s="2">
        <f>Raw_schedule!K6</f>
        <v>0.11</v>
      </c>
      <c r="M8" s="2">
        <f>Raw_schedule!L6</f>
        <v>0.15</v>
      </c>
      <c r="N8" s="2">
        <f>Raw_schedule!M6</f>
        <v>0.21</v>
      </c>
      <c r="O8" s="2">
        <f>Raw_schedule!N6</f>
        <v>0.19</v>
      </c>
      <c r="P8" s="2">
        <f>Raw_schedule!O6</f>
        <v>0.23</v>
      </c>
      <c r="Q8" s="2">
        <f>Raw_schedule!P6</f>
        <v>0.2</v>
      </c>
      <c r="R8" s="2">
        <f>Raw_schedule!Q6</f>
        <v>0.19</v>
      </c>
      <c r="S8" s="2">
        <f>Raw_schedule!R6</f>
        <v>0.15</v>
      </c>
      <c r="T8" s="2">
        <f>Raw_schedule!S6</f>
        <v>0.12</v>
      </c>
      <c r="U8" s="2">
        <f>Raw_schedule!T6</f>
        <v>0.14000000000000001</v>
      </c>
      <c r="V8" s="2">
        <f>Raw_schedule!U6</f>
        <v>7.0000000000000007E-2</v>
      </c>
      <c r="W8" s="2">
        <f>Raw_schedule!V6</f>
        <v>7.0000000000000007E-2</v>
      </c>
      <c r="X8" s="2">
        <f>Raw_schedule!W6</f>
        <v>7.0000000000000007E-2</v>
      </c>
      <c r="Y8" s="2">
        <f>Raw_schedule!X6</f>
        <v>7.0000000000000007E-2</v>
      </c>
      <c r="Z8" s="2">
        <f>Raw_schedule!Y6</f>
        <v>0.09</v>
      </c>
      <c r="AA8" s="2">
        <f>Raw_schedule!Z6</f>
        <v>0.05</v>
      </c>
      <c r="AB8" s="2">
        <f>Raw_schedule!AA6</f>
        <v>0.05</v>
      </c>
    </row>
    <row r="9" spans="1:28" x14ac:dyDescent="0.25">
      <c r="A9" s="39" t="str">
        <f>Raw_schedule!B7</f>
        <v>DHW Sch</v>
      </c>
      <c r="B9" s="39" t="str">
        <f>Raw_schedule!A7</f>
        <v>Office</v>
      </c>
      <c r="C9" s="2" t="str">
        <f>Raw_schedule!C7</f>
        <v>Weekdays</v>
      </c>
      <c r="D9" s="2"/>
      <c r="E9" s="2">
        <f>Raw_schedule!D7</f>
        <v>0.05</v>
      </c>
      <c r="F9" s="2">
        <f>Raw_schedule!E7</f>
        <v>0.05</v>
      </c>
      <c r="G9" s="2">
        <f>Raw_schedule!F7</f>
        <v>0.05</v>
      </c>
      <c r="H9" s="2">
        <f>Raw_schedule!G7</f>
        <v>0.05</v>
      </c>
      <c r="I9" s="2">
        <f>Raw_schedule!H7</f>
        <v>0.05</v>
      </c>
      <c r="J9" s="2">
        <f>Raw_schedule!I7</f>
        <v>0.08</v>
      </c>
      <c r="K9" s="2">
        <f>Raw_schedule!J7</f>
        <v>7.0000000000000007E-2</v>
      </c>
      <c r="L9" s="2">
        <f>Raw_schedule!K7</f>
        <v>0.19</v>
      </c>
      <c r="M9" s="2">
        <f>Raw_schedule!L7</f>
        <v>0.35</v>
      </c>
      <c r="N9" s="2">
        <f>Raw_schedule!M7</f>
        <v>0.38</v>
      </c>
      <c r="O9" s="2">
        <f>Raw_schedule!N7</f>
        <v>0.39</v>
      </c>
      <c r="P9" s="2">
        <f>Raw_schedule!O7</f>
        <v>0.47</v>
      </c>
      <c r="Q9" s="2">
        <f>Raw_schedule!P7</f>
        <v>0.56999999999999995</v>
      </c>
      <c r="R9" s="2">
        <f>Raw_schedule!Q7</f>
        <v>0.54</v>
      </c>
      <c r="S9" s="2">
        <f>Raw_schedule!R7</f>
        <v>0.34</v>
      </c>
      <c r="T9" s="2">
        <f>Raw_schedule!S7</f>
        <v>0.33</v>
      </c>
      <c r="U9" s="2">
        <f>Raw_schedule!T7</f>
        <v>0.44</v>
      </c>
      <c r="V9" s="2">
        <f>Raw_schedule!U7</f>
        <v>0.26</v>
      </c>
      <c r="W9" s="2">
        <f>Raw_schedule!V7</f>
        <v>0.21</v>
      </c>
      <c r="X9" s="2">
        <f>Raw_schedule!W7</f>
        <v>0.15</v>
      </c>
      <c r="Y9" s="2">
        <f>Raw_schedule!X7</f>
        <v>0.17</v>
      </c>
      <c r="Z9" s="2">
        <f>Raw_schedule!Y7</f>
        <v>0.08</v>
      </c>
      <c r="AA9" s="2">
        <f>Raw_schedule!Z7</f>
        <v>0.05</v>
      </c>
      <c r="AB9" s="2">
        <f>Raw_schedule!AA7</f>
        <v>0.05</v>
      </c>
    </row>
    <row r="10" spans="1:28" x14ac:dyDescent="0.25">
      <c r="A10" s="39" t="str">
        <f>Raw_schedule!B8</f>
        <v>Elec Equip Sch</v>
      </c>
      <c r="B10" s="39" t="str">
        <f>Raw_schedule!A8</f>
        <v>Office</v>
      </c>
      <c r="C10" s="2" t="str">
        <f>Raw_schedule!C8</f>
        <v>AllOtherDays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0.05</v>
      </c>
      <c r="L10" s="2">
        <f>Raw_schedule!K8</f>
        <v>0.05</v>
      </c>
      <c r="M10" s="2">
        <f>Raw_schedule!L8</f>
        <v>0.05</v>
      </c>
      <c r="N10" s="2">
        <f>Raw_schedule!M8</f>
        <v>0.05</v>
      </c>
      <c r="O10" s="2">
        <f>Raw_schedule!N8</f>
        <v>0.05</v>
      </c>
      <c r="P10" s="2">
        <f>Raw_schedule!O8</f>
        <v>0.05</v>
      </c>
      <c r="Q10" s="2">
        <f>Raw_schedule!P8</f>
        <v>0.05</v>
      </c>
      <c r="R10" s="2">
        <f>Raw_schedule!Q8</f>
        <v>0.05</v>
      </c>
      <c r="S10" s="2">
        <f>Raw_schedule!R8</f>
        <v>0.05</v>
      </c>
      <c r="T10" s="2">
        <f>Raw_schedule!S8</f>
        <v>0.05</v>
      </c>
      <c r="U10" s="2">
        <f>Raw_schedule!T8</f>
        <v>0.05</v>
      </c>
      <c r="V10" s="2">
        <f>Raw_schedule!U8</f>
        <v>0.05</v>
      </c>
      <c r="W10" s="2">
        <f>Raw_schedule!V8</f>
        <v>0.05</v>
      </c>
      <c r="X10" s="2">
        <f>Raw_schedule!W8</f>
        <v>0.05</v>
      </c>
      <c r="Y10" s="2">
        <f>Raw_schedule!X8</f>
        <v>0.05</v>
      </c>
      <c r="Z10" s="2">
        <f>Raw_schedule!Y8</f>
        <v>0.05</v>
      </c>
      <c r="AA10" s="2">
        <f>Raw_schedule!Z8</f>
        <v>0.05</v>
      </c>
      <c r="AB10" s="2">
        <f>Raw_schedule!AA8</f>
        <v>0.05</v>
      </c>
    </row>
    <row r="11" spans="1:28" x14ac:dyDescent="0.25">
      <c r="A11" s="39" t="str">
        <f>Raw_schedule!B9</f>
        <v>Elec Equip Sch</v>
      </c>
      <c r="B11" s="39" t="str">
        <f>Raw_schedule!A9</f>
        <v>Office</v>
      </c>
      <c r="C11" s="2" t="str">
        <f>Raw_schedule!C9</f>
        <v>Saturday</v>
      </c>
      <c r="D11" s="2"/>
      <c r="E11" s="2">
        <f>Raw_schedule!D9</f>
        <v>0.05</v>
      </c>
      <c r="F11" s="2">
        <f>Raw_schedule!E9</f>
        <v>0.05</v>
      </c>
      <c r="G11" s="2">
        <f>Raw_schedule!F9</f>
        <v>0.05</v>
      </c>
      <c r="H11" s="2">
        <f>Raw_schedule!G9</f>
        <v>0.05</v>
      </c>
      <c r="I11" s="2">
        <f>Raw_schedule!H9</f>
        <v>0.05</v>
      </c>
      <c r="J11" s="2">
        <f>Raw_schedule!I9</f>
        <v>0.05</v>
      </c>
      <c r="K11" s="2">
        <f>Raw_schedule!J9</f>
        <v>0.1</v>
      </c>
      <c r="L11" s="2">
        <f>Raw_schedule!K9</f>
        <v>0.1</v>
      </c>
      <c r="M11" s="2">
        <f>Raw_schedule!L9</f>
        <v>0.3</v>
      </c>
      <c r="N11" s="2">
        <f>Raw_schedule!M9</f>
        <v>0.3</v>
      </c>
      <c r="O11" s="2">
        <f>Raw_schedule!N9</f>
        <v>0.3</v>
      </c>
      <c r="P11" s="2">
        <f>Raw_schedule!O9</f>
        <v>0.3</v>
      </c>
      <c r="Q11" s="2">
        <f>Raw_schedule!P9</f>
        <v>0.15</v>
      </c>
      <c r="R11" s="2">
        <f>Raw_schedule!Q9</f>
        <v>0.15</v>
      </c>
      <c r="S11" s="2">
        <f>Raw_schedule!R9</f>
        <v>0.15</v>
      </c>
      <c r="T11" s="2">
        <f>Raw_schedule!S9</f>
        <v>0.15</v>
      </c>
      <c r="U11" s="2">
        <f>Raw_schedule!T9</f>
        <v>0.15</v>
      </c>
      <c r="V11" s="2">
        <f>Raw_schedule!U9</f>
        <v>0.05</v>
      </c>
      <c r="W11" s="2">
        <f>Raw_schedule!V9</f>
        <v>0.05</v>
      </c>
      <c r="X11" s="2">
        <f>Raw_schedule!W9</f>
        <v>0.05</v>
      </c>
      <c r="Y11" s="2">
        <f>Raw_schedule!X9</f>
        <v>0.05</v>
      </c>
      <c r="Z11" s="2">
        <f>Raw_schedule!Y9</f>
        <v>0.05</v>
      </c>
      <c r="AA11" s="2">
        <f>Raw_schedule!Z9</f>
        <v>0.05</v>
      </c>
      <c r="AB11" s="2">
        <f>Raw_schedule!AA9</f>
        <v>0.05</v>
      </c>
    </row>
    <row r="12" spans="1:28" x14ac:dyDescent="0.25">
      <c r="A12" s="39" t="str">
        <f>Raw_schedule!B10</f>
        <v>Elec Equip Sch</v>
      </c>
      <c r="B12" s="39" t="str">
        <f>Raw_schedule!A10</f>
        <v>Office</v>
      </c>
      <c r="C12" s="2" t="str">
        <f>Raw_schedule!C10</f>
        <v>Weekdays</v>
      </c>
      <c r="D12" s="2"/>
      <c r="E12" s="2">
        <f>Raw_schedule!D10</f>
        <v>0.05</v>
      </c>
      <c r="F12" s="2">
        <f>Raw_schedule!E10</f>
        <v>0.05</v>
      </c>
      <c r="G12" s="2">
        <f>Raw_schedule!F10</f>
        <v>0.05</v>
      </c>
      <c r="H12" s="2">
        <f>Raw_schedule!G10</f>
        <v>0.05</v>
      </c>
      <c r="I12" s="2">
        <f>Raw_schedule!H10</f>
        <v>0.05</v>
      </c>
      <c r="J12" s="2">
        <f>Raw_schedule!I10</f>
        <v>0.1</v>
      </c>
      <c r="K12" s="2">
        <f>Raw_schedule!J10</f>
        <v>0.1</v>
      </c>
      <c r="L12" s="2">
        <f>Raw_schedule!K10</f>
        <v>0.3</v>
      </c>
      <c r="M12" s="2">
        <f>Raw_schedule!L10</f>
        <v>0.9</v>
      </c>
      <c r="N12" s="2">
        <f>Raw_schedule!M10</f>
        <v>0.9</v>
      </c>
      <c r="O12" s="2">
        <f>Raw_schedule!N10</f>
        <v>0.9</v>
      </c>
      <c r="P12" s="2">
        <f>Raw_schedule!O10</f>
        <v>0.9</v>
      </c>
      <c r="Q12" s="2">
        <f>Raw_schedule!P10</f>
        <v>0.9</v>
      </c>
      <c r="R12" s="2">
        <f>Raw_schedule!Q10</f>
        <v>0.9</v>
      </c>
      <c r="S12" s="2">
        <f>Raw_schedule!R10</f>
        <v>0.9</v>
      </c>
      <c r="T12" s="2">
        <f>Raw_schedule!S10</f>
        <v>0.9</v>
      </c>
      <c r="U12" s="2">
        <f>Raw_schedule!T10</f>
        <v>0.9</v>
      </c>
      <c r="V12" s="2">
        <f>Raw_schedule!U10</f>
        <v>0.5</v>
      </c>
      <c r="W12" s="2">
        <f>Raw_schedule!V10</f>
        <v>0.3</v>
      </c>
      <c r="X12" s="2">
        <f>Raw_schedule!W10</f>
        <v>0.3</v>
      </c>
      <c r="Y12" s="2">
        <f>Raw_schedule!X10</f>
        <v>0.2</v>
      </c>
      <c r="Z12" s="2">
        <f>Raw_schedule!Y10</f>
        <v>0.2</v>
      </c>
      <c r="AA12" s="2">
        <f>Raw_schedule!Z10</f>
        <v>0.1</v>
      </c>
      <c r="AB12" s="2">
        <f>Raw_schedule!AA10</f>
        <v>0.05</v>
      </c>
    </row>
    <row r="13" spans="1:28" x14ac:dyDescent="0.25">
      <c r="A13" s="39" t="str">
        <f>Raw_schedule!B11</f>
        <v>Heating Setpoint Schedule</v>
      </c>
      <c r="B13" s="39" t="str">
        <f>Raw_schedule!A11</f>
        <v>Office</v>
      </c>
      <c r="C13" s="2" t="str">
        <f>Raw_schedule!C11</f>
        <v>AllOtherDays</v>
      </c>
      <c r="D13" s="2"/>
      <c r="E13" s="2">
        <f>Raw_schedule!D11</f>
        <v>60.08</v>
      </c>
      <c r="F13" s="2">
        <f>Raw_schedule!E11</f>
        <v>60.08</v>
      </c>
      <c r="G13" s="2">
        <f>Raw_schedule!F11</f>
        <v>60.08</v>
      </c>
      <c r="H13" s="2">
        <f>Raw_schedule!G11</f>
        <v>60.08</v>
      </c>
      <c r="I13" s="2">
        <f>Raw_schedule!H11</f>
        <v>60.08</v>
      </c>
      <c r="J13" s="2">
        <f>Raw_schedule!I11</f>
        <v>60.08</v>
      </c>
      <c r="K13" s="2">
        <f>Raw_schedule!J11</f>
        <v>60.08</v>
      </c>
      <c r="L13" s="2">
        <f>Raw_schedule!K11</f>
        <v>60.08</v>
      </c>
      <c r="M13" s="2">
        <f>Raw_schedule!L11</f>
        <v>60.08</v>
      </c>
      <c r="N13" s="2">
        <f>Raw_schedule!M11</f>
        <v>60.08</v>
      </c>
      <c r="O13" s="2">
        <f>Raw_schedule!N11</f>
        <v>60.08</v>
      </c>
      <c r="P13" s="2">
        <f>Raw_schedule!O11</f>
        <v>60.08</v>
      </c>
      <c r="Q13" s="2">
        <f>Raw_schedule!P11</f>
        <v>60.08</v>
      </c>
      <c r="R13" s="2">
        <f>Raw_schedule!Q11</f>
        <v>60.08</v>
      </c>
      <c r="S13" s="2">
        <f>Raw_schedule!R11</f>
        <v>60.08</v>
      </c>
      <c r="T13" s="2">
        <f>Raw_schedule!S11</f>
        <v>60.08</v>
      </c>
      <c r="U13" s="2">
        <f>Raw_schedule!T11</f>
        <v>60.08</v>
      </c>
      <c r="V13" s="2">
        <f>Raw_schedule!U11</f>
        <v>60.08</v>
      </c>
      <c r="W13" s="2">
        <f>Raw_schedule!V11</f>
        <v>60.08</v>
      </c>
      <c r="X13" s="2">
        <f>Raw_schedule!W11</f>
        <v>60.08</v>
      </c>
      <c r="Y13" s="2">
        <f>Raw_schedule!X11</f>
        <v>60.08</v>
      </c>
      <c r="Z13" s="2">
        <f>Raw_schedule!Y11</f>
        <v>60.08</v>
      </c>
      <c r="AA13" s="2">
        <f>Raw_schedule!Z11</f>
        <v>60.08</v>
      </c>
      <c r="AB13" s="2">
        <f>Raw_schedule!AA11</f>
        <v>60.08</v>
      </c>
    </row>
    <row r="14" spans="1:28" x14ac:dyDescent="0.25">
      <c r="A14" s="39" t="str">
        <f>Raw_schedule!B12</f>
        <v>Heating Setpoint Schedule</v>
      </c>
      <c r="B14" s="39" t="str">
        <f>Raw_schedule!A12</f>
        <v>Office</v>
      </c>
      <c r="C14" s="2" t="str">
        <f>Raw_schedule!C12</f>
        <v>Saturday</v>
      </c>
      <c r="D14" s="2"/>
      <c r="E14" s="2">
        <f>Raw_schedule!D12</f>
        <v>60.08</v>
      </c>
      <c r="F14" s="2">
        <f>Raw_schedule!E12</f>
        <v>60.08</v>
      </c>
      <c r="G14" s="2">
        <f>Raw_schedule!F12</f>
        <v>60.08</v>
      </c>
      <c r="H14" s="2">
        <f>Raw_schedule!G12</f>
        <v>60.08</v>
      </c>
      <c r="I14" s="2">
        <f>Raw_schedule!H12</f>
        <v>60.08</v>
      </c>
      <c r="J14" s="2">
        <f>Raw_schedule!I12</f>
        <v>69.98</v>
      </c>
      <c r="K14" s="2">
        <f>Raw_schedule!J12</f>
        <v>69.98</v>
      </c>
      <c r="L14" s="2">
        <f>Raw_schedule!K12</f>
        <v>69.98</v>
      </c>
      <c r="M14" s="2">
        <f>Raw_schedule!L12</f>
        <v>69.98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60.08</v>
      </c>
      <c r="Y14" s="2">
        <f>Raw_schedule!X12</f>
        <v>60.08</v>
      </c>
      <c r="Z14" s="2">
        <f>Raw_schedule!Y12</f>
        <v>60.08</v>
      </c>
      <c r="AA14" s="2">
        <f>Raw_schedule!Z12</f>
        <v>60.08</v>
      </c>
      <c r="AB14" s="2">
        <f>Raw_schedule!AA12</f>
        <v>60.08</v>
      </c>
    </row>
    <row r="15" spans="1:28" x14ac:dyDescent="0.25">
      <c r="A15" s="39" t="str">
        <f>Raw_schedule!B13</f>
        <v>Heating Setpoint Schedule</v>
      </c>
      <c r="B15" s="39" t="str">
        <f>Raw_schedule!A13</f>
        <v>Office</v>
      </c>
      <c r="C15" s="2" t="str">
        <f>Raw_schedule!C13</f>
        <v>Weekdays</v>
      </c>
      <c r="D15" s="2"/>
      <c r="E15" s="2">
        <f>Raw_schedule!D13</f>
        <v>60.08</v>
      </c>
      <c r="F15" s="2">
        <f>Raw_schedule!E13</f>
        <v>60.08</v>
      </c>
      <c r="G15" s="2">
        <f>Raw_schedule!F13</f>
        <v>60.08</v>
      </c>
      <c r="H15" s="2">
        <f>Raw_schedule!G13</f>
        <v>60.08</v>
      </c>
      <c r="I15" s="2">
        <f>Raw_schedule!H13</f>
        <v>60.08</v>
      </c>
      <c r="J15" s="2">
        <f>Raw_schedule!I13</f>
        <v>69.98</v>
      </c>
      <c r="K15" s="2">
        <f>Raw_schedule!J13</f>
        <v>69.98</v>
      </c>
      <c r="L15" s="2">
        <f>Raw_schedule!K13</f>
        <v>69.98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69.98</v>
      </c>
      <c r="AA15" s="2">
        <f>Raw_schedule!Z13</f>
        <v>69.98</v>
      </c>
      <c r="AB15" s="2">
        <f>Raw_schedule!AA13</f>
        <v>69.98</v>
      </c>
    </row>
    <row r="16" spans="1:28" x14ac:dyDescent="0.25">
      <c r="A16" s="39" t="str">
        <f>Raw_schedule!B14</f>
        <v>Infiltration Schedule</v>
      </c>
      <c r="B16" s="39" t="str">
        <f>Raw_schedule!A14</f>
        <v>Office</v>
      </c>
      <c r="C16" s="2" t="str">
        <f>Raw_schedule!C14</f>
        <v>AllDays</v>
      </c>
      <c r="D16" s="2"/>
      <c r="E16" s="2">
        <f>Raw_schedule!D14</f>
        <v>1</v>
      </c>
      <c r="F16" s="2">
        <f>Raw_schedule!E14</f>
        <v>1</v>
      </c>
      <c r="G16" s="2">
        <f>Raw_schedule!F14</f>
        <v>1</v>
      </c>
      <c r="H16" s="2">
        <f>Raw_schedule!G14</f>
        <v>1</v>
      </c>
      <c r="I16" s="2">
        <f>Raw_schedule!H14</f>
        <v>1</v>
      </c>
      <c r="J16" s="2">
        <f>Raw_schedule!I14</f>
        <v>1</v>
      </c>
      <c r="K16" s="2">
        <f>Raw_schedule!J14</f>
        <v>1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1</v>
      </c>
      <c r="V16" s="2">
        <f>Raw_schedule!U14</f>
        <v>1</v>
      </c>
      <c r="W16" s="2">
        <f>Raw_schedule!V14</f>
        <v>1</v>
      </c>
      <c r="X16" s="2">
        <f>Raw_schedule!W14</f>
        <v>1</v>
      </c>
      <c r="Y16" s="2">
        <f>Raw_schedule!X14</f>
        <v>1</v>
      </c>
      <c r="Z16" s="2">
        <f>Raw_schedule!Y14</f>
        <v>1</v>
      </c>
      <c r="AA16" s="2">
        <f>Raw_schedule!Z14</f>
        <v>1</v>
      </c>
      <c r="AB16" s="2">
        <f>Raw_schedule!AA14</f>
        <v>1</v>
      </c>
    </row>
    <row r="17" spans="1:28" x14ac:dyDescent="0.25">
      <c r="A17" s="39" t="str">
        <f>Raw_schedule!B15</f>
        <v>Lighting Schedule</v>
      </c>
      <c r="B17" s="39" t="str">
        <f>Raw_schedule!A15</f>
        <v>Office</v>
      </c>
      <c r="C17" s="2" t="str">
        <f>Raw_schedule!C15</f>
        <v>AllOtherDays</v>
      </c>
      <c r="D17" s="2"/>
      <c r="E17" s="2">
        <f>Raw_schedule!D15</f>
        <v>0.05</v>
      </c>
      <c r="F17" s="2">
        <f>Raw_schedule!E15</f>
        <v>0.05</v>
      </c>
      <c r="G17" s="2">
        <f>Raw_schedule!F15</f>
        <v>0.05</v>
      </c>
      <c r="H17" s="2">
        <f>Raw_schedule!G15</f>
        <v>0.05</v>
      </c>
      <c r="I17" s="2">
        <f>Raw_schedule!H15</f>
        <v>0.05</v>
      </c>
      <c r="J17" s="2">
        <f>Raw_schedule!I15</f>
        <v>0.05</v>
      </c>
      <c r="K17" s="2">
        <f>Raw_schedule!J15</f>
        <v>0.05</v>
      </c>
      <c r="L17" s="2">
        <f>Raw_schedule!K15</f>
        <v>0.05</v>
      </c>
      <c r="M17" s="2">
        <f>Raw_schedule!L15</f>
        <v>0.05</v>
      </c>
      <c r="N17" s="2">
        <f>Raw_schedule!M15</f>
        <v>0.05</v>
      </c>
      <c r="O17" s="2">
        <f>Raw_schedule!N15</f>
        <v>0.05</v>
      </c>
      <c r="P17" s="2">
        <f>Raw_schedule!O15</f>
        <v>0.05</v>
      </c>
      <c r="Q17" s="2">
        <f>Raw_schedule!P15</f>
        <v>0.05</v>
      </c>
      <c r="R17" s="2">
        <f>Raw_schedule!Q15</f>
        <v>0.05</v>
      </c>
      <c r="S17" s="2">
        <f>Raw_schedule!R15</f>
        <v>0.05</v>
      </c>
      <c r="T17" s="2">
        <f>Raw_schedule!S15</f>
        <v>0.05</v>
      </c>
      <c r="U17" s="2">
        <f>Raw_schedule!T15</f>
        <v>0.05</v>
      </c>
      <c r="V17" s="2">
        <f>Raw_schedule!U15</f>
        <v>0.05</v>
      </c>
      <c r="W17" s="2">
        <f>Raw_schedule!V15</f>
        <v>0.05</v>
      </c>
      <c r="X17" s="2">
        <f>Raw_schedule!W15</f>
        <v>0.05</v>
      </c>
      <c r="Y17" s="2">
        <f>Raw_schedule!X15</f>
        <v>0.05</v>
      </c>
      <c r="Z17" s="2">
        <f>Raw_schedule!Y15</f>
        <v>0.05</v>
      </c>
      <c r="AA17" s="2">
        <f>Raw_schedule!Z15</f>
        <v>0.05</v>
      </c>
      <c r="AB17" s="2">
        <f>Raw_schedule!AA15</f>
        <v>0.05</v>
      </c>
    </row>
    <row r="18" spans="1:28" x14ac:dyDescent="0.25">
      <c r="A18" s="39" t="str">
        <f>Raw_schedule!B16</f>
        <v>Lighting Schedule</v>
      </c>
      <c r="B18" s="39" t="str">
        <f>Raw_schedule!A16</f>
        <v>Office</v>
      </c>
      <c r="C18" s="2" t="str">
        <f>Raw_schedule!C16</f>
        <v>Saturday</v>
      </c>
      <c r="D18" s="2"/>
      <c r="E18" s="2">
        <f>Raw_schedule!D16</f>
        <v>0.05</v>
      </c>
      <c r="F18" s="2">
        <f>Raw_schedule!E16</f>
        <v>0.05</v>
      </c>
      <c r="G18" s="2">
        <f>Raw_schedule!F16</f>
        <v>0.05</v>
      </c>
      <c r="H18" s="2">
        <f>Raw_schedule!G16</f>
        <v>0.05</v>
      </c>
      <c r="I18" s="2">
        <f>Raw_schedule!H16</f>
        <v>0.05</v>
      </c>
      <c r="J18" s="2">
        <f>Raw_schedule!I16</f>
        <v>0.05</v>
      </c>
      <c r="K18" s="2">
        <f>Raw_schedule!J16</f>
        <v>0.1</v>
      </c>
      <c r="L18" s="2">
        <f>Raw_schedule!K16</f>
        <v>0.1</v>
      </c>
      <c r="M18" s="2">
        <f>Raw_schedule!L16</f>
        <v>0.3</v>
      </c>
      <c r="N18" s="2">
        <f>Raw_schedule!M16</f>
        <v>0.3</v>
      </c>
      <c r="O18" s="2">
        <f>Raw_schedule!N16</f>
        <v>0.3</v>
      </c>
      <c r="P18" s="2">
        <f>Raw_schedule!O16</f>
        <v>0.3</v>
      </c>
      <c r="Q18" s="2">
        <f>Raw_schedule!P16</f>
        <v>0.15</v>
      </c>
      <c r="R18" s="2">
        <f>Raw_schedule!Q16</f>
        <v>0.15</v>
      </c>
      <c r="S18" s="2">
        <f>Raw_schedule!R16</f>
        <v>0.15</v>
      </c>
      <c r="T18" s="2">
        <f>Raw_schedule!S16</f>
        <v>0.15</v>
      </c>
      <c r="U18" s="2">
        <f>Raw_schedule!T16</f>
        <v>0.15</v>
      </c>
      <c r="V18" s="2">
        <f>Raw_schedule!U16</f>
        <v>0.05</v>
      </c>
      <c r="W18" s="2">
        <f>Raw_schedule!V16</f>
        <v>0.05</v>
      </c>
      <c r="X18" s="2">
        <f>Raw_schedule!W16</f>
        <v>0.05</v>
      </c>
      <c r="Y18" s="2">
        <f>Raw_schedule!X16</f>
        <v>0.05</v>
      </c>
      <c r="Z18" s="2">
        <f>Raw_schedule!Y16</f>
        <v>0.05</v>
      </c>
      <c r="AA18" s="2">
        <f>Raw_schedule!Z16</f>
        <v>0.05</v>
      </c>
      <c r="AB18" s="2">
        <f>Raw_schedule!AA16</f>
        <v>0.05</v>
      </c>
    </row>
    <row r="19" spans="1:28" x14ac:dyDescent="0.25">
      <c r="A19" s="39" t="str">
        <f>Raw_schedule!B17</f>
        <v>Lighting Schedule</v>
      </c>
      <c r="B19" s="39" t="str">
        <f>Raw_schedule!A17</f>
        <v>Office</v>
      </c>
      <c r="C19" s="2" t="str">
        <f>Raw_schedule!C17</f>
        <v>Weekdays</v>
      </c>
      <c r="D19" s="2"/>
      <c r="E19" s="2">
        <f>Raw_schedule!D17</f>
        <v>0.05</v>
      </c>
      <c r="F19" s="2">
        <f>Raw_schedule!E17</f>
        <v>0.05</v>
      </c>
      <c r="G19" s="2">
        <f>Raw_schedule!F17</f>
        <v>0.05</v>
      </c>
      <c r="H19" s="2">
        <f>Raw_schedule!G17</f>
        <v>0.05</v>
      </c>
      <c r="I19" s="2">
        <f>Raw_schedule!H17</f>
        <v>0.05</v>
      </c>
      <c r="J19" s="2">
        <f>Raw_schedule!I17</f>
        <v>0.1</v>
      </c>
      <c r="K19" s="2">
        <f>Raw_schedule!J17</f>
        <v>0.1</v>
      </c>
      <c r="L19" s="2">
        <f>Raw_schedule!K17</f>
        <v>0.3</v>
      </c>
      <c r="M19" s="2">
        <f>Raw_schedule!L17</f>
        <v>0.65</v>
      </c>
      <c r="N19" s="2">
        <f>Raw_schedule!M17</f>
        <v>0.65</v>
      </c>
      <c r="O19" s="2">
        <f>Raw_schedule!N17</f>
        <v>0.65</v>
      </c>
      <c r="P19" s="2">
        <f>Raw_schedule!O17</f>
        <v>0.65</v>
      </c>
      <c r="Q19" s="2">
        <f>Raw_schedule!P17</f>
        <v>0.65</v>
      </c>
      <c r="R19" s="2">
        <f>Raw_schedule!Q17</f>
        <v>0.65</v>
      </c>
      <c r="S19" s="2">
        <f>Raw_schedule!R17</f>
        <v>0.65</v>
      </c>
      <c r="T19" s="2">
        <f>Raw_schedule!S17</f>
        <v>0.65</v>
      </c>
      <c r="U19" s="2">
        <f>Raw_schedule!T17</f>
        <v>0.65</v>
      </c>
      <c r="V19" s="2">
        <f>Raw_schedule!U17</f>
        <v>0.35</v>
      </c>
      <c r="W19" s="2">
        <f>Raw_schedule!V17</f>
        <v>0.3</v>
      </c>
      <c r="X19" s="2">
        <f>Raw_schedule!W17</f>
        <v>0.3</v>
      </c>
      <c r="Y19" s="2">
        <f>Raw_schedule!X17</f>
        <v>0.2</v>
      </c>
      <c r="Z19" s="2">
        <f>Raw_schedule!Y17</f>
        <v>0.2</v>
      </c>
      <c r="AA19" s="2">
        <f>Raw_schedule!Z17</f>
        <v>0.1</v>
      </c>
      <c r="AB19" s="2">
        <f>Raw_schedule!AA17</f>
        <v>0.05</v>
      </c>
    </row>
    <row r="20" spans="1:28" x14ac:dyDescent="0.25">
      <c r="A20" s="39" t="str">
        <f>Raw_schedule!B18</f>
        <v>OA Schedule</v>
      </c>
      <c r="B20" s="39" t="str">
        <f>Raw_schedule!A18</f>
        <v>Office</v>
      </c>
      <c r="C20" s="2" t="str">
        <f>Raw_schedule!C18</f>
        <v>AllOtherDays</v>
      </c>
      <c r="D20" s="2"/>
      <c r="E20" s="2">
        <f>Raw_schedule!D18</f>
        <v>0</v>
      </c>
      <c r="F20" s="2">
        <f>Raw_schedule!E18</f>
        <v>0</v>
      </c>
      <c r="G20" s="2">
        <f>Raw_schedule!F18</f>
        <v>0</v>
      </c>
      <c r="H20" s="2">
        <f>Raw_schedule!G18</f>
        <v>0</v>
      </c>
      <c r="I20" s="2">
        <f>Raw_schedule!H18</f>
        <v>0</v>
      </c>
      <c r="J20" s="2">
        <f>Raw_schedule!I18</f>
        <v>0</v>
      </c>
      <c r="K20" s="2">
        <f>Raw_schedule!J18</f>
        <v>0</v>
      </c>
      <c r="L20" s="2">
        <f>Raw_schedule!K18</f>
        <v>0</v>
      </c>
      <c r="M20" s="2">
        <f>Raw_schedule!L18</f>
        <v>0</v>
      </c>
      <c r="N20" s="2">
        <f>Raw_schedule!M18</f>
        <v>0</v>
      </c>
      <c r="O20" s="2">
        <f>Raw_schedule!N18</f>
        <v>0</v>
      </c>
      <c r="P20" s="2">
        <f>Raw_schedule!O18</f>
        <v>0</v>
      </c>
      <c r="Q20" s="2">
        <f>Raw_schedule!P18</f>
        <v>0</v>
      </c>
      <c r="R20" s="2">
        <f>Raw_schedule!Q18</f>
        <v>0</v>
      </c>
      <c r="S20" s="2">
        <f>Raw_schedule!R18</f>
        <v>0</v>
      </c>
      <c r="T20" s="2">
        <f>Raw_schedule!S18</f>
        <v>0</v>
      </c>
      <c r="U20" s="2">
        <f>Raw_schedule!T18</f>
        <v>0</v>
      </c>
      <c r="V20" s="2">
        <f>Raw_schedule!U18</f>
        <v>0</v>
      </c>
      <c r="W20" s="2">
        <f>Raw_schedule!V18</f>
        <v>0</v>
      </c>
      <c r="X20" s="2">
        <f>Raw_schedule!W18</f>
        <v>0</v>
      </c>
      <c r="Y20" s="2">
        <f>Raw_schedule!X18</f>
        <v>0</v>
      </c>
      <c r="Z20" s="2">
        <f>Raw_schedule!Y18</f>
        <v>0</v>
      </c>
      <c r="AA20" s="2">
        <f>Raw_schedule!Z18</f>
        <v>0</v>
      </c>
      <c r="AB20" s="2">
        <f>Raw_schedule!AA18</f>
        <v>0</v>
      </c>
    </row>
    <row r="21" spans="1:28" x14ac:dyDescent="0.25">
      <c r="A21" s="39" t="str">
        <f>Raw_schedule!B19</f>
        <v>OA Schedule</v>
      </c>
      <c r="B21" s="39" t="str">
        <f>Raw_schedule!A19</f>
        <v>Office</v>
      </c>
      <c r="C21" s="2" t="str">
        <f>Raw_schedule!C19</f>
        <v>Saturday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1</v>
      </c>
      <c r="K21" s="2">
        <f>Raw_schedule!J19</f>
        <v>1</v>
      </c>
      <c r="L21" s="2">
        <f>Raw_schedule!K19</f>
        <v>1</v>
      </c>
      <c r="M21" s="2">
        <f>Raw_schedule!L19</f>
        <v>1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0</v>
      </c>
      <c r="Y21" s="2">
        <f>Raw_schedule!X19</f>
        <v>0</v>
      </c>
      <c r="Z21" s="2">
        <f>Raw_schedule!Y19</f>
        <v>0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OA Schedule</v>
      </c>
      <c r="B22" s="39" t="str">
        <f>Raw_schedule!A20</f>
        <v>Office</v>
      </c>
      <c r="C22" s="2" t="str">
        <f>Raw_schedule!C20</f>
        <v>Weekdays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1</v>
      </c>
      <c r="K22" s="2">
        <f>Raw_schedule!J20</f>
        <v>1</v>
      </c>
      <c r="L22" s="2">
        <f>Raw_schedule!K20</f>
        <v>1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1</v>
      </c>
      <c r="AA22" s="2">
        <f>Raw_schedule!Z20</f>
        <v>1</v>
      </c>
      <c r="AB22" s="2">
        <f>Raw_schedule!AA20</f>
        <v>1</v>
      </c>
    </row>
    <row r="23" spans="1:28" x14ac:dyDescent="0.25">
      <c r="A23" s="39" t="str">
        <f>Raw_schedule!B21</f>
        <v>Occupant Sch</v>
      </c>
      <c r="B23" s="39" t="str">
        <f>Raw_schedule!A21</f>
        <v>Office</v>
      </c>
      <c r="C23" s="2" t="str">
        <f>Raw_schedule!C21</f>
        <v>AllOtherDays</v>
      </c>
      <c r="D23" s="2"/>
      <c r="E23" s="2">
        <f>Raw_schedule!D21</f>
        <v>0</v>
      </c>
      <c r="F23" s="2">
        <f>Raw_schedule!E21</f>
        <v>0</v>
      </c>
      <c r="G23" s="2">
        <f>Raw_schedule!F21</f>
        <v>0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0.05</v>
      </c>
      <c r="L23" s="2">
        <f>Raw_schedule!K21</f>
        <v>0.05</v>
      </c>
      <c r="M23" s="2">
        <f>Raw_schedule!L21</f>
        <v>0.05</v>
      </c>
      <c r="N23" s="2">
        <f>Raw_schedule!M21</f>
        <v>0.05</v>
      </c>
      <c r="O23" s="2">
        <f>Raw_schedule!N21</f>
        <v>0.05</v>
      </c>
      <c r="P23" s="2">
        <f>Raw_schedule!O21</f>
        <v>0.05</v>
      </c>
      <c r="Q23" s="2">
        <f>Raw_schedule!P21</f>
        <v>0.05</v>
      </c>
      <c r="R23" s="2">
        <f>Raw_schedule!Q21</f>
        <v>0.05</v>
      </c>
      <c r="S23" s="2">
        <f>Raw_schedule!R21</f>
        <v>0.05</v>
      </c>
      <c r="T23" s="2">
        <f>Raw_schedule!S21</f>
        <v>0.05</v>
      </c>
      <c r="U23" s="2">
        <f>Raw_schedule!T21</f>
        <v>0.05</v>
      </c>
      <c r="V23" s="2">
        <f>Raw_schedule!U21</f>
        <v>0.05</v>
      </c>
      <c r="W23" s="2">
        <f>Raw_schedule!V21</f>
        <v>0</v>
      </c>
      <c r="X23" s="2">
        <f>Raw_schedule!W21</f>
        <v>0</v>
      </c>
      <c r="Y23" s="2">
        <f>Raw_schedule!X21</f>
        <v>0</v>
      </c>
      <c r="Z23" s="2">
        <f>Raw_schedule!Y21</f>
        <v>0</v>
      </c>
      <c r="AA23" s="2">
        <f>Raw_schedule!Z21</f>
        <v>0</v>
      </c>
      <c r="AB23" s="2">
        <f>Raw_schedule!AA21</f>
        <v>0</v>
      </c>
    </row>
    <row r="24" spans="1:28" x14ac:dyDescent="0.25">
      <c r="A24" s="39" t="str">
        <f>Raw_schedule!B22</f>
        <v>Occupant Sch</v>
      </c>
      <c r="B24" s="39" t="str">
        <f>Raw_schedule!A22</f>
        <v>Office</v>
      </c>
      <c r="C24" s="2" t="str">
        <f>Raw_schedule!C22</f>
        <v>Saturday</v>
      </c>
      <c r="D24" s="2"/>
      <c r="E24" s="2">
        <f>Raw_schedule!D22</f>
        <v>0</v>
      </c>
      <c r="F24" s="2">
        <f>Raw_schedule!E22</f>
        <v>0</v>
      </c>
      <c r="G24" s="2">
        <f>Raw_schedule!F22</f>
        <v>0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0.1</v>
      </c>
      <c r="L24" s="2">
        <f>Raw_schedule!K22</f>
        <v>0.1</v>
      </c>
      <c r="M24" s="2">
        <f>Raw_schedule!L22</f>
        <v>0.3</v>
      </c>
      <c r="N24" s="2">
        <f>Raw_schedule!M22</f>
        <v>0.3</v>
      </c>
      <c r="O24" s="2">
        <f>Raw_schedule!N22</f>
        <v>0.3</v>
      </c>
      <c r="P24" s="2">
        <f>Raw_schedule!O22</f>
        <v>0.3</v>
      </c>
      <c r="Q24" s="2">
        <f>Raw_schedule!P22</f>
        <v>0.1</v>
      </c>
      <c r="R24" s="2">
        <f>Raw_schedule!Q22</f>
        <v>0.1</v>
      </c>
      <c r="S24" s="2">
        <f>Raw_schedule!R22</f>
        <v>0.1</v>
      </c>
      <c r="T24" s="2">
        <f>Raw_schedule!S22</f>
        <v>0.1</v>
      </c>
      <c r="U24" s="2">
        <f>Raw_schedule!T22</f>
        <v>0.1</v>
      </c>
      <c r="V24" s="2">
        <f>Raw_schedule!U22</f>
        <v>0.05</v>
      </c>
      <c r="W24" s="2">
        <f>Raw_schedule!V22</f>
        <v>0.05</v>
      </c>
      <c r="X24" s="2">
        <f>Raw_schedule!W22</f>
        <v>0</v>
      </c>
      <c r="Y24" s="2">
        <f>Raw_schedule!X22</f>
        <v>0</v>
      </c>
      <c r="Z24" s="2">
        <f>Raw_schedule!Y22</f>
        <v>0</v>
      </c>
      <c r="AA24" s="2">
        <f>Raw_schedule!Z22</f>
        <v>0</v>
      </c>
      <c r="AB24" s="2">
        <f>Raw_schedule!AA22</f>
        <v>0</v>
      </c>
    </row>
    <row r="25" spans="1:28" x14ac:dyDescent="0.25">
      <c r="A25" s="39" t="str">
        <f>Raw_schedule!B23</f>
        <v>Occupant Sch</v>
      </c>
      <c r="B25" s="39" t="str">
        <f>Raw_schedule!A23</f>
        <v>Office</v>
      </c>
      <c r="C25" s="2" t="str">
        <f>Raw_schedule!C23</f>
        <v>Weekdays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0.1</v>
      </c>
      <c r="L25" s="2">
        <f>Raw_schedule!K23</f>
        <v>0.2</v>
      </c>
      <c r="M25" s="2">
        <f>Raw_schedule!L23</f>
        <v>0.95</v>
      </c>
      <c r="N25" s="2">
        <f>Raw_schedule!M23</f>
        <v>0.95</v>
      </c>
      <c r="O25" s="2">
        <f>Raw_schedule!N23</f>
        <v>0.95</v>
      </c>
      <c r="P25" s="2">
        <f>Raw_schedule!O23</f>
        <v>0.95</v>
      </c>
      <c r="Q25" s="2">
        <f>Raw_schedule!P23</f>
        <v>0.5</v>
      </c>
      <c r="R25" s="2">
        <f>Raw_schedule!Q23</f>
        <v>0.95</v>
      </c>
      <c r="S25" s="2">
        <f>Raw_schedule!R23</f>
        <v>0.95</v>
      </c>
      <c r="T25" s="2">
        <f>Raw_schedule!S23</f>
        <v>0.95</v>
      </c>
      <c r="U25" s="2">
        <f>Raw_schedule!T23</f>
        <v>0.95</v>
      </c>
      <c r="V25" s="2">
        <f>Raw_schedule!U23</f>
        <v>0.3</v>
      </c>
      <c r="W25" s="2">
        <f>Raw_schedule!V23</f>
        <v>0.1</v>
      </c>
      <c r="X25" s="2">
        <f>Raw_schedule!W23</f>
        <v>0.1</v>
      </c>
      <c r="Y25" s="2">
        <f>Raw_schedule!X23</f>
        <v>0.1</v>
      </c>
      <c r="Z25" s="2">
        <f>Raw_schedule!Y23</f>
        <v>0.1</v>
      </c>
      <c r="AA25" s="2">
        <f>Raw_schedule!Z23</f>
        <v>0.05</v>
      </c>
      <c r="AB25" s="2">
        <f>Raw_schedule!AA23</f>
        <v>0.05</v>
      </c>
    </row>
    <row r="26" spans="1:28" x14ac:dyDescent="0.25">
      <c r="A26" s="39" t="str">
        <f>Raw_schedule!B24</f>
        <v>Cooling Setpoint Schedule</v>
      </c>
      <c r="B26" s="39" t="str">
        <f>Raw_schedule!A24</f>
        <v>ResidentialLiving</v>
      </c>
      <c r="C26" s="2" t="str">
        <f>Raw_schedule!C24</f>
        <v>AllDays</v>
      </c>
      <c r="D26" s="2"/>
      <c r="E26" s="2">
        <f>Raw_schedule!D24</f>
        <v>78.08</v>
      </c>
      <c r="F26" s="2">
        <f>Raw_schedule!E24</f>
        <v>78.08</v>
      </c>
      <c r="G26" s="2">
        <f>Raw_schedule!F24</f>
        <v>78.08</v>
      </c>
      <c r="H26" s="2">
        <f>Raw_schedule!G24</f>
        <v>78.08</v>
      </c>
      <c r="I26" s="2">
        <f>Raw_schedule!H24</f>
        <v>78.08</v>
      </c>
      <c r="J26" s="2">
        <f>Raw_schedule!I24</f>
        <v>78.08</v>
      </c>
      <c r="K26" s="2">
        <f>Raw_schedule!J24</f>
        <v>78.08</v>
      </c>
      <c r="L26" s="2">
        <f>Raw_schedule!K24</f>
        <v>78.08</v>
      </c>
      <c r="M26" s="2">
        <f>Raw_schedule!L24</f>
        <v>78.08</v>
      </c>
      <c r="N26" s="2">
        <f>Raw_schedule!M24</f>
        <v>78.08</v>
      </c>
      <c r="O26" s="2">
        <f>Raw_schedule!N24</f>
        <v>78.08</v>
      </c>
      <c r="P26" s="2">
        <f>Raw_schedule!O24</f>
        <v>78.08</v>
      </c>
      <c r="Q26" s="2">
        <f>Raw_schedule!P24</f>
        <v>78.08</v>
      </c>
      <c r="R26" s="2">
        <f>Raw_schedule!Q24</f>
        <v>78.08</v>
      </c>
      <c r="S26" s="2">
        <f>Raw_schedule!R24</f>
        <v>78.08</v>
      </c>
      <c r="T26" s="2">
        <f>Raw_schedule!S24</f>
        <v>78.08</v>
      </c>
      <c r="U26" s="2">
        <f>Raw_schedule!T24</f>
        <v>78.08</v>
      </c>
      <c r="V26" s="2">
        <f>Raw_schedule!U24</f>
        <v>78.08</v>
      </c>
      <c r="W26" s="2">
        <f>Raw_schedule!V24</f>
        <v>78.08</v>
      </c>
      <c r="X26" s="2">
        <f>Raw_schedule!W24</f>
        <v>78.08</v>
      </c>
      <c r="Y26" s="2">
        <f>Raw_schedule!X24</f>
        <v>78.08</v>
      </c>
      <c r="Z26" s="2">
        <f>Raw_schedule!Y24</f>
        <v>78.08</v>
      </c>
      <c r="AA26" s="2">
        <f>Raw_schedule!Z24</f>
        <v>78.08</v>
      </c>
      <c r="AB26" s="2">
        <f>Raw_schedule!AA24</f>
        <v>78.08</v>
      </c>
    </row>
    <row r="27" spans="1:28" x14ac:dyDescent="0.25">
      <c r="A27" s="39" t="str">
        <f>Raw_schedule!B25</f>
        <v>DHW Sch</v>
      </c>
      <c r="B27" s="39" t="str">
        <f>Raw_schedule!A25</f>
        <v>ResidentialLiving</v>
      </c>
      <c r="C27" s="2" t="str">
        <f>Raw_schedule!C25</f>
        <v>AllDays</v>
      </c>
      <c r="D27" s="2"/>
      <c r="E27" s="2">
        <f>Raw_schedule!D25</f>
        <v>0</v>
      </c>
      <c r="F27" s="2">
        <f>Raw_schedule!E25</f>
        <v>0</v>
      </c>
      <c r="G27" s="2">
        <f>Raw_schedule!F25</f>
        <v>0</v>
      </c>
      <c r="H27" s="2">
        <f>Raw_schedule!G25</f>
        <v>0</v>
      </c>
      <c r="I27" s="2">
        <f>Raw_schedule!H25</f>
        <v>0</v>
      </c>
      <c r="J27" s="2">
        <f>Raw_schedule!I25</f>
        <v>0</v>
      </c>
      <c r="K27" s="2">
        <f>Raw_schedule!J25</f>
        <v>0</v>
      </c>
      <c r="L27" s="2">
        <f>Raw_schedule!K25</f>
        <v>0</v>
      </c>
      <c r="M27" s="2">
        <f>Raw_schedule!L25</f>
        <v>0</v>
      </c>
      <c r="N27" s="2">
        <f>Raw_schedule!M25</f>
        <v>0</v>
      </c>
      <c r="O27" s="2">
        <f>Raw_schedule!N25</f>
        <v>0</v>
      </c>
      <c r="P27" s="2">
        <f>Raw_schedule!O25</f>
        <v>0</v>
      </c>
      <c r="Q27" s="2">
        <f>Raw_schedule!P25</f>
        <v>0</v>
      </c>
      <c r="R27" s="2">
        <f>Raw_schedule!Q25</f>
        <v>0</v>
      </c>
      <c r="S27" s="2">
        <f>Raw_schedule!R25</f>
        <v>0</v>
      </c>
      <c r="T27" s="2">
        <f>Raw_schedule!S25</f>
        <v>0</v>
      </c>
      <c r="U27" s="2">
        <f>Raw_schedule!T25</f>
        <v>0</v>
      </c>
      <c r="V27" s="2">
        <f>Raw_schedule!U25</f>
        <v>0</v>
      </c>
      <c r="W27" s="2">
        <f>Raw_schedule!V25</f>
        <v>0</v>
      </c>
      <c r="X27" s="2">
        <f>Raw_schedule!W25</f>
        <v>0</v>
      </c>
      <c r="Y27" s="2">
        <f>Raw_schedule!X25</f>
        <v>0</v>
      </c>
      <c r="Z27" s="2">
        <f>Raw_schedule!Y25</f>
        <v>0</v>
      </c>
      <c r="AA27" s="2">
        <f>Raw_schedule!Z25</f>
        <v>0</v>
      </c>
      <c r="AB27" s="2">
        <f>Raw_schedule!AA25</f>
        <v>0</v>
      </c>
    </row>
    <row r="28" spans="1:28" x14ac:dyDescent="0.25">
      <c r="A28" s="39" t="str">
        <f>Raw_schedule!B26</f>
        <v>Elec Equip Sch</v>
      </c>
      <c r="B28" s="39" t="str">
        <f>Raw_schedule!A26</f>
        <v>ResidentialLiving</v>
      </c>
      <c r="C28" s="2" t="str">
        <f>Raw_schedule!C26</f>
        <v>AllOtherDays</v>
      </c>
      <c r="D28" s="2"/>
      <c r="E28" s="2">
        <f>Raw_schedule!D26</f>
        <v>0.1</v>
      </c>
      <c r="F28" s="2">
        <f>Raw_schedule!E26</f>
        <v>0.1</v>
      </c>
      <c r="G28" s="2">
        <f>Raw_schedule!F26</f>
        <v>0.1</v>
      </c>
      <c r="H28" s="2">
        <f>Raw_schedule!G26</f>
        <v>0.1</v>
      </c>
      <c r="I28" s="2">
        <f>Raw_schedule!H26</f>
        <v>0.1</v>
      </c>
      <c r="J28" s="2">
        <f>Raw_schedule!I26</f>
        <v>0.3</v>
      </c>
      <c r="K28" s="2">
        <f>Raw_schedule!J26</f>
        <v>0.45</v>
      </c>
      <c r="L28" s="2">
        <f>Raw_schedule!K26</f>
        <v>0.45</v>
      </c>
      <c r="M28" s="2">
        <f>Raw_schedule!L26</f>
        <v>0.45</v>
      </c>
      <c r="N28" s="2">
        <f>Raw_schedule!M26</f>
        <v>0.45</v>
      </c>
      <c r="O28" s="2">
        <f>Raw_schedule!N26</f>
        <v>0.3</v>
      </c>
      <c r="P28" s="2">
        <f>Raw_schedule!O26</f>
        <v>0.3</v>
      </c>
      <c r="Q28" s="2">
        <f>Raw_schedule!P26</f>
        <v>0.3</v>
      </c>
      <c r="R28" s="2">
        <f>Raw_schedule!Q26</f>
        <v>0.3</v>
      </c>
      <c r="S28" s="2">
        <f>Raw_schedule!R26</f>
        <v>0.3</v>
      </c>
      <c r="T28" s="2">
        <f>Raw_schedule!S26</f>
        <v>0.3</v>
      </c>
      <c r="U28" s="2">
        <f>Raw_schedule!T26</f>
        <v>0.3</v>
      </c>
      <c r="V28" s="2">
        <f>Raw_schedule!U26</f>
        <v>0.3</v>
      </c>
      <c r="W28" s="2">
        <f>Raw_schedule!V26</f>
        <v>0.6</v>
      </c>
      <c r="X28" s="2">
        <f>Raw_schedule!W26</f>
        <v>0.8</v>
      </c>
      <c r="Y28" s="2">
        <f>Raw_schedule!X26</f>
        <v>0.9</v>
      </c>
      <c r="Z28" s="2">
        <f>Raw_schedule!Y26</f>
        <v>0.8</v>
      </c>
      <c r="AA28" s="2">
        <f>Raw_schedule!Z26</f>
        <v>0.6</v>
      </c>
      <c r="AB28" s="2">
        <f>Raw_schedule!AA26</f>
        <v>0.3</v>
      </c>
    </row>
    <row r="29" spans="1:28" x14ac:dyDescent="0.25">
      <c r="A29" s="39" t="str">
        <f>Raw_schedule!B27</f>
        <v>Heating Setpoint Schedule</v>
      </c>
      <c r="B29" s="39" t="str">
        <f>Raw_schedule!A27</f>
        <v>ResidentialLiving</v>
      </c>
      <c r="C29" s="2" t="str">
        <f>Raw_schedule!C27</f>
        <v>AllDays</v>
      </c>
      <c r="D29" s="2"/>
      <c r="E29" s="2">
        <f>Raw_schedule!D27</f>
        <v>60.08</v>
      </c>
      <c r="F29" s="2">
        <f>Raw_schedule!E27</f>
        <v>60.08</v>
      </c>
      <c r="G29" s="2">
        <f>Raw_schedule!F27</f>
        <v>60.08</v>
      </c>
      <c r="H29" s="2">
        <f>Raw_schedule!G27</f>
        <v>60.08</v>
      </c>
      <c r="I29" s="2">
        <f>Raw_schedule!H27</f>
        <v>60.08</v>
      </c>
      <c r="J29" s="2">
        <f>Raw_schedule!I27</f>
        <v>60.08</v>
      </c>
      <c r="K29" s="2">
        <f>Raw_schedule!J27</f>
        <v>68</v>
      </c>
      <c r="L29" s="2">
        <f>Raw_schedule!K27</f>
        <v>68</v>
      </c>
      <c r="M29" s="2">
        <f>Raw_schedule!L27</f>
        <v>68</v>
      </c>
      <c r="N29" s="2">
        <f>Raw_schedule!M27</f>
        <v>68</v>
      </c>
      <c r="O29" s="2">
        <f>Raw_schedule!N27</f>
        <v>68</v>
      </c>
      <c r="P29" s="2">
        <f>Raw_schedule!O27</f>
        <v>68</v>
      </c>
      <c r="Q29" s="2">
        <f>Raw_schedule!P27</f>
        <v>68</v>
      </c>
      <c r="R29" s="2">
        <f>Raw_schedule!Q27</f>
        <v>68</v>
      </c>
      <c r="S29" s="2">
        <f>Raw_schedule!R27</f>
        <v>68</v>
      </c>
      <c r="T29" s="2">
        <f>Raw_schedule!S27</f>
        <v>68</v>
      </c>
      <c r="U29" s="2">
        <f>Raw_schedule!T27</f>
        <v>68</v>
      </c>
      <c r="V29" s="2">
        <f>Raw_schedule!U27</f>
        <v>68</v>
      </c>
      <c r="W29" s="2">
        <f>Raw_schedule!V27</f>
        <v>68</v>
      </c>
      <c r="X29" s="2">
        <f>Raw_schedule!W27</f>
        <v>68</v>
      </c>
      <c r="Y29" s="2">
        <f>Raw_schedule!X27</f>
        <v>68</v>
      </c>
      <c r="Z29" s="2">
        <f>Raw_schedule!Y27</f>
        <v>68</v>
      </c>
      <c r="AA29" s="2">
        <f>Raw_schedule!Z27</f>
        <v>60.08</v>
      </c>
      <c r="AB29" s="2">
        <f>Raw_schedule!AA27</f>
        <v>60.08</v>
      </c>
    </row>
    <row r="30" spans="1:28" x14ac:dyDescent="0.25">
      <c r="A30" s="39" t="str">
        <f>Raw_schedule!B28</f>
        <v>Infiltration Schedule</v>
      </c>
      <c r="B30" s="39" t="str">
        <f>Raw_schedule!A28</f>
        <v>ResidentialLiving</v>
      </c>
      <c r="C30" s="2" t="str">
        <f>Raw_schedule!C28</f>
        <v>AllDays</v>
      </c>
      <c r="D30" s="2"/>
      <c r="E30" s="2">
        <f>Raw_schedule!D28</f>
        <v>1</v>
      </c>
      <c r="F30" s="2">
        <f>Raw_schedule!E28</f>
        <v>1</v>
      </c>
      <c r="G30" s="2">
        <f>Raw_schedule!F28</f>
        <v>1</v>
      </c>
      <c r="H30" s="2">
        <f>Raw_schedule!G28</f>
        <v>1</v>
      </c>
      <c r="I30" s="2">
        <f>Raw_schedule!H28</f>
        <v>1</v>
      </c>
      <c r="J30" s="2">
        <f>Raw_schedule!I28</f>
        <v>1</v>
      </c>
      <c r="K30" s="2">
        <f>Raw_schedule!J28</f>
        <v>1</v>
      </c>
      <c r="L30" s="2">
        <f>Raw_schedule!K28</f>
        <v>1</v>
      </c>
      <c r="M30" s="2">
        <f>Raw_schedule!L28</f>
        <v>1</v>
      </c>
      <c r="N30" s="2">
        <f>Raw_schedule!M28</f>
        <v>1</v>
      </c>
      <c r="O30" s="2">
        <f>Raw_schedule!N28</f>
        <v>1</v>
      </c>
      <c r="P30" s="2">
        <f>Raw_schedule!O28</f>
        <v>1</v>
      </c>
      <c r="Q30" s="2">
        <f>Raw_schedule!P28</f>
        <v>1</v>
      </c>
      <c r="R30" s="2">
        <f>Raw_schedule!Q28</f>
        <v>1</v>
      </c>
      <c r="S30" s="2">
        <f>Raw_schedule!R28</f>
        <v>1</v>
      </c>
      <c r="T30" s="2">
        <f>Raw_schedule!S28</f>
        <v>1</v>
      </c>
      <c r="U30" s="2">
        <f>Raw_schedule!T28</f>
        <v>1</v>
      </c>
      <c r="V30" s="2">
        <f>Raw_schedule!U28</f>
        <v>1</v>
      </c>
      <c r="W30" s="2">
        <f>Raw_schedule!V28</f>
        <v>1</v>
      </c>
      <c r="X30" s="2">
        <f>Raw_schedule!W28</f>
        <v>1</v>
      </c>
      <c r="Y30" s="2">
        <f>Raw_schedule!X28</f>
        <v>1</v>
      </c>
      <c r="Z30" s="2">
        <f>Raw_schedule!Y28</f>
        <v>1</v>
      </c>
      <c r="AA30" s="2">
        <f>Raw_schedule!Z28</f>
        <v>1</v>
      </c>
      <c r="AB30" s="2">
        <f>Raw_schedule!AA28</f>
        <v>1</v>
      </c>
    </row>
    <row r="31" spans="1:28" x14ac:dyDescent="0.25">
      <c r="A31" s="39" t="str">
        <f>Raw_schedule!B29</f>
        <v>Lighting Schedule</v>
      </c>
      <c r="B31" s="39" t="str">
        <f>Raw_schedule!A29</f>
        <v>ResidentialLiving</v>
      </c>
      <c r="C31" s="2" t="str">
        <f>Raw_schedule!C29</f>
        <v>AllOtherDays</v>
      </c>
      <c r="D31" s="2"/>
      <c r="E31" s="2">
        <f>Raw_schedule!D29</f>
        <v>0.1</v>
      </c>
      <c r="F31" s="2">
        <f>Raw_schedule!E29</f>
        <v>0.1</v>
      </c>
      <c r="G31" s="2">
        <f>Raw_schedule!F29</f>
        <v>0.1</v>
      </c>
      <c r="H31" s="2">
        <f>Raw_schedule!G29</f>
        <v>0.1</v>
      </c>
      <c r="I31" s="2">
        <f>Raw_schedule!H29</f>
        <v>0.1</v>
      </c>
      <c r="J31" s="2">
        <f>Raw_schedule!I29</f>
        <v>0.3</v>
      </c>
      <c r="K31" s="2">
        <f>Raw_schedule!J29</f>
        <v>0.45</v>
      </c>
      <c r="L31" s="2">
        <f>Raw_schedule!K29</f>
        <v>0.45</v>
      </c>
      <c r="M31" s="2">
        <f>Raw_schedule!L29</f>
        <v>0.45</v>
      </c>
      <c r="N31" s="2">
        <f>Raw_schedule!M29</f>
        <v>0.45</v>
      </c>
      <c r="O31" s="2">
        <f>Raw_schedule!N29</f>
        <v>0.3</v>
      </c>
      <c r="P31" s="2">
        <f>Raw_schedule!O29</f>
        <v>0.3</v>
      </c>
      <c r="Q31" s="2">
        <f>Raw_schedule!P29</f>
        <v>0.3</v>
      </c>
      <c r="R31" s="2">
        <f>Raw_schedule!Q29</f>
        <v>0.3</v>
      </c>
      <c r="S31" s="2">
        <f>Raw_schedule!R29</f>
        <v>0.3</v>
      </c>
      <c r="T31" s="2">
        <f>Raw_schedule!S29</f>
        <v>0.3</v>
      </c>
      <c r="U31" s="2">
        <f>Raw_schedule!T29</f>
        <v>0.3</v>
      </c>
      <c r="V31" s="2">
        <f>Raw_schedule!U29</f>
        <v>0.3</v>
      </c>
      <c r="W31" s="2">
        <f>Raw_schedule!V29</f>
        <v>0.6</v>
      </c>
      <c r="X31" s="2">
        <f>Raw_schedule!W29</f>
        <v>0.8</v>
      </c>
      <c r="Y31" s="2">
        <f>Raw_schedule!X29</f>
        <v>0.9</v>
      </c>
      <c r="Z31" s="2">
        <f>Raw_schedule!Y29</f>
        <v>0.8</v>
      </c>
      <c r="AA31" s="2">
        <f>Raw_schedule!Z29</f>
        <v>0.6</v>
      </c>
      <c r="AB31" s="2">
        <f>Raw_schedule!AA29</f>
        <v>0.3</v>
      </c>
    </row>
    <row r="32" spans="1:28" x14ac:dyDescent="0.25">
      <c r="A32" s="39" t="str">
        <f>Raw_schedule!B30</f>
        <v>OA Schedule</v>
      </c>
      <c r="B32" s="39" t="str">
        <f>Raw_schedule!A30</f>
        <v>ResidentialLiving</v>
      </c>
      <c r="C32" s="2" t="str">
        <f>Raw_schedule!C30</f>
        <v>AllDays</v>
      </c>
      <c r="D32" s="2"/>
      <c r="E32" s="2">
        <f>Raw_schedule!D30</f>
        <v>1</v>
      </c>
      <c r="F32" s="2">
        <f>Raw_schedule!E30</f>
        <v>1</v>
      </c>
      <c r="G32" s="2">
        <f>Raw_schedule!F30</f>
        <v>1</v>
      </c>
      <c r="H32" s="2">
        <f>Raw_schedule!G30</f>
        <v>1</v>
      </c>
      <c r="I32" s="2">
        <f>Raw_schedule!H30</f>
        <v>1</v>
      </c>
      <c r="J32" s="2">
        <f>Raw_schedule!I30</f>
        <v>1</v>
      </c>
      <c r="K32" s="2">
        <f>Raw_schedule!J30</f>
        <v>1</v>
      </c>
      <c r="L32" s="2">
        <f>Raw_schedule!K30</f>
        <v>1</v>
      </c>
      <c r="M32" s="2">
        <f>Raw_schedule!L30</f>
        <v>1</v>
      </c>
      <c r="N32" s="2">
        <f>Raw_schedule!M30</f>
        <v>1</v>
      </c>
      <c r="O32" s="2">
        <f>Raw_schedule!N30</f>
        <v>1</v>
      </c>
      <c r="P32" s="2">
        <f>Raw_schedule!O30</f>
        <v>1</v>
      </c>
      <c r="Q32" s="2">
        <f>Raw_schedule!P30</f>
        <v>1</v>
      </c>
      <c r="R32" s="2">
        <f>Raw_schedule!Q30</f>
        <v>1</v>
      </c>
      <c r="S32" s="2">
        <f>Raw_schedule!R30</f>
        <v>1</v>
      </c>
      <c r="T32" s="2">
        <f>Raw_schedule!S30</f>
        <v>1</v>
      </c>
      <c r="U32" s="2">
        <f>Raw_schedule!T30</f>
        <v>1</v>
      </c>
      <c r="V32" s="2">
        <f>Raw_schedule!U30</f>
        <v>1</v>
      </c>
      <c r="W32" s="2">
        <f>Raw_schedule!V30</f>
        <v>1</v>
      </c>
      <c r="X32" s="2">
        <f>Raw_schedule!W30</f>
        <v>1</v>
      </c>
      <c r="Y32" s="2">
        <f>Raw_schedule!X30</f>
        <v>1</v>
      </c>
      <c r="Z32" s="2">
        <f>Raw_schedule!Y30</f>
        <v>1</v>
      </c>
      <c r="AA32" s="2">
        <f>Raw_schedule!Z30</f>
        <v>1</v>
      </c>
      <c r="AB32" s="2">
        <f>Raw_schedule!AA30</f>
        <v>1</v>
      </c>
    </row>
    <row r="33" spans="1:28" x14ac:dyDescent="0.25">
      <c r="A33" s="39" t="str">
        <f>Raw_schedule!B31</f>
        <v>Occupant Sch</v>
      </c>
      <c r="B33" s="39" t="str">
        <f>Raw_schedule!A31</f>
        <v>ResidentialLiving</v>
      </c>
      <c r="C33" s="2" t="str">
        <f>Raw_schedule!C31</f>
        <v>AllOtherDays</v>
      </c>
      <c r="D33" s="2"/>
      <c r="E33" s="2">
        <f>Raw_schedule!D31</f>
        <v>0.9</v>
      </c>
      <c r="F33" s="2">
        <f>Raw_schedule!E31</f>
        <v>0.9</v>
      </c>
      <c r="G33" s="2">
        <f>Raw_schedule!F31</f>
        <v>0.9</v>
      </c>
      <c r="H33" s="2">
        <f>Raw_schedule!G31</f>
        <v>0.9</v>
      </c>
      <c r="I33" s="2">
        <f>Raw_schedule!H31</f>
        <v>0.9</v>
      </c>
      <c r="J33" s="2">
        <f>Raw_schedule!I31</f>
        <v>0.9</v>
      </c>
      <c r="K33" s="2">
        <f>Raw_schedule!J31</f>
        <v>0.7</v>
      </c>
      <c r="L33" s="2">
        <f>Raw_schedule!K31</f>
        <v>0.4</v>
      </c>
      <c r="M33" s="2">
        <f>Raw_schedule!L31</f>
        <v>0.4</v>
      </c>
      <c r="N33" s="2">
        <f>Raw_schedule!M31</f>
        <v>0.2</v>
      </c>
      <c r="O33" s="2">
        <f>Raw_schedule!N31</f>
        <v>0.2</v>
      </c>
      <c r="P33" s="2">
        <f>Raw_schedule!O31</f>
        <v>0.2</v>
      </c>
      <c r="Q33" s="2">
        <f>Raw_schedule!P31</f>
        <v>0.2</v>
      </c>
      <c r="R33" s="2">
        <f>Raw_schedule!Q31</f>
        <v>0.2</v>
      </c>
      <c r="S33" s="2">
        <f>Raw_schedule!R31</f>
        <v>0.2</v>
      </c>
      <c r="T33" s="2">
        <f>Raw_schedule!S31</f>
        <v>0.3</v>
      </c>
      <c r="U33" s="2">
        <f>Raw_schedule!T31</f>
        <v>0.5</v>
      </c>
      <c r="V33" s="2">
        <f>Raw_schedule!U31</f>
        <v>0.5</v>
      </c>
      <c r="W33" s="2">
        <f>Raw_schedule!V31</f>
        <v>0.5</v>
      </c>
      <c r="X33" s="2">
        <f>Raw_schedule!W31</f>
        <v>0.7</v>
      </c>
      <c r="Y33" s="2">
        <f>Raw_schedule!X31</f>
        <v>0.7</v>
      </c>
      <c r="Z33" s="2">
        <f>Raw_schedule!Y31</f>
        <v>0.8</v>
      </c>
      <c r="AA33" s="2">
        <f>Raw_schedule!Z31</f>
        <v>0.9</v>
      </c>
      <c r="AB33" s="2">
        <f>Raw_schedule!AA31</f>
        <v>0.9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E6AA-B95C-402E-9D1F-7F4BF1381EB6}">
  <dimension ref="A1"/>
  <sheetViews>
    <sheetView workbookViewId="0"/>
  </sheetViews>
  <sheetFormatPr defaultRowHeight="15" x14ac:dyDescent="0.25"/>
  <sheetData>
    <row r="1" spans="1:1" x14ac:dyDescent="0.25">
      <c r="A1" t="s">
        <v>650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31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581</v>
      </c>
      <c r="B2" t="s">
        <v>638</v>
      </c>
      <c r="C2" t="s">
        <v>639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84.92</v>
      </c>
      <c r="M2">
        <v>84.92</v>
      </c>
      <c r="N2">
        <v>84.92</v>
      </c>
      <c r="O2">
        <v>84.92</v>
      </c>
      <c r="P2">
        <v>84.92</v>
      </c>
      <c r="Q2">
        <v>84.92</v>
      </c>
      <c r="R2">
        <v>84.92</v>
      </c>
      <c r="S2">
        <v>84.92</v>
      </c>
      <c r="T2">
        <v>84.92</v>
      </c>
      <c r="U2">
        <v>84.92</v>
      </c>
      <c r="V2">
        <v>84.92</v>
      </c>
      <c r="W2">
        <v>84.92</v>
      </c>
      <c r="X2">
        <v>84.92</v>
      </c>
      <c r="Y2">
        <v>84.92</v>
      </c>
      <c r="Z2">
        <v>84.92</v>
      </c>
      <c r="AA2">
        <v>84.92</v>
      </c>
    </row>
    <row r="3" spans="1:27" x14ac:dyDescent="0.25">
      <c r="A3" t="s">
        <v>581</v>
      </c>
      <c r="B3" t="s">
        <v>638</v>
      </c>
      <c r="C3" t="s">
        <v>640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75.02</v>
      </c>
      <c r="J3">
        <v>75.02</v>
      </c>
      <c r="K3">
        <v>75.02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84.92</v>
      </c>
      <c r="X3">
        <v>84.92</v>
      </c>
      <c r="Y3">
        <v>84.92</v>
      </c>
      <c r="Z3">
        <v>84.92</v>
      </c>
      <c r="AA3">
        <v>84.92</v>
      </c>
    </row>
    <row r="4" spans="1:27" x14ac:dyDescent="0.25">
      <c r="A4" t="s">
        <v>581</v>
      </c>
      <c r="B4" t="s">
        <v>638</v>
      </c>
      <c r="C4" t="s">
        <v>641</v>
      </c>
      <c r="D4">
        <v>84.92</v>
      </c>
      <c r="E4">
        <v>84.92</v>
      </c>
      <c r="F4">
        <v>84.92</v>
      </c>
      <c r="G4">
        <v>84.92</v>
      </c>
      <c r="H4">
        <v>84.92</v>
      </c>
      <c r="I4">
        <v>75.02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75.02</v>
      </c>
      <c r="Z4">
        <v>75.02</v>
      </c>
      <c r="AA4">
        <v>75.02</v>
      </c>
    </row>
    <row r="5" spans="1:27" x14ac:dyDescent="0.25">
      <c r="A5" t="s">
        <v>581</v>
      </c>
      <c r="B5" t="s">
        <v>642</v>
      </c>
      <c r="C5" t="s">
        <v>639</v>
      </c>
      <c r="D5">
        <v>0.04</v>
      </c>
      <c r="E5">
        <v>0.04</v>
      </c>
      <c r="F5">
        <v>0.04</v>
      </c>
      <c r="G5">
        <v>0.04</v>
      </c>
      <c r="H5">
        <v>0.04</v>
      </c>
      <c r="I5">
        <v>7.0000000000000007E-2</v>
      </c>
      <c r="J5">
        <v>0.04</v>
      </c>
      <c r="K5">
        <v>0.04</v>
      </c>
      <c r="L5">
        <v>0.04</v>
      </c>
      <c r="M5">
        <v>0.04</v>
      </c>
      <c r="N5">
        <v>0.04</v>
      </c>
      <c r="O5">
        <v>0.06</v>
      </c>
      <c r="P5">
        <v>0.06</v>
      </c>
      <c r="Q5">
        <v>0.09</v>
      </c>
      <c r="R5">
        <v>0.06</v>
      </c>
      <c r="S5">
        <v>0.04</v>
      </c>
      <c r="T5">
        <v>0.04</v>
      </c>
      <c r="U5">
        <v>0.04</v>
      </c>
      <c r="V5">
        <v>0.04</v>
      </c>
      <c r="W5">
        <v>0.04</v>
      </c>
      <c r="X5">
        <v>0.04</v>
      </c>
      <c r="Y5">
        <v>7.0000000000000007E-2</v>
      </c>
      <c r="Z5">
        <v>0.04</v>
      </c>
      <c r="AA5">
        <v>0.04</v>
      </c>
    </row>
    <row r="6" spans="1:27" x14ac:dyDescent="0.25">
      <c r="A6" t="s">
        <v>581</v>
      </c>
      <c r="B6" t="s">
        <v>642</v>
      </c>
      <c r="C6" t="s">
        <v>640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0.08</v>
      </c>
      <c r="J6">
        <v>7.0000000000000007E-2</v>
      </c>
      <c r="K6">
        <v>0.11</v>
      </c>
      <c r="L6">
        <v>0.15</v>
      </c>
      <c r="M6">
        <v>0.21</v>
      </c>
      <c r="N6">
        <v>0.19</v>
      </c>
      <c r="O6">
        <v>0.23</v>
      </c>
      <c r="P6">
        <v>0.2</v>
      </c>
      <c r="Q6">
        <v>0.19</v>
      </c>
      <c r="R6">
        <v>0.15</v>
      </c>
      <c r="S6">
        <v>0.12</v>
      </c>
      <c r="T6">
        <v>0.14000000000000001</v>
      </c>
      <c r="U6">
        <v>7.0000000000000007E-2</v>
      </c>
      <c r="V6">
        <v>7.0000000000000007E-2</v>
      </c>
      <c r="W6">
        <v>7.0000000000000007E-2</v>
      </c>
      <c r="X6">
        <v>7.0000000000000007E-2</v>
      </c>
      <c r="Y6">
        <v>0.09</v>
      </c>
      <c r="Z6">
        <v>0.05</v>
      </c>
      <c r="AA6">
        <v>0.05</v>
      </c>
    </row>
    <row r="7" spans="1:27" x14ac:dyDescent="0.25">
      <c r="A7" t="s">
        <v>581</v>
      </c>
      <c r="B7" t="s">
        <v>642</v>
      </c>
      <c r="C7" t="s">
        <v>641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0.08</v>
      </c>
      <c r="J7">
        <v>7.0000000000000007E-2</v>
      </c>
      <c r="K7">
        <v>0.19</v>
      </c>
      <c r="L7">
        <v>0.35</v>
      </c>
      <c r="M7">
        <v>0.38</v>
      </c>
      <c r="N7">
        <v>0.39</v>
      </c>
      <c r="O7">
        <v>0.47</v>
      </c>
      <c r="P7">
        <v>0.56999999999999995</v>
      </c>
      <c r="Q7">
        <v>0.54</v>
      </c>
      <c r="R7">
        <v>0.34</v>
      </c>
      <c r="S7">
        <v>0.33</v>
      </c>
      <c r="T7">
        <v>0.44</v>
      </c>
      <c r="U7">
        <v>0.26</v>
      </c>
      <c r="V7">
        <v>0.21</v>
      </c>
      <c r="W7">
        <v>0.15</v>
      </c>
      <c r="X7">
        <v>0.17</v>
      </c>
      <c r="Y7">
        <v>0.08</v>
      </c>
      <c r="Z7">
        <v>0.05</v>
      </c>
      <c r="AA7">
        <v>0.05</v>
      </c>
    </row>
    <row r="8" spans="1:27" x14ac:dyDescent="0.25">
      <c r="A8" t="s">
        <v>581</v>
      </c>
      <c r="B8" t="s">
        <v>643</v>
      </c>
      <c r="C8" t="s">
        <v>639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0.05</v>
      </c>
      <c r="L8">
        <v>0.05</v>
      </c>
      <c r="M8">
        <v>0.05</v>
      </c>
      <c r="N8">
        <v>0.05</v>
      </c>
      <c r="O8">
        <v>0.05</v>
      </c>
      <c r="P8">
        <v>0.05</v>
      </c>
      <c r="Q8">
        <v>0.05</v>
      </c>
      <c r="R8">
        <v>0.05</v>
      </c>
      <c r="S8">
        <v>0.05</v>
      </c>
      <c r="T8">
        <v>0.05</v>
      </c>
      <c r="U8">
        <v>0.05</v>
      </c>
      <c r="V8">
        <v>0.05</v>
      </c>
      <c r="W8">
        <v>0.05</v>
      </c>
      <c r="X8">
        <v>0.05</v>
      </c>
      <c r="Y8">
        <v>0.05</v>
      </c>
      <c r="Z8">
        <v>0.05</v>
      </c>
      <c r="AA8">
        <v>0.05</v>
      </c>
    </row>
    <row r="9" spans="1:27" x14ac:dyDescent="0.25">
      <c r="A9" t="s">
        <v>581</v>
      </c>
      <c r="B9" t="s">
        <v>643</v>
      </c>
      <c r="C9" t="s">
        <v>640</v>
      </c>
      <c r="D9">
        <v>0.05</v>
      </c>
      <c r="E9">
        <v>0.05</v>
      </c>
      <c r="F9">
        <v>0.05</v>
      </c>
      <c r="G9">
        <v>0.05</v>
      </c>
      <c r="H9">
        <v>0.05</v>
      </c>
      <c r="I9">
        <v>0.05</v>
      </c>
      <c r="J9">
        <v>0.1</v>
      </c>
      <c r="K9">
        <v>0.1</v>
      </c>
      <c r="L9">
        <v>0.3</v>
      </c>
      <c r="M9">
        <v>0.3</v>
      </c>
      <c r="N9">
        <v>0.3</v>
      </c>
      <c r="O9">
        <v>0.3</v>
      </c>
      <c r="P9">
        <v>0.15</v>
      </c>
      <c r="Q9">
        <v>0.15</v>
      </c>
      <c r="R9">
        <v>0.15</v>
      </c>
      <c r="S9">
        <v>0.15</v>
      </c>
      <c r="T9">
        <v>0.15</v>
      </c>
      <c r="U9">
        <v>0.05</v>
      </c>
      <c r="V9">
        <v>0.05</v>
      </c>
      <c r="W9">
        <v>0.05</v>
      </c>
      <c r="X9">
        <v>0.05</v>
      </c>
      <c r="Y9">
        <v>0.05</v>
      </c>
      <c r="Z9">
        <v>0.05</v>
      </c>
      <c r="AA9">
        <v>0.05</v>
      </c>
    </row>
    <row r="10" spans="1:27" x14ac:dyDescent="0.25">
      <c r="A10" t="s">
        <v>581</v>
      </c>
      <c r="B10" t="s">
        <v>643</v>
      </c>
      <c r="C10" t="s">
        <v>641</v>
      </c>
      <c r="D10">
        <v>0.05</v>
      </c>
      <c r="E10">
        <v>0.05</v>
      </c>
      <c r="F10">
        <v>0.05</v>
      </c>
      <c r="G10">
        <v>0.05</v>
      </c>
      <c r="H10">
        <v>0.05</v>
      </c>
      <c r="I10">
        <v>0.1</v>
      </c>
      <c r="J10">
        <v>0.1</v>
      </c>
      <c r="K10">
        <v>0.3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0.5</v>
      </c>
      <c r="V10">
        <v>0.3</v>
      </c>
      <c r="W10">
        <v>0.3</v>
      </c>
      <c r="X10">
        <v>0.2</v>
      </c>
      <c r="Y10">
        <v>0.2</v>
      </c>
      <c r="Z10">
        <v>0.1</v>
      </c>
      <c r="AA10">
        <v>0.05</v>
      </c>
    </row>
    <row r="11" spans="1:27" x14ac:dyDescent="0.25">
      <c r="A11" t="s">
        <v>581</v>
      </c>
      <c r="B11" t="s">
        <v>644</v>
      </c>
      <c r="C11" t="s">
        <v>639</v>
      </c>
      <c r="D11">
        <v>60.08</v>
      </c>
      <c r="E11">
        <v>60.08</v>
      </c>
      <c r="F11">
        <v>60.08</v>
      </c>
      <c r="G11">
        <v>60.08</v>
      </c>
      <c r="H11">
        <v>60.08</v>
      </c>
      <c r="I11">
        <v>60.08</v>
      </c>
      <c r="J11">
        <v>60.08</v>
      </c>
      <c r="K11">
        <v>60.08</v>
      </c>
      <c r="L11">
        <v>60.08</v>
      </c>
      <c r="M11">
        <v>60.08</v>
      </c>
      <c r="N11">
        <v>60.08</v>
      </c>
      <c r="O11">
        <v>60.08</v>
      </c>
      <c r="P11">
        <v>60.08</v>
      </c>
      <c r="Q11">
        <v>60.08</v>
      </c>
      <c r="R11">
        <v>60.08</v>
      </c>
      <c r="S11">
        <v>60.08</v>
      </c>
      <c r="T11">
        <v>60.08</v>
      </c>
      <c r="U11">
        <v>60.08</v>
      </c>
      <c r="V11">
        <v>60.08</v>
      </c>
      <c r="W11">
        <v>60.08</v>
      </c>
      <c r="X11">
        <v>60.08</v>
      </c>
      <c r="Y11">
        <v>60.08</v>
      </c>
      <c r="Z11">
        <v>60.08</v>
      </c>
      <c r="AA11">
        <v>60.08</v>
      </c>
    </row>
    <row r="12" spans="1:27" x14ac:dyDescent="0.25">
      <c r="A12" t="s">
        <v>581</v>
      </c>
      <c r="B12" t="s">
        <v>644</v>
      </c>
      <c r="C12" t="s">
        <v>640</v>
      </c>
      <c r="D12">
        <v>60.08</v>
      </c>
      <c r="E12">
        <v>60.08</v>
      </c>
      <c r="F12">
        <v>60.08</v>
      </c>
      <c r="G12">
        <v>60.08</v>
      </c>
      <c r="H12">
        <v>60.08</v>
      </c>
      <c r="I12">
        <v>69.98</v>
      </c>
      <c r="J12">
        <v>69.98</v>
      </c>
      <c r="K12">
        <v>69.98</v>
      </c>
      <c r="L12">
        <v>69.98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60.08</v>
      </c>
      <c r="X12">
        <v>60.08</v>
      </c>
      <c r="Y12">
        <v>60.08</v>
      </c>
      <c r="Z12">
        <v>60.08</v>
      </c>
      <c r="AA12">
        <v>60.08</v>
      </c>
    </row>
    <row r="13" spans="1:27" x14ac:dyDescent="0.25">
      <c r="A13" t="s">
        <v>581</v>
      </c>
      <c r="B13" t="s">
        <v>644</v>
      </c>
      <c r="C13" t="s">
        <v>641</v>
      </c>
      <c r="D13">
        <v>60.08</v>
      </c>
      <c r="E13">
        <v>60.08</v>
      </c>
      <c r="F13">
        <v>60.08</v>
      </c>
      <c r="G13">
        <v>60.08</v>
      </c>
      <c r="H13">
        <v>60.08</v>
      </c>
      <c r="I13">
        <v>69.98</v>
      </c>
      <c r="J13">
        <v>69.98</v>
      </c>
      <c r="K13">
        <v>69.98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69.98</v>
      </c>
      <c r="Z13">
        <v>69.98</v>
      </c>
      <c r="AA13">
        <v>69.98</v>
      </c>
    </row>
    <row r="14" spans="1:27" x14ac:dyDescent="0.25">
      <c r="A14" t="s">
        <v>581</v>
      </c>
      <c r="B14" t="s">
        <v>645</v>
      </c>
      <c r="C14" t="s">
        <v>646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581</v>
      </c>
      <c r="B15" t="s">
        <v>647</v>
      </c>
      <c r="C15" t="s">
        <v>639</v>
      </c>
      <c r="D15">
        <v>0.05</v>
      </c>
      <c r="E15">
        <v>0.05</v>
      </c>
      <c r="F15">
        <v>0.05</v>
      </c>
      <c r="G15">
        <v>0.05</v>
      </c>
      <c r="H15">
        <v>0.05</v>
      </c>
      <c r="I15">
        <v>0.05</v>
      </c>
      <c r="J15">
        <v>0.05</v>
      </c>
      <c r="K15">
        <v>0.05</v>
      </c>
      <c r="L15">
        <v>0.05</v>
      </c>
      <c r="M15">
        <v>0.05</v>
      </c>
      <c r="N15">
        <v>0.05</v>
      </c>
      <c r="O15">
        <v>0.05</v>
      </c>
      <c r="P15">
        <v>0.05</v>
      </c>
      <c r="Q15">
        <v>0.05</v>
      </c>
      <c r="R15">
        <v>0.05</v>
      </c>
      <c r="S15">
        <v>0.05</v>
      </c>
      <c r="T15">
        <v>0.05</v>
      </c>
      <c r="U15">
        <v>0.05</v>
      </c>
      <c r="V15">
        <v>0.05</v>
      </c>
      <c r="W15">
        <v>0.05</v>
      </c>
      <c r="X15">
        <v>0.05</v>
      </c>
      <c r="Y15">
        <v>0.05</v>
      </c>
      <c r="Z15">
        <v>0.05</v>
      </c>
      <c r="AA15">
        <v>0.05</v>
      </c>
    </row>
    <row r="16" spans="1:27" x14ac:dyDescent="0.25">
      <c r="A16" t="s">
        <v>581</v>
      </c>
      <c r="B16" t="s">
        <v>647</v>
      </c>
      <c r="C16" t="s">
        <v>640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0.1</v>
      </c>
      <c r="K16">
        <v>0.1</v>
      </c>
      <c r="L16">
        <v>0.3</v>
      </c>
      <c r="M16">
        <v>0.3</v>
      </c>
      <c r="N16">
        <v>0.3</v>
      </c>
      <c r="O16">
        <v>0.3</v>
      </c>
      <c r="P16">
        <v>0.15</v>
      </c>
      <c r="Q16">
        <v>0.15</v>
      </c>
      <c r="R16">
        <v>0.15</v>
      </c>
      <c r="S16">
        <v>0.15</v>
      </c>
      <c r="T16">
        <v>0.15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</row>
    <row r="17" spans="1:27" x14ac:dyDescent="0.25">
      <c r="A17" t="s">
        <v>581</v>
      </c>
      <c r="B17" t="s">
        <v>647</v>
      </c>
      <c r="C17" t="s">
        <v>641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0.1</v>
      </c>
      <c r="J17">
        <v>0.1</v>
      </c>
      <c r="K17">
        <v>0.3</v>
      </c>
      <c r="L17">
        <v>0.65</v>
      </c>
      <c r="M17">
        <v>0.65</v>
      </c>
      <c r="N17">
        <v>0.65</v>
      </c>
      <c r="O17">
        <v>0.65</v>
      </c>
      <c r="P17">
        <v>0.65</v>
      </c>
      <c r="Q17">
        <v>0.65</v>
      </c>
      <c r="R17">
        <v>0.65</v>
      </c>
      <c r="S17">
        <v>0.65</v>
      </c>
      <c r="T17">
        <v>0.65</v>
      </c>
      <c r="U17">
        <v>0.35</v>
      </c>
      <c r="V17">
        <v>0.3</v>
      </c>
      <c r="W17">
        <v>0.3</v>
      </c>
      <c r="X17">
        <v>0.2</v>
      </c>
      <c r="Y17">
        <v>0.2</v>
      </c>
      <c r="Z17">
        <v>0.1</v>
      </c>
      <c r="AA17">
        <v>0.05</v>
      </c>
    </row>
    <row r="18" spans="1:27" x14ac:dyDescent="0.25">
      <c r="A18" t="s">
        <v>581</v>
      </c>
      <c r="B18" t="s">
        <v>648</v>
      </c>
      <c r="C18" t="s">
        <v>639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581</v>
      </c>
      <c r="B19" t="s">
        <v>648</v>
      </c>
      <c r="C19" t="s">
        <v>640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581</v>
      </c>
      <c r="B20" t="s">
        <v>648</v>
      </c>
      <c r="C20" t="s">
        <v>641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581</v>
      </c>
      <c r="B21" t="s">
        <v>649</v>
      </c>
      <c r="C21" t="s">
        <v>639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581</v>
      </c>
      <c r="B22" t="s">
        <v>649</v>
      </c>
      <c r="C22" t="s">
        <v>640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</v>
      </c>
      <c r="K22">
        <v>0.1</v>
      </c>
      <c r="L22">
        <v>0.3</v>
      </c>
      <c r="M22">
        <v>0.3</v>
      </c>
      <c r="N22">
        <v>0.3</v>
      </c>
      <c r="O22">
        <v>0.3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0.05</v>
      </c>
      <c r="V22">
        <v>0.05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581</v>
      </c>
      <c r="B23" t="s">
        <v>649</v>
      </c>
      <c r="C23" t="s">
        <v>641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</v>
      </c>
      <c r="K23">
        <v>0.2</v>
      </c>
      <c r="L23">
        <v>0.95</v>
      </c>
      <c r="M23">
        <v>0.95</v>
      </c>
      <c r="N23">
        <v>0.95</v>
      </c>
      <c r="O23">
        <v>0.95</v>
      </c>
      <c r="P23">
        <v>0.5</v>
      </c>
      <c r="Q23">
        <v>0.95</v>
      </c>
      <c r="R23">
        <v>0.95</v>
      </c>
      <c r="S23">
        <v>0.95</v>
      </c>
      <c r="T23">
        <v>0.95</v>
      </c>
      <c r="U23">
        <v>0.3</v>
      </c>
      <c r="V23">
        <v>0.1</v>
      </c>
      <c r="W23">
        <v>0.1</v>
      </c>
      <c r="X23">
        <v>0.1</v>
      </c>
      <c r="Y23">
        <v>0.1</v>
      </c>
      <c r="Z23">
        <v>0.05</v>
      </c>
      <c r="AA23">
        <v>0.05</v>
      </c>
    </row>
    <row r="24" spans="1:27" x14ac:dyDescent="0.25">
      <c r="A24" t="s">
        <v>592</v>
      </c>
      <c r="B24" t="s">
        <v>638</v>
      </c>
      <c r="C24" t="s">
        <v>646</v>
      </c>
      <c r="D24">
        <v>78.08</v>
      </c>
      <c r="E24">
        <v>78.08</v>
      </c>
      <c r="F24">
        <v>78.08</v>
      </c>
      <c r="G24">
        <v>78.08</v>
      </c>
      <c r="H24">
        <v>78.08</v>
      </c>
      <c r="I24">
        <v>78.08</v>
      </c>
      <c r="J24">
        <v>78.08</v>
      </c>
      <c r="K24">
        <v>78.08</v>
      </c>
      <c r="L24">
        <v>78.08</v>
      </c>
      <c r="M24">
        <v>78.08</v>
      </c>
      <c r="N24">
        <v>78.08</v>
      </c>
      <c r="O24">
        <v>78.08</v>
      </c>
      <c r="P24">
        <v>78.08</v>
      </c>
      <c r="Q24">
        <v>78.08</v>
      </c>
      <c r="R24">
        <v>78.08</v>
      </c>
      <c r="S24">
        <v>78.08</v>
      </c>
      <c r="T24">
        <v>78.08</v>
      </c>
      <c r="U24">
        <v>78.08</v>
      </c>
      <c r="V24">
        <v>78.08</v>
      </c>
      <c r="W24">
        <v>78.08</v>
      </c>
      <c r="X24">
        <v>78.08</v>
      </c>
      <c r="Y24">
        <v>78.08</v>
      </c>
      <c r="Z24">
        <v>78.08</v>
      </c>
      <c r="AA24">
        <v>78.08</v>
      </c>
    </row>
    <row r="25" spans="1:27" x14ac:dyDescent="0.25">
      <c r="A25" t="s">
        <v>592</v>
      </c>
      <c r="B25" t="s">
        <v>642</v>
      </c>
      <c r="C25" t="s">
        <v>646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592</v>
      </c>
      <c r="B26" t="s">
        <v>643</v>
      </c>
      <c r="C26" t="s">
        <v>639</v>
      </c>
      <c r="D26">
        <v>0.1</v>
      </c>
      <c r="E26">
        <v>0.1</v>
      </c>
      <c r="F26">
        <v>0.1</v>
      </c>
      <c r="G26">
        <v>0.1</v>
      </c>
      <c r="H26">
        <v>0.1</v>
      </c>
      <c r="I26">
        <v>0.3</v>
      </c>
      <c r="J26">
        <v>0.45</v>
      </c>
      <c r="K26">
        <v>0.45</v>
      </c>
      <c r="L26">
        <v>0.45</v>
      </c>
      <c r="M26">
        <v>0.45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0.3</v>
      </c>
      <c r="V26">
        <v>0.6</v>
      </c>
      <c r="W26">
        <v>0.8</v>
      </c>
      <c r="X26">
        <v>0.9</v>
      </c>
      <c r="Y26">
        <v>0.8</v>
      </c>
      <c r="Z26">
        <v>0.6</v>
      </c>
      <c r="AA26">
        <v>0.3</v>
      </c>
    </row>
    <row r="27" spans="1:27" x14ac:dyDescent="0.25">
      <c r="A27" t="s">
        <v>592</v>
      </c>
      <c r="B27" t="s">
        <v>644</v>
      </c>
      <c r="C27" t="s">
        <v>646</v>
      </c>
      <c r="D27">
        <v>60.08</v>
      </c>
      <c r="E27">
        <v>60.08</v>
      </c>
      <c r="F27">
        <v>60.08</v>
      </c>
      <c r="G27">
        <v>60.08</v>
      </c>
      <c r="H27">
        <v>60.08</v>
      </c>
      <c r="I27">
        <v>60.08</v>
      </c>
      <c r="J27">
        <v>68</v>
      </c>
      <c r="K27">
        <v>68</v>
      </c>
      <c r="L27">
        <v>68</v>
      </c>
      <c r="M27">
        <v>68</v>
      </c>
      <c r="N27">
        <v>68</v>
      </c>
      <c r="O27">
        <v>68</v>
      </c>
      <c r="P27">
        <v>68</v>
      </c>
      <c r="Q27">
        <v>68</v>
      </c>
      <c r="R27">
        <v>68</v>
      </c>
      <c r="S27">
        <v>68</v>
      </c>
      <c r="T27">
        <v>68</v>
      </c>
      <c r="U27">
        <v>68</v>
      </c>
      <c r="V27">
        <v>68</v>
      </c>
      <c r="W27">
        <v>68</v>
      </c>
      <c r="X27">
        <v>68</v>
      </c>
      <c r="Y27">
        <v>68</v>
      </c>
      <c r="Z27">
        <v>60.08</v>
      </c>
      <c r="AA27">
        <v>60.08</v>
      </c>
    </row>
    <row r="28" spans="1:27" x14ac:dyDescent="0.25">
      <c r="A28" t="s">
        <v>592</v>
      </c>
      <c r="B28" t="s">
        <v>645</v>
      </c>
      <c r="C28" t="s">
        <v>646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 x14ac:dyDescent="0.25">
      <c r="A29" t="s">
        <v>592</v>
      </c>
      <c r="B29" t="s">
        <v>647</v>
      </c>
      <c r="C29" t="s">
        <v>639</v>
      </c>
      <c r="D29">
        <v>0.1</v>
      </c>
      <c r="E29">
        <v>0.1</v>
      </c>
      <c r="F29">
        <v>0.1</v>
      </c>
      <c r="G29">
        <v>0.1</v>
      </c>
      <c r="H29">
        <v>0.1</v>
      </c>
      <c r="I29">
        <v>0.3</v>
      </c>
      <c r="J29">
        <v>0.45</v>
      </c>
      <c r="K29">
        <v>0.45</v>
      </c>
      <c r="L29">
        <v>0.45</v>
      </c>
      <c r="M29">
        <v>0.45</v>
      </c>
      <c r="N29">
        <v>0.3</v>
      </c>
      <c r="O29">
        <v>0.3</v>
      </c>
      <c r="P29">
        <v>0.3</v>
      </c>
      <c r="Q29">
        <v>0.3</v>
      </c>
      <c r="R29">
        <v>0.3</v>
      </c>
      <c r="S29">
        <v>0.3</v>
      </c>
      <c r="T29">
        <v>0.3</v>
      </c>
      <c r="U29">
        <v>0.3</v>
      </c>
      <c r="V29">
        <v>0.6</v>
      </c>
      <c r="W29">
        <v>0.8</v>
      </c>
      <c r="X29">
        <v>0.9</v>
      </c>
      <c r="Y29">
        <v>0.8</v>
      </c>
      <c r="Z29">
        <v>0.6</v>
      </c>
      <c r="AA29">
        <v>0.3</v>
      </c>
    </row>
    <row r="30" spans="1:27" x14ac:dyDescent="0.25">
      <c r="A30" t="s">
        <v>592</v>
      </c>
      <c r="B30" t="s">
        <v>648</v>
      </c>
      <c r="C30" t="s">
        <v>646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 x14ac:dyDescent="0.25">
      <c r="A31" t="s">
        <v>592</v>
      </c>
      <c r="B31" t="s">
        <v>649</v>
      </c>
      <c r="C31" t="s">
        <v>639</v>
      </c>
      <c r="D31">
        <v>0.9</v>
      </c>
      <c r="E31">
        <v>0.9</v>
      </c>
      <c r="F31">
        <v>0.9</v>
      </c>
      <c r="G31">
        <v>0.9</v>
      </c>
      <c r="H31">
        <v>0.9</v>
      </c>
      <c r="I31">
        <v>0.9</v>
      </c>
      <c r="J31">
        <v>0.7</v>
      </c>
      <c r="K31">
        <v>0.4</v>
      </c>
      <c r="L31">
        <v>0.4</v>
      </c>
      <c r="M31">
        <v>0.2</v>
      </c>
      <c r="N31">
        <v>0.2</v>
      </c>
      <c r="O31">
        <v>0.2</v>
      </c>
      <c r="P31">
        <v>0.2</v>
      </c>
      <c r="Q31">
        <v>0.2</v>
      </c>
      <c r="R31">
        <v>0.2</v>
      </c>
      <c r="S31">
        <v>0.3</v>
      </c>
      <c r="T31">
        <v>0.5</v>
      </c>
      <c r="U31">
        <v>0.5</v>
      </c>
      <c r="V31">
        <v>0.5</v>
      </c>
      <c r="W31">
        <v>0.7</v>
      </c>
      <c r="X31">
        <v>0.7</v>
      </c>
      <c r="Y31">
        <v>0.8</v>
      </c>
      <c r="Z31">
        <v>0.9</v>
      </c>
      <c r="AA31">
        <v>0.9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Lodging - Motel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Zones!$H$19</f>
        <v>29989.14</v>
      </c>
      <c r="E3" s="38">
        <f>SUMIFS(Raw_totalendusesannual!$D:$D,
        Raw_totalendusesannual!$B:$B,$A3,
        Raw_totalendusesannual!$C:$C,$B3,
        Raw_totalendusesannual!$A:$A,$C3) / $D3</f>
        <v>10.631814383473483</v>
      </c>
      <c r="F3" s="38">
        <f>SUMIFS(Raw_totalendusesannual!$E:$E,
        Raw_totalendusesannual!$B:$B,$A3,
        Raw_totalendusesannual!$C:$C,$B3,
        Raw_totalendusesannual!$A:$A,$C3) / $D3</f>
        <v>13.016978479542928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Zones!$H$19</f>
        <v>29989.14</v>
      </c>
      <c r="E4" s="38">
        <f>SUMIFS(Raw_totalendusesannual!$D:$D,
        Raw_totalendusesannual!$B:$B,$A4,
        Raw_totalendusesannual!$C:$C,$B4,
        Raw_totalendusesannual!$A:$A,$C4) / $D4</f>
        <v>8.1887639992343892</v>
      </c>
      <c r="F4" s="38">
        <f>SUMIFS(Raw_totalendusesannual!$E:$E,
        Raw_totalendusesannual!$B:$B,$A4,
        Raw_totalendusesannual!$C:$C,$B4,
        Raw_totalendusesannual!$A:$A,$C4) / $D4</f>
        <v>10.796425972868846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Zones!$H$19</f>
        <v>29989.14</v>
      </c>
      <c r="E5" s="38">
        <f>SUMIFS(Raw_totalendusesannual!$D:$D,
        Raw_totalendusesannual!$B:$B,$A5,
        Raw_totalendusesannual!$C:$C,$B5,
        Raw_totalendusesannual!$A:$A,$C5) / $D5</f>
        <v>16.140653583263809</v>
      </c>
      <c r="F5" s="38">
        <f>SUMIFS(Raw_totalendusesannual!$E:$E,
        Raw_totalendusesannual!$B:$B,$A5,
        Raw_totalendusesannual!$C:$C,$B5,
        Raw_totalendusesannual!$A:$A,$C5) / $D5</f>
        <v>7.2646838155412263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Zones!$H$19</f>
        <v>29989.14</v>
      </c>
      <c r="E6" s="38">
        <f>SUMIFS(Raw_totalendusesannual!$D:$D,
        Raw_totalendusesannual!$B:$B,$A6,
        Raw_totalendusesannual!$C:$C,$B6,
        Raw_totalendusesannual!$A:$A,$C6) / $D6</f>
        <v>10.005628037349521</v>
      </c>
      <c r="F6" s="38">
        <f>SUMIFS(Raw_totalendusesannual!$E:$E,
        Raw_totalendusesannual!$B:$B,$A6,
        Raw_totalendusesannual!$C:$C,$B6,
        Raw_totalendusesannual!$A:$A,$C6) / $D6</f>
        <v>7.5316061080777912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Zones!$H$19</f>
        <v>29989.14</v>
      </c>
      <c r="E7" s="38">
        <f>SUMIFS(Raw_totalendusesannual!$D:$D,
        Raw_totalendusesannual!$B:$B,$A7,
        Raw_totalendusesannual!$C:$C,$B7,
        Raw_totalendusesannual!$A:$A,$C7) / $D7</f>
        <v>17.673165019070236</v>
      </c>
      <c r="F7" s="38">
        <f>SUMIFS(Raw_totalendusesannual!$E:$E,
        Raw_totalendusesannual!$B:$B,$A7,
        Raw_totalendusesannual!$C:$C,$B7,
        Raw_totalendusesannual!$A:$A,$C7) / $D7</f>
        <v>0.9361365480970778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Zones!$H$19</f>
        <v>29989.14</v>
      </c>
      <c r="E8" s="38">
        <f>SUMIFS(Raw_totalendusesannual!$D:$D,
        Raw_totalendusesannual!$B:$B,$A8,
        Raw_totalendusesannual!$C:$C,$B8,
        Raw_totalendusesannual!$A:$A,$C8) / $D8</f>
        <v>11.679397275146938</v>
      </c>
      <c r="F8" s="38">
        <f>SUMIFS(Raw_totalendusesannual!$E:$E,
        Raw_totalendusesannual!$B:$B,$A8,
        Raw_totalendusesannual!$C:$C,$B8,
        Raw_totalendusesannual!$A:$A,$C8) / $D8</f>
        <v>0.46084849382143006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Zones!$H$19</f>
        <v>29989.14</v>
      </c>
      <c r="E9" s="38">
        <f>SUMIFS(Raw_totalendusesannual!$D:$D,
        Raw_totalendusesannual!$B:$B,$A9,
        Raw_totalendusesannual!$C:$C,$B9,
        Raw_totalendusesannual!$A:$A,$C9) / $D9</f>
        <v>16.259335546134366</v>
      </c>
      <c r="F9" s="38">
        <f>SUMIFS(Raw_totalendusesannual!$E:$E,
        Raw_totalendusesannual!$B:$B,$A9,
        Raw_totalendusesannual!$C:$C,$B9,
        Raw_totalendusesannual!$A:$A,$C9) / $D9</f>
        <v>1.7762590057600853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Zones!$H$19</f>
        <v>29989.14</v>
      </c>
      <c r="E10" s="38">
        <f>SUMIFS(Raw_totalendusesannual!$D:$D,
        Raw_totalendusesannual!$B:$B,$A10,
        Raw_totalendusesannual!$C:$C,$B10,
        Raw_totalendusesannual!$A:$A,$C10) / $D10</f>
        <v>10.055063266235711</v>
      </c>
      <c r="F10" s="38">
        <f>SUMIFS(Raw_totalendusesannual!$E:$E,
        Raw_totalendusesannual!$B:$B,$A10,
        Raw_totalendusesannual!$C:$C,$B10,
        Raw_totalendusesannual!$A:$A,$C10) / $D10</f>
        <v>1.7413030183593128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Zones!$H$19</f>
        <v>29989.14</v>
      </c>
      <c r="E11" s="38">
        <f>SUMIFS(Raw_totalendusesannual!$D:$D,
        Raw_totalendusesannual!$B:$B,$A11,
        Raw_totalendusesannual!$C:$C,$B11,
        Raw_totalendusesannual!$A:$A,$C11) / $D11</f>
        <v>11.487976981000456</v>
      </c>
      <c r="F11" s="38">
        <f>SUMIFS(Raw_totalendusesannual!$E:$E,
        Raw_totalendusesannual!$B:$B,$A11,
        Raw_totalendusesannual!$C:$C,$B11,
        Raw_totalendusesannual!$A:$A,$C11) / $D11</f>
        <v>10.021023944001062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Zones!$H$19</f>
        <v>29989.14</v>
      </c>
      <c r="E12" s="38">
        <f>SUMIFS(Raw_totalendusesannual!$D:$D,
        Raw_totalendusesannual!$B:$B,$A12,
        Raw_totalendusesannual!$C:$C,$B12,
        Raw_totalendusesannual!$A:$A,$C12) / $D12</f>
        <v>7.7911987472798492</v>
      </c>
      <c r="F12" s="38">
        <f>SUMIFS(Raw_totalendusesannual!$E:$E,
        Raw_totalendusesannual!$B:$B,$A12,
        Raw_totalendusesannual!$C:$C,$B12,
        Raw_totalendusesannual!$A:$A,$C12) / $D12</f>
        <v>9.4120198178407257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Zones!$H$19</f>
        <v>29989.14</v>
      </c>
      <c r="E13" s="38">
        <f>SUMIFS(Raw_totalendusesannual!$D:$D,
        Raw_totalendusesannual!$B:$B,$A13,
        Raw_totalendusesannual!$C:$C,$B13,
        Raw_totalendusesannual!$A:$A,$C13) / $D13</f>
        <v>15.259283860757595</v>
      </c>
      <c r="F13" s="38">
        <f>SUMIFS(Raw_totalendusesannual!$E:$E,
        Raw_totalendusesannual!$B:$B,$A13,
        Raw_totalendusesannual!$C:$C,$B13,
        Raw_totalendusesannual!$A:$A,$C13) / $D13</f>
        <v>9.3422729027908105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Zones!$H$19</f>
        <v>29989.14</v>
      </c>
      <c r="E14" s="38">
        <f>SUMIFS(Raw_totalendusesannual!$D:$D,
        Raw_totalendusesannual!$B:$B,$A14,
        Raw_totalendusesannual!$C:$C,$B14,
        Raw_totalendusesannual!$A:$A,$C14) / $D14</f>
        <v>9.9189776699165098</v>
      </c>
      <c r="F14" s="38">
        <f>SUMIFS(Raw_totalendusesannual!$E:$E,
        Raw_totalendusesannual!$B:$B,$A14,
        Raw_totalendusesannual!$C:$C,$B14,
        Raw_totalendusesannual!$A:$A,$C14) / $D14</f>
        <v>6.4360758594611251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Zones!$H$19</f>
        <v>29989.14</v>
      </c>
      <c r="E15" s="38">
        <f>SUMIFS(Raw_totalendusesannual!$D:$D,
        Raw_totalendusesannual!$B:$B,$A15,
        Raw_totalendusesannual!$C:$C,$B15,
        Raw_totalendusesannual!$A:$A,$C15) / $D15</f>
        <v>20.881939928920939</v>
      </c>
      <c r="F15" s="38">
        <f>SUMIFS(Raw_totalendusesannual!$E:$E,
        Raw_totalendusesannual!$B:$B,$A15,
        Raw_totalendusesannual!$C:$C,$B15,
        Raw_totalendusesannual!$A:$A,$C15) / $D15</f>
        <v>4.4696266715217581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Zones!$H$19</f>
        <v>29989.14</v>
      </c>
      <c r="E16" s="38">
        <f>SUMIFS(Raw_totalendusesannual!$D:$D,
        Raw_totalendusesannual!$B:$B,$A16,
        Raw_totalendusesannual!$C:$C,$B16,
        Raw_totalendusesannual!$A:$A,$C16) / $D16</f>
        <v>12.091733540875131</v>
      </c>
      <c r="F16" s="38">
        <f>SUMIFS(Raw_totalendusesannual!$E:$E,
        Raw_totalendusesannual!$B:$B,$A16,
        Raw_totalendusesannual!$C:$C,$B16,
        Raw_totalendusesannual!$A:$A,$C16) / $D16</f>
        <v>4.0361254107320184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Zones!$H$19</f>
        <v>29989.14</v>
      </c>
      <c r="E17" s="38">
        <f>SUMIFS(Raw_totalendusesannual!$D:$D,
        Raw_totalendusesannual!$B:$B,$A17,
        Raw_totalendusesannual!$C:$C,$B17,
        Raw_totalendusesannual!$A:$A,$C17) / $D17</f>
        <v>21.908870010943964</v>
      </c>
      <c r="F17" s="38">
        <f>SUMIFS(Raw_totalendusesannual!$E:$E,
        Raw_totalendusesannual!$B:$B,$A17,
        Raw_totalendusesannual!$C:$C,$B17,
        Raw_totalendusesannual!$A:$A,$C17) / $D17</f>
        <v>0.66698644909457216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Zones!$H$19</f>
        <v>29989.14</v>
      </c>
      <c r="E18" s="38">
        <f>SUMIFS(Raw_totalendusesannual!$D:$D,
        Raw_totalendusesannual!$B:$B,$A18,
        Raw_totalendusesannual!$C:$C,$B18,
        Raw_totalendusesannual!$A:$A,$C18) / $D18</f>
        <v>13.048676954390823</v>
      </c>
      <c r="F18" s="38">
        <f>SUMIFS(Raw_totalendusesannual!$E:$E,
        Raw_totalendusesannual!$B:$B,$A18,
        Raw_totalendusesannual!$C:$C,$B18,
        Raw_totalendusesannual!$A:$A,$C18) / $D18</f>
        <v>0.33261907477173402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Zones!$H$19</f>
        <v>29989.14</v>
      </c>
      <c r="E19" s="38">
        <f>SUMIFS(Raw_totalendusesannual!$D:$D,
        Raw_totalendusesannual!$B:$B,$A19,
        Raw_totalendusesannual!$C:$C,$B19,
        Raw_totalendusesannual!$A:$A,$C19) / $D19</f>
        <v>20.924830121837442</v>
      </c>
      <c r="F19" s="38">
        <f>SUMIFS(Raw_totalendusesannual!$E:$E,
        Raw_totalendusesannual!$B:$B,$A19,
        Raw_totalendusesannual!$C:$C,$B19,
        Raw_totalendusesannual!$A:$A,$C19) / $D19</f>
        <v>1.1271176832680097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Zones!$H$19</f>
        <v>29989.14</v>
      </c>
      <c r="E20" s="38">
        <f>SUMIFS(Raw_totalendusesannual!$D:$D,
        Raw_totalendusesannual!$B:$B,$A20,
        Raw_totalendusesannual!$C:$C,$B20,
        Raw_totalendusesannual!$A:$A,$C20) / $D20</f>
        <v>12.083785330289565</v>
      </c>
      <c r="F20" s="38">
        <f>SUMIFS(Raw_totalendusesannual!$E:$E,
        Raw_totalendusesannual!$B:$B,$A20,
        Raw_totalendusesannual!$C:$C,$B20,
        Raw_totalendusesannual!$A:$A,$C20) / $D20</f>
        <v>0.96429007300642833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Zones!$H$19</f>
        <v>29989.14</v>
      </c>
      <c r="E21" s="38">
        <f>SUMIFS(Raw_totalendusesannual!$D:$D,
        Raw_totalendusesannual!$B:$B,$A21,
        Raw_totalendusesannual!$C:$C,$B21,
        Raw_totalendusesannual!$A:$A,$C21) / $D21</f>
        <v>15.398653312499125</v>
      </c>
      <c r="F21" s="38">
        <f>SUMIFS(Raw_totalendusesannual!$E:$E,
        Raw_totalendusesannual!$B:$B,$A21,
        Raw_totalendusesannual!$C:$C,$B21,
        Raw_totalendusesannual!$A:$A,$C21) / $D21</f>
        <v>6.5964765911926788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Zones!$H$19</f>
        <v>29989.14</v>
      </c>
      <c r="E22" s="38">
        <f>SUMIFS(Raw_totalendusesannual!$D:$D,
        Raw_totalendusesannual!$B:$B,$A22,
        Raw_totalendusesannual!$C:$C,$B22,
        Raw_totalendusesannual!$A:$A,$C22) / $D22</f>
        <v>9.4164057388774722</v>
      </c>
      <c r="F22" s="38">
        <f>SUMIFS(Raw_totalendusesannual!$E:$E,
        Raw_totalendusesannual!$B:$B,$A22,
        Raw_totalendusesannual!$C:$C,$B22,
        Raw_totalendusesannual!$A:$A,$C22) / $D22</f>
        <v>5.2978304813008981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Zones!$H$19</f>
        <v>29989.14</v>
      </c>
      <c r="E23" s="38">
        <f>SUMIFS(Raw_totalendusesannual!$D:$D,
        Raw_totalendusesannual!$B:$B,$A23,
        Raw_totalendusesannual!$C:$C,$B23,
        Raw_totalendusesannual!$A:$A,$C23) / $D23</f>
        <v>13.374048405522799</v>
      </c>
      <c r="F23" s="38">
        <f>SUMIFS(Raw_totalendusesannual!$E:$E,
        Raw_totalendusesannual!$B:$B,$A23,
        Raw_totalendusesannual!$C:$C,$B23,
        Raw_totalendusesannual!$A:$A,$C23) / $D23</f>
        <v>6.4789817247176815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Zones!$H$19</f>
        <v>29989.14</v>
      </c>
      <c r="E24" s="38">
        <f>SUMIFS(Raw_totalendusesannual!$D:$D,
        Raw_totalendusesannual!$B:$B,$A24,
        Raw_totalendusesannual!$C:$C,$B24,
        Raw_totalendusesannual!$A:$A,$C24) / $D24</f>
        <v>8.9078709826290456</v>
      </c>
      <c r="F24" s="38">
        <f>SUMIFS(Raw_totalendusesannual!$E:$E,
        Raw_totalendusesannual!$B:$B,$A24,
        Raw_totalendusesannual!$C:$C,$B24,
        Raw_totalendusesannual!$A:$A,$C24) / $D24</f>
        <v>4.9649646505368272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Zones!$H$19</f>
        <v>29989.14</v>
      </c>
      <c r="E25" s="38">
        <f>SUMIFS(Raw_totalendusesannual!$D:$D,
        Raw_totalendusesannual!$B:$B,$A25,
        Raw_totalendusesannual!$C:$C,$B25,
        Raw_totalendusesannual!$A:$A,$C25) / $D25</f>
        <v>19.13439265013935</v>
      </c>
      <c r="F25" s="38">
        <f>SUMIFS(Raw_totalendusesannual!$E:$E,
        Raw_totalendusesannual!$B:$B,$A25,
        Raw_totalendusesannual!$C:$C,$B25,
        Raw_totalendusesannual!$A:$A,$C25) / $D25</f>
        <v>2.8563406619863057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Zones!$H$19</f>
        <v>29989.14</v>
      </c>
      <c r="E26" s="38">
        <f>SUMIFS(Raw_totalendusesannual!$D:$D,
        Raw_totalendusesannual!$B:$B,$A26,
        Raw_totalendusesannual!$C:$C,$B26,
        Raw_totalendusesannual!$A:$A,$C26) / $D26</f>
        <v>11.322208306073465</v>
      </c>
      <c r="F26" s="38">
        <f>SUMIFS(Raw_totalendusesannual!$E:$E,
        Raw_totalendusesannual!$B:$B,$A26,
        Raw_totalendusesannual!$C:$C,$B26,
        Raw_totalendusesannual!$A:$A,$C26) / $D26</f>
        <v>2.9403210628914334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Zones!$H$19</f>
        <v>29989.14</v>
      </c>
      <c r="E27" s="38">
        <f>SUMIFS(Raw_totalendusesannual!$D:$D,
        Raw_totalendusesannual!$B:$B,$A27,
        Raw_totalendusesannual!$C:$C,$B27,
        Raw_totalendusesannual!$A:$A,$C27) / $D27</f>
        <v>19.724198159733824</v>
      </c>
      <c r="F27" s="38">
        <f>SUMIFS(Raw_totalendusesannual!$E:$E,
        Raw_totalendusesannual!$B:$B,$A27,
        Raw_totalendusesannual!$C:$C,$B27,
        Raw_totalendusesannual!$A:$A,$C27) / $D27</f>
        <v>0.4258718322699484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Zones!$H$19</f>
        <v>29989.14</v>
      </c>
      <c r="E28" s="38">
        <f>SUMIFS(Raw_totalendusesannual!$D:$D,
        Raw_totalendusesannual!$B:$B,$A28,
        Raw_totalendusesannual!$C:$C,$B28,
        Raw_totalendusesannual!$A:$A,$C28) / $D28</f>
        <v>11.956195142641636</v>
      </c>
      <c r="F28" s="38">
        <f>SUMIFS(Raw_totalendusesannual!$E:$E,
        Raw_totalendusesannual!$B:$B,$A28,
        Raw_totalendusesannual!$C:$C,$B28,
        Raw_totalendusesannual!$A:$A,$C28) / $D28</f>
        <v>0.29107203474324372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Zones!$H$19</f>
        <v>29989.14</v>
      </c>
      <c r="E29" s="38">
        <f>SUMIFS(Raw_totalendusesannual!$D:$D,
        Raw_totalendusesannual!$B:$B,$A29,
        Raw_totalendusesannual!$C:$C,$B29,
        Raw_totalendusesannual!$A:$A,$C29) / $D29</f>
        <v>19.148653145772105</v>
      </c>
      <c r="F29" s="38">
        <f>SUMIFS(Raw_totalendusesannual!$E:$E,
        Raw_totalendusesannual!$B:$B,$A29,
        Raw_totalendusesannual!$C:$C,$B29,
        Raw_totalendusesannual!$A:$A,$C29) / $D29</f>
        <v>0.66840362878028514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Zones!$H$19</f>
        <v>29989.14</v>
      </c>
      <c r="E30" s="38">
        <f>SUMIFS(Raw_totalendusesannual!$D:$D,
        Raw_totalendusesannual!$B:$B,$A30,
        Raw_totalendusesannual!$C:$C,$B30,
        Raw_totalendusesannual!$A:$A,$C30) / $D30</f>
        <v>11.315207771880086</v>
      </c>
      <c r="F30" s="38">
        <f>SUMIFS(Raw_totalendusesannual!$E:$E,
        Raw_totalendusesannual!$B:$B,$A30,
        Raw_totalendusesannual!$C:$C,$B30,
        Raw_totalendusesannual!$A:$A,$C30) / $D30</f>
        <v>0.64945176820675754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Zones!$H$19</f>
        <v>29989.14</v>
      </c>
      <c r="E31" s="38">
        <f>SUMIFS(Raw_totalendusesannual!$D:$D,
        Raw_totalendusesannual!$B:$B,$A31,
        Raw_totalendusesannual!$C:$C,$B31,
        Raw_totalendusesannual!$A:$A,$C31) / $D31</f>
        <v>14.067718514102106</v>
      </c>
      <c r="F31" s="38">
        <f>SUMIFS(Raw_totalendusesannual!$E:$E,
        Raw_totalendusesannual!$B:$B,$A31,
        Raw_totalendusesannual!$C:$C,$B31,
        Raw_totalendusesannual!$A:$A,$C31) / $D31</f>
        <v>4.4681317970438634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Zones!$H$19</f>
        <v>29989.14</v>
      </c>
      <c r="E32" s="38">
        <f>SUMIFS(Raw_totalendusesannual!$D:$D,
        Raw_totalendusesannual!$B:$B,$A32,
        Raw_totalendusesannual!$C:$C,$B32,
        Raw_totalendusesannual!$A:$A,$C32) / $D32</f>
        <v>8.7434898099778788</v>
      </c>
      <c r="F32" s="38">
        <f>SUMIFS(Raw_totalendusesannual!$E:$E,
        Raw_totalendusesannual!$B:$B,$A32,
        Raw_totalendusesannual!$C:$C,$B32,
        Raw_totalendusesannual!$A:$A,$C32) / $D32</f>
        <v>4.0357009237343915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Zones!$H$19</f>
        <v>29989.14</v>
      </c>
      <c r="E33" s="38">
        <f>SUMIFS(Raw_totalendusesannual!$D:$D,
        Raw_totalendusesannual!$B:$B,$A33,
        Raw_totalendusesannual!$C:$C,$B33,
        Raw_totalendusesannual!$A:$A,$C33) / $D33</f>
        <v>16.359829925099554</v>
      </c>
      <c r="F33" s="38">
        <f>SUMIFS(Raw_totalendusesannual!$E:$E,
        Raw_totalendusesannual!$B:$B,$A33,
        Raw_totalendusesannual!$C:$C,$B33,
        Raw_totalendusesannual!$A:$A,$C33) / $D33</f>
        <v>5.9210367486363396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Zones!$H$19</f>
        <v>29989.14</v>
      </c>
      <c r="E34" s="38">
        <f>SUMIFS(Raw_totalendusesannual!$D:$D,
        Raw_totalendusesannual!$B:$B,$A34,
        Raw_totalendusesannual!$C:$C,$B34,
        Raw_totalendusesannual!$A:$A,$C34) / $D34</f>
        <v>10.297045863936077</v>
      </c>
      <c r="F34" s="38">
        <f>SUMIFS(Raw_totalendusesannual!$E:$E,
        Raw_totalendusesannual!$B:$B,$A34,
        Raw_totalendusesannual!$C:$C,$B34,
        Raw_totalendusesannual!$A:$A,$C34) / $D34</f>
        <v>4.045725219196016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Zones!$H$19</f>
        <v>29989.14</v>
      </c>
      <c r="E35" s="38">
        <f>SUMIFS(Raw_totalendusesannual!$D:$D,
        Raw_totalendusesannual!$B:$B,$A35,
        Raw_totalendusesannual!$C:$C,$B35,
        Raw_totalendusesannual!$A:$A,$C35) / $D35</f>
        <v>21.694410710010356</v>
      </c>
      <c r="F35" s="38">
        <f>SUMIFS(Raw_totalendusesannual!$E:$E,
        Raw_totalendusesannual!$B:$B,$A35,
        Raw_totalendusesannual!$C:$C,$B35,
        Raw_totalendusesannual!$A:$A,$C35) / $D35</f>
        <v>2.466480532619475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Zones!$H$19</f>
        <v>29989.14</v>
      </c>
      <c r="E36" s="38">
        <f>SUMIFS(Raw_totalendusesannual!$D:$D,
        Raw_totalendusesannual!$B:$B,$A36,
        Raw_totalendusesannual!$C:$C,$B36,
        Raw_totalendusesannual!$A:$A,$C36) / $D36</f>
        <v>12.497830214537663</v>
      </c>
      <c r="F36" s="38">
        <f>SUMIFS(Raw_totalendusesannual!$E:$E,
        Raw_totalendusesannual!$B:$B,$A36,
        Raw_totalendusesannual!$C:$C,$B36,
        Raw_totalendusesannual!$A:$A,$C36) / $D36</f>
        <v>2.2924802111697766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Zones!$H$19</f>
        <v>29989.14</v>
      </c>
      <c r="E37" s="38">
        <f>SUMIFS(Raw_totalendusesannual!$D:$D,
        Raw_totalendusesannual!$B:$B,$A37,
        Raw_totalendusesannual!$C:$C,$B37,
        Raw_totalendusesannual!$A:$A,$C37) / $D37</f>
        <v>22.224651323779209</v>
      </c>
      <c r="F37" s="38">
        <f>SUMIFS(Raw_totalendusesannual!$E:$E,
        Raw_totalendusesannual!$B:$B,$A37,
        Raw_totalendusesannual!$C:$C,$B37,
        Raw_totalendusesannual!$A:$A,$C37) / $D37</f>
        <v>0.36618122426985233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Zones!$H$19</f>
        <v>29989.14</v>
      </c>
      <c r="E38" s="38">
        <f>SUMIFS(Raw_totalendusesannual!$D:$D,
        Raw_totalendusesannual!$B:$B,$A38,
        Raw_totalendusesannual!$C:$C,$B38,
        Raw_totalendusesannual!$A:$A,$C38) / $D38</f>
        <v>12.994861473186626</v>
      </c>
      <c r="F38" s="38">
        <f>SUMIFS(Raw_totalendusesannual!$E:$E,
        Raw_totalendusesannual!$B:$B,$A38,
        Raw_totalendusesannual!$C:$C,$B38,
        Raw_totalendusesannual!$A:$A,$C38) / $D38</f>
        <v>0.26025354511666554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Zones!$H$19</f>
        <v>29989.14</v>
      </c>
      <c r="E39" s="38">
        <f>SUMIFS(Raw_totalendusesannual!$D:$D,
        Raw_totalendusesannual!$B:$B,$A39,
        Raw_totalendusesannual!$C:$C,$B39,
        Raw_totalendusesannual!$A:$A,$C39) / $D39</f>
        <v>21.696038966105732</v>
      </c>
      <c r="F39" s="38">
        <f>SUMIFS(Raw_totalendusesannual!$E:$E,
        Raw_totalendusesannual!$B:$B,$A39,
        Raw_totalendusesannual!$C:$C,$B39,
        Raw_totalendusesannual!$A:$A,$C39) / $D39</f>
        <v>0.53817648655479955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Zones!$H$19</f>
        <v>29989.14</v>
      </c>
      <c r="E40" s="38">
        <f>SUMIFS(Raw_totalendusesannual!$D:$D,
        Raw_totalendusesannual!$B:$B,$A40,
        Raw_totalendusesannual!$C:$C,$B40,
        Raw_totalendusesannual!$A:$A,$C40) / $D40</f>
        <v>12.484476380449724</v>
      </c>
      <c r="F40" s="38">
        <f>SUMIFS(Raw_totalendusesannual!$E:$E,
        Raw_totalendusesannual!$B:$B,$A40,
        Raw_totalendusesannual!$C:$C,$B40,
        Raw_totalendusesannual!$A:$A,$C40) / $D40</f>
        <v>0.4243249389612373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Zones!$H$19</f>
        <v>29989.14</v>
      </c>
      <c r="E41" s="38">
        <f>SUMIFS(Raw_totalendusesannual!$D:$D,
        Raw_totalendusesannual!$B:$B,$A41,
        Raw_totalendusesannual!$C:$C,$B41,
        Raw_totalendusesannual!$A:$A,$C41) / $D41</f>
        <v>16.319446973137609</v>
      </c>
      <c r="F41" s="38">
        <f>SUMIFS(Raw_totalendusesannual!$E:$E,
        Raw_totalendusesannual!$B:$B,$A41,
        Raw_totalendusesannual!$C:$C,$B41,
        Raw_totalendusesannual!$A:$A,$C41) / $D41</f>
        <v>3.9499168699069065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Zones!$H$19</f>
        <v>29989.14</v>
      </c>
      <c r="E42" s="38">
        <f>SUMIFS(Raw_totalendusesannual!$D:$D,
        Raw_totalendusesannual!$B:$B,$A42,
        Raw_totalendusesannual!$C:$C,$B42,
        Raw_totalendusesannual!$A:$A,$C42) / $D42</f>
        <v>9.8493871448130896</v>
      </c>
      <c r="F42" s="38">
        <f>SUMIFS(Raw_totalendusesannual!$E:$E,
        Raw_totalendusesannual!$B:$B,$A42,
        Raw_totalendusesannual!$C:$C,$B42,
        Raw_totalendusesannual!$A:$A,$C42) / $D42</f>
        <v>3.2255749914802494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Zones!$H$19</f>
        <v>29989.14</v>
      </c>
      <c r="E43" s="38">
        <f>SUMIFS(Raw_totalendusesannual!$D:$D,
        Raw_totalendusesannual!$B:$B,$A43,
        Raw_totalendusesannual!$C:$C,$B43,
        Raw_totalendusesannual!$A:$A,$C43) / $D43</f>
        <v>14.214227550373236</v>
      </c>
      <c r="F43" s="38">
        <f>SUMIFS(Raw_totalendusesannual!$E:$E,
        Raw_totalendusesannual!$B:$B,$A43,
        Raw_totalendusesannual!$C:$C,$B43,
        Raw_totalendusesannual!$A:$A,$C43) / $D43</f>
        <v>6.0116818955128428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Zones!$H$19</f>
        <v>29989.14</v>
      </c>
      <c r="E44" s="38">
        <f>SUMIFS(Raw_totalendusesannual!$D:$D,
        Raw_totalendusesannual!$B:$B,$A44,
        Raw_totalendusesannual!$C:$C,$B44,
        Raw_totalendusesannual!$A:$A,$C44) / $D44</f>
        <v>9.1915300005268588</v>
      </c>
      <c r="F44" s="38">
        <f>SUMIFS(Raw_totalendusesannual!$E:$E,
        Raw_totalendusesannual!$B:$B,$A44,
        Raw_totalendusesannual!$C:$C,$B44,
        Raw_totalendusesannual!$A:$A,$C44) / $D44</f>
        <v>4.5952451454093053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Zones!$H$19</f>
        <v>29989.14</v>
      </c>
      <c r="E45" s="38">
        <f>SUMIFS(Raw_totalendusesannual!$D:$D,
        Raw_totalendusesannual!$B:$B,$A45,
        Raw_totalendusesannual!$C:$C,$B45,
        Raw_totalendusesannual!$A:$A,$C45) / $D45</f>
        <v>19.662555511761926</v>
      </c>
      <c r="F45" s="38">
        <f>SUMIFS(Raw_totalendusesannual!$E:$E,
        Raw_totalendusesannual!$B:$B,$A45,
        Raw_totalendusesannual!$C:$C,$B45,
        Raw_totalendusesannual!$A:$A,$C45) / $D45</f>
        <v>2.6170640438505406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Zones!$H$19</f>
        <v>29989.14</v>
      </c>
      <c r="E46" s="38">
        <f>SUMIFS(Raw_totalendusesannual!$D:$D,
        Raw_totalendusesannual!$B:$B,$A46,
        Raw_totalendusesannual!$C:$C,$B46,
        Raw_totalendusesannual!$A:$A,$C46) / $D46</f>
        <v>11.416969276211322</v>
      </c>
      <c r="F46" s="38">
        <f>SUMIFS(Raw_totalendusesannual!$E:$E,
        Raw_totalendusesannual!$B:$B,$A46,
        Raw_totalendusesannual!$C:$C,$B46,
        Raw_totalendusesannual!$A:$A,$C46) / $D46</f>
        <v>2.6270413222920035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Zones!$H$19</f>
        <v>29989.14</v>
      </c>
      <c r="E47" s="38">
        <f>SUMIFS(Raw_totalendusesannual!$D:$D,
        Raw_totalendusesannual!$B:$B,$A47,
        Raw_totalendusesannual!$C:$C,$B47,
        Raw_totalendusesannual!$A:$A,$C47) / $D47</f>
        <v>20.252759832392659</v>
      </c>
      <c r="F47" s="38">
        <f>SUMIFS(Raw_totalendusesannual!$E:$E,
        Raw_totalendusesannual!$B:$B,$A47,
        Raw_totalendusesannual!$C:$C,$B47,
        Raw_totalendusesannual!$A:$A,$C47) / $D47</f>
        <v>0.31572062419929348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Zones!$H$19</f>
        <v>29989.14</v>
      </c>
      <c r="E48" s="38">
        <f>SUMIFS(Raw_totalendusesannual!$D:$D,
        Raw_totalendusesannual!$B:$B,$A48,
        Raw_totalendusesannual!$C:$C,$B48,
        Raw_totalendusesannual!$A:$A,$C48) / $D48</f>
        <v>12.004183847886269</v>
      </c>
      <c r="F48" s="38">
        <f>SUMIFS(Raw_totalendusesannual!$E:$E,
        Raw_totalendusesannual!$B:$B,$A48,
        Raw_totalendusesannual!$C:$C,$B48,
        Raw_totalendusesannual!$A:$A,$C48) / $D48</f>
        <v>0.25077711464883623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Zones!$H$19</f>
        <v>29989.14</v>
      </c>
      <c r="E49" s="38">
        <f>SUMIFS(Raw_totalendusesannual!$D:$D,
        Raw_totalendusesannual!$B:$B,$A49,
        Raw_totalendusesannual!$C:$C,$B49,
        Raw_totalendusesannual!$A:$A,$C49) / $D49</f>
        <v>19.648917241374711</v>
      </c>
      <c r="F49" s="38">
        <f>SUMIFS(Raw_totalendusesannual!$E:$E,
        Raw_totalendusesannual!$B:$B,$A49,
        Raw_totalendusesannual!$C:$C,$B49,
        Raw_totalendusesannual!$A:$A,$C49) / $D49</f>
        <v>0.44758569268741949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Zones!$H$19</f>
        <v>29989.14</v>
      </c>
      <c r="E50" s="38">
        <f>SUMIFS(Raw_totalendusesannual!$D:$D,
        Raw_totalendusesannual!$B:$B,$A50,
        Raw_totalendusesannual!$C:$C,$B50,
        Raw_totalendusesannual!$A:$A,$C50) / $D50</f>
        <v>11.381889577360338</v>
      </c>
      <c r="F50" s="38">
        <f>SUMIFS(Raw_totalendusesannual!$E:$E,
        Raw_totalendusesannual!$B:$B,$A50,
        Raw_totalendusesannual!$C:$C,$B50,
        Raw_totalendusesannual!$A:$A,$C50) / $D50</f>
        <v>0.4390272612018884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Zones!$H$19</f>
        <v>29989.14</v>
      </c>
      <c r="E51" s="38">
        <f>SUMIFS(Raw_totalendusesannual!$D:$D,
        Raw_totalendusesannual!$B:$B,$A51,
        Raw_totalendusesannual!$C:$C,$B51,
        Raw_totalendusesannual!$A:$A,$C51) / $D51</f>
        <v>14.833637109967142</v>
      </c>
      <c r="F51" s="38">
        <f>SUMIFS(Raw_totalendusesannual!$E:$E,
        Raw_totalendusesannual!$B:$B,$A51,
        Raw_totalendusesannual!$C:$C,$B51,
        Raw_totalendusesannual!$A:$A,$C51) / $D51</f>
        <v>4.0804381185989334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Zones!$H$19</f>
        <v>29989.14</v>
      </c>
      <c r="E52" s="38">
        <f>SUMIFS(Raw_totalendusesannual!$D:$D,
        Raw_totalendusesannual!$B:$B,$A52,
        Raw_totalendusesannual!$C:$C,$B52,
        Raw_totalendusesannual!$A:$A,$C52) / $D52</f>
        <v>8.92860748924444</v>
      </c>
      <c r="F52" s="38">
        <f>SUMIFS(Raw_totalendusesannual!$E:$E,
        Raw_totalendusesannual!$B:$B,$A52,
        Raw_totalendusesannual!$C:$C,$B52,
        Raw_totalendusesannual!$A:$A,$C52) / $D52</f>
        <v>3.6196116327443866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Zones!$H$19</f>
        <v>29989.14</v>
      </c>
      <c r="E53" s="38">
        <f>SUMIFS(Raw_totalendusesannual!$D:$D,
        Raw_totalendusesannual!$B:$B,$A53,
        Raw_totalendusesannual!$C:$C,$B53,
        Raw_totalendusesannual!$A:$A,$C53) / $D53</f>
        <v>17.23703847459447</v>
      </c>
      <c r="F53" s="38">
        <f>SUMIFS(Raw_totalendusesannual!$E:$E,
        Raw_totalendusesannual!$B:$B,$A53,
        Raw_totalendusesannual!$C:$C,$B53,
        Raw_totalendusesannual!$A:$A,$C53) / $D53</f>
        <v>2.4195685504819413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Zones!$H$19</f>
        <v>29989.14</v>
      </c>
      <c r="E54" s="38">
        <f>SUMIFS(Raw_totalendusesannual!$D:$D,
        Raw_totalendusesannual!$B:$B,$A54,
        Raw_totalendusesannual!$C:$C,$B54,
        Raw_totalendusesannual!$A:$A,$C54) / $D54</f>
        <v>10.918839953396462</v>
      </c>
      <c r="F54" s="38">
        <f>SUMIFS(Raw_totalendusesannual!$E:$E,
        Raw_totalendusesannual!$B:$B,$A54,
        Raw_totalendusesannual!$C:$C,$B54,
        Raw_totalendusesannual!$A:$A,$C54) / $D54</f>
        <v>1.9234306152160416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Zones!$H$19</f>
        <v>29989.14</v>
      </c>
      <c r="E55" s="38">
        <f>SUMIFS(Raw_totalendusesannual!$D:$D,
        Raw_totalendusesannual!$B:$B,$A55,
        Raw_totalendusesannual!$C:$C,$B55,
        Raw_totalendusesannual!$A:$A,$C55) / $D55</f>
        <v>21.542382675861997</v>
      </c>
      <c r="F55" s="38">
        <f>SUMIFS(Raw_totalendusesannual!$E:$E,
        Raw_totalendusesannual!$B:$B,$A55,
        Raw_totalendusesannual!$C:$C,$B55,
        Raw_totalendusesannual!$A:$A,$C55) / $D55</f>
        <v>0.82500965349456512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Zones!$H$19</f>
        <v>29989.14</v>
      </c>
      <c r="E56" s="38">
        <f>SUMIFS(Raw_totalendusesannual!$D:$D,
        Raw_totalendusesannual!$B:$B,$A56,
        Raw_totalendusesannual!$C:$C,$B56,
        Raw_totalendusesannual!$A:$A,$C56) / $D56</f>
        <v>13.050819063167534</v>
      </c>
      <c r="F56" s="38">
        <f>SUMIFS(Raw_totalendusesannual!$E:$E,
        Raw_totalendusesannual!$B:$B,$A56,
        Raw_totalendusesannual!$C:$C,$B56,
        Raw_totalendusesannual!$A:$A,$C56) / $D56</f>
        <v>0.84194144947137528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Zones!$H$19</f>
        <v>29989.14</v>
      </c>
      <c r="E57" s="38">
        <f>SUMIFS(Raw_totalendusesannual!$D:$D,
        Raw_totalendusesannual!$B:$B,$A57,
        Raw_totalendusesannual!$C:$C,$B57,
        Raw_totalendusesannual!$A:$A,$C57) / $D57</f>
        <v>21.653567924922157</v>
      </c>
      <c r="F57" s="38">
        <f>SUMIFS(Raw_totalendusesannual!$E:$E,
        Raw_totalendusesannual!$B:$B,$A57,
        Raw_totalendusesannual!$C:$C,$B57,
        Raw_totalendusesannual!$A:$A,$C57) / $D57</f>
        <v>0.21630363524929358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Zones!$H$19</f>
        <v>29989.14</v>
      </c>
      <c r="E58" s="38">
        <f>SUMIFS(Raw_totalendusesannual!$D:$D,
        Raw_totalendusesannual!$B:$B,$A58,
        Raw_totalendusesannual!$C:$C,$B58,
        Raw_totalendusesannual!$A:$A,$C58) / $D58</f>
        <v>13.14086299240325</v>
      </c>
      <c r="F58" s="38">
        <f>SUMIFS(Raw_totalendusesannual!$E:$E,
        Raw_totalendusesannual!$B:$B,$A58,
        Raw_totalendusesannual!$C:$C,$B58,
        Raw_totalendusesannual!$A:$A,$C58) / $D58</f>
        <v>0.22182830184526797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Zones!$H$19</f>
        <v>29989.14</v>
      </c>
      <c r="E59" s="38">
        <f>SUMIFS(Raw_totalendusesannual!$D:$D,
        Raw_totalendusesannual!$B:$B,$A59,
        Raw_totalendusesannual!$C:$C,$B59,
        Raw_totalendusesannual!$A:$A,$C59) / $D59</f>
        <v>21.534100344324646</v>
      </c>
      <c r="F59" s="38">
        <f>SUMIFS(Raw_totalendusesannual!$E:$E,
        Raw_totalendusesannual!$B:$B,$A59,
        Raw_totalendusesannual!$C:$C,$B59,
        Raw_totalendusesannual!$A:$A,$C59) / $D59</f>
        <v>0.21866115533823244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Zones!$H$19</f>
        <v>29989.14</v>
      </c>
      <c r="E60" s="38">
        <f>SUMIFS(Raw_totalendusesannual!$D:$D,
        Raw_totalendusesannual!$B:$B,$A60,
        Raw_totalendusesannual!$C:$C,$B60,
        Raw_totalendusesannual!$A:$A,$C60) / $D60</f>
        <v>13.040219559480532</v>
      </c>
      <c r="F60" s="38">
        <f>SUMIFS(Raw_totalendusesannual!$E:$E,
        Raw_totalendusesannual!$B:$B,$A60,
        Raw_totalendusesannual!$C:$C,$B60,
        Raw_totalendusesannual!$A:$A,$C60) / $D60</f>
        <v>0.22317712345202298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Zones!$H$19</f>
        <v>29989.14</v>
      </c>
      <c r="E61" s="38">
        <f>SUMIFS(Raw_totalendusesannual!$D:$D,
        Raw_totalendusesannual!$B:$B,$A61,
        Raw_totalendusesannual!$C:$C,$B61,
        Raw_totalendusesannual!$A:$A,$C61) / $D61</f>
        <v>16.913031850863348</v>
      </c>
      <c r="F61" s="38">
        <f>SUMIFS(Raw_totalendusesannual!$E:$E,
        Raw_totalendusesannual!$B:$B,$A61,
        Raw_totalendusesannual!$C:$C,$B61,
        Raw_totalendusesannual!$A:$A,$C61) / $D61</f>
        <v>1.4197166040773428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Zones!$H$19</f>
        <v>29989.14</v>
      </c>
      <c r="E62" s="38">
        <f>SUMIFS(Raw_totalendusesannual!$D:$D,
        Raw_totalendusesannual!$B:$B,$A62,
        Raw_totalendusesannual!$C:$C,$B62,
        Raw_totalendusesannual!$A:$A,$C62) / $D62</f>
        <v>10.368375018423336</v>
      </c>
      <c r="F62" s="38">
        <f>SUMIFS(Raw_totalendusesannual!$E:$E,
        Raw_totalendusesannual!$B:$B,$A62,
        Raw_totalendusesannual!$C:$C,$B62,
        Raw_totalendusesannual!$A:$A,$C62) / $D62</f>
        <v>1.3071235120446936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Zones!$H$19</f>
        <v>29989.14</v>
      </c>
      <c r="E63" s="38">
        <f>SUMIFS(Raw_totalendusesannual!$D:$D,
        Raw_totalendusesannual!$B:$B,$A63,
        Raw_totalendusesannual!$C:$C,$B63,
        Raw_totalendusesannual!$A:$A,$C63) / $D63</f>
        <v>18.143253190988474</v>
      </c>
      <c r="F63" s="38">
        <f>SUMIFS(Raw_totalendusesannual!$E:$E,
        Raw_totalendusesannual!$B:$B,$A63,
        Raw_totalendusesannual!$C:$C,$B63,
        Raw_totalendusesannual!$A:$A,$C63) / $D63</f>
        <v>2.6978436193902193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Zones!$H$19</f>
        <v>29989.14</v>
      </c>
      <c r="E64" s="38">
        <f>SUMIFS(Raw_totalendusesannual!$D:$D,
        Raw_totalendusesannual!$B:$B,$A64,
        Raw_totalendusesannual!$C:$C,$B64,
        Raw_totalendusesannual!$A:$A,$C64) / $D64</f>
        <v>11.70479747001748</v>
      </c>
      <c r="F64" s="38">
        <f>SUMIFS(Raw_totalendusesannual!$E:$E,
        Raw_totalendusesannual!$B:$B,$A64,
        Raw_totalendusesannual!$C:$C,$B64,
        Raw_totalendusesannual!$A:$A,$C64) / $D64</f>
        <v>1.9387258187463863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Zones!$H$19</f>
        <v>29989.14</v>
      </c>
      <c r="E65" s="38">
        <f>SUMIFS(Raw_totalendusesannual!$D:$D,
        Raw_totalendusesannual!$B:$B,$A65,
        Raw_totalendusesannual!$C:$C,$B65,
        Raw_totalendusesannual!$A:$A,$C65) / $D65</f>
        <v>21.578340359210035</v>
      </c>
      <c r="F65" s="38">
        <f>SUMIFS(Raw_totalendusesannual!$E:$E,
        Raw_totalendusesannual!$B:$B,$A65,
        Raw_totalendusesannual!$C:$C,$B65,
        Raw_totalendusesannual!$A:$A,$C65) / $D65</f>
        <v>0.75958296903479061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Zones!$H$19</f>
        <v>29989.14</v>
      </c>
      <c r="E66" s="38">
        <f>SUMIFS(Raw_totalendusesannual!$D:$D,
        Raw_totalendusesannual!$B:$B,$A66,
        Raw_totalendusesannual!$C:$C,$B66,
        Raw_totalendusesannual!$A:$A,$C66) / $D66</f>
        <v>13.188172118306827</v>
      </c>
      <c r="F66" s="38">
        <f>SUMIFS(Raw_totalendusesannual!$E:$E,
        Raw_totalendusesannual!$B:$B,$A66,
        Raw_totalendusesannual!$C:$C,$B66,
        Raw_totalendusesannual!$A:$A,$C66) / $D66</f>
        <v>0.7956230155316224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Zones!$H$19</f>
        <v>29989.14</v>
      </c>
      <c r="E67" s="38">
        <f>SUMIFS(Raw_totalendusesannual!$D:$D,
        Raw_totalendusesannual!$B:$B,$A67,
        Raw_totalendusesannual!$C:$C,$B67,
        Raw_totalendusesannual!$A:$A,$C67) / $D67</f>
        <v>21.690308891818837</v>
      </c>
      <c r="F67" s="38">
        <f>SUMIFS(Raw_totalendusesannual!$E:$E,
        Raw_totalendusesannual!$B:$B,$A67,
        Raw_totalendusesannual!$C:$C,$B67,
        Raw_totalendusesannual!$A:$A,$C67) / $D67</f>
        <v>0.21272467299829206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Zones!$H$19</f>
        <v>29989.14</v>
      </c>
      <c r="E68" s="38">
        <f>SUMIFS(Raw_totalendusesannual!$D:$D,
        Raw_totalendusesannual!$B:$B,$A68,
        Raw_totalendusesannual!$C:$C,$B68,
        Raw_totalendusesannual!$A:$A,$C68) / $D68</f>
        <v>13.287267657558703</v>
      </c>
      <c r="F68" s="38">
        <f>SUMIFS(Raw_totalendusesannual!$E:$E,
        Raw_totalendusesannual!$B:$B,$A68,
        Raw_totalendusesannual!$C:$C,$B68,
        Raw_totalendusesannual!$A:$A,$C68) / $D68</f>
        <v>0.21707858244684577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Zones!$H$19</f>
        <v>29989.14</v>
      </c>
      <c r="E69" s="38">
        <f>SUMIFS(Raw_totalendusesannual!$D:$D,
        Raw_totalendusesannual!$B:$B,$A69,
        Raw_totalendusesannual!$C:$C,$B69,
        Raw_totalendusesannual!$A:$A,$C69) / $D69</f>
        <v>21.569486820895833</v>
      </c>
      <c r="F69" s="38">
        <f>SUMIFS(Raw_totalendusesannual!$E:$E,
        Raw_totalendusesannual!$B:$B,$A69,
        Raw_totalendusesannual!$C:$C,$B69,
        Raw_totalendusesannual!$A:$A,$C69) / $D69</f>
        <v>0.21343392974923589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Zones!$H$19</f>
        <v>29989.14</v>
      </c>
      <c r="E70" s="38">
        <f>SUMIFS(Raw_totalendusesannual!$D:$D,
        Raw_totalendusesannual!$B:$B,$A70,
        Raw_totalendusesannual!$C:$C,$B70,
        Raw_totalendusesannual!$A:$A,$C70) / $D70</f>
        <v>13.177379544728526</v>
      </c>
      <c r="F70" s="38">
        <f>SUMIFS(Raw_totalendusesannual!$E:$E,
        Raw_totalendusesannual!$B:$B,$A70,
        Raw_totalendusesannual!$C:$C,$B70,
        Raw_totalendusesannual!$A:$A,$C70) / $D70</f>
        <v>0.2240424366954171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Zones!$H$19</f>
        <v>29989.14</v>
      </c>
      <c r="E71" s="38">
        <f>SUMIFS(Raw_totalendusesannual!$D:$D,
        Raw_totalendusesannual!$B:$B,$A71,
        Raw_totalendusesannual!$C:$C,$B71,
        Raw_totalendusesannual!$A:$A,$C71) / $D71</f>
        <v>17.023277092974325</v>
      </c>
      <c r="F71" s="38">
        <f>SUMIFS(Raw_totalendusesannual!$E:$E,
        Raw_totalendusesannual!$B:$B,$A71,
        Raw_totalendusesannual!$C:$C,$B71,
        Raw_totalendusesannual!$A:$A,$C71) / $D71</f>
        <v>1.2588557057654872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Zones!$H$19</f>
        <v>29989.14</v>
      </c>
      <c r="E72" s="38">
        <f>SUMIFS(Raw_totalendusesannual!$D:$D,
        Raw_totalendusesannual!$B:$B,$A72,
        Raw_totalendusesannual!$C:$C,$B72,
        Raw_totalendusesannual!$A:$A,$C72) / $D72</f>
        <v>10.522149351398541</v>
      </c>
      <c r="F72" s="38">
        <f>SUMIFS(Raw_totalendusesannual!$E:$E,
        Raw_totalendusesannual!$B:$B,$A72,
        Raw_totalendusesannual!$C:$C,$B72,
        Raw_totalendusesannual!$A:$A,$C72) / $D72</f>
        <v>1.2079149318720044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Zones!$H$19</f>
        <v>29989.14</v>
      </c>
      <c r="E73" s="38">
        <f>SUMIFS(Raw_totalendusesannual!$D:$D,
        Raw_totalendusesannual!$B:$B,$A73,
        Raw_totalendusesannual!$C:$C,$B73,
        Raw_totalendusesannual!$A:$A,$C73) / $D73</f>
        <v>19.310363018079215</v>
      </c>
      <c r="F73" s="38">
        <f>SUMIFS(Raw_totalendusesannual!$E:$E,
        Raw_totalendusesannual!$B:$B,$A73,
        Raw_totalendusesannual!$C:$C,$B73,
        Raw_totalendusesannual!$A:$A,$C73) / $D73</f>
        <v>3.226258905723872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Zones!$H$19</f>
        <v>29989.14</v>
      </c>
      <c r="E74" s="38">
        <f>SUMIFS(Raw_totalendusesannual!$D:$D,
        Raw_totalendusesannual!$B:$B,$A74,
        Raw_totalendusesannual!$C:$C,$B74,
        Raw_totalendusesannual!$A:$A,$C74) / $D74</f>
        <v>12.077452704545712</v>
      </c>
      <c r="F74" s="38">
        <f>SUMIFS(Raw_totalendusesannual!$E:$E,
        Raw_totalendusesannual!$B:$B,$A74,
        Raw_totalendusesannual!$C:$C,$B74,
        Raw_totalendusesannual!$A:$A,$C74) / $D74</f>
        <v>2.5933561282517608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Zones!$H$19</f>
        <v>29989.14</v>
      </c>
      <c r="E75" s="38">
        <f>SUMIFS(Raw_totalendusesannual!$D:$D,
        Raw_totalendusesannual!$B:$B,$A75,
        Raw_totalendusesannual!$C:$C,$B75,
        Raw_totalendusesannual!$A:$A,$C75) / $D75</f>
        <v>23.273182892206979</v>
      </c>
      <c r="F75" s="38">
        <f>SUMIFS(Raw_totalendusesannual!$E:$E,
        Raw_totalendusesannual!$B:$B,$A75,
        Raw_totalendusesannual!$C:$C,$B75,
        Raw_totalendusesannual!$A:$A,$C75) / $D75</f>
        <v>1.064657405980965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Zones!$H$19</f>
        <v>29989.14</v>
      </c>
      <c r="E76" s="38">
        <f>SUMIFS(Raw_totalendusesannual!$D:$D,
        Raw_totalendusesannual!$B:$B,$A76,
        Raw_totalendusesannual!$C:$C,$B76,
        Raw_totalendusesannual!$A:$A,$C76) / $D76</f>
        <v>14.076921845708148</v>
      </c>
      <c r="F76" s="38">
        <f>SUMIFS(Raw_totalendusesannual!$E:$E,
        Raw_totalendusesannual!$B:$B,$A76,
        Raw_totalendusesannual!$C:$C,$B76,
        Raw_totalendusesannual!$A:$A,$C76) / $D76</f>
        <v>1.098321258962411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Zones!$H$19</f>
        <v>29989.14</v>
      </c>
      <c r="E77" s="38">
        <f>SUMIFS(Raw_totalendusesannual!$D:$D,
        Raw_totalendusesannual!$B:$B,$A77,
        Raw_totalendusesannual!$C:$C,$B77,
        Raw_totalendusesannual!$A:$A,$C77) / $D77</f>
        <v>23.471642067761863</v>
      </c>
      <c r="F77" s="38">
        <f>SUMIFS(Raw_totalendusesannual!$E:$E,
        Raw_totalendusesannual!$B:$B,$A77,
        Raw_totalendusesannual!$C:$C,$B77,
        Raw_totalendusesannual!$A:$A,$C77) / $D77</f>
        <v>0.21883355107882388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Zones!$H$19</f>
        <v>29989.14</v>
      </c>
      <c r="E78" s="38">
        <f>SUMIFS(Raw_totalendusesannual!$D:$D,
        Raw_totalendusesannual!$B:$B,$A78,
        Raw_totalendusesannual!$C:$C,$B78,
        Raw_totalendusesannual!$A:$A,$C78) / $D78</f>
        <v>14.269545575498331</v>
      </c>
      <c r="F78" s="38">
        <f>SUMIFS(Raw_totalendusesannual!$E:$E,
        Raw_totalendusesannual!$B:$B,$A78,
        Raw_totalendusesannual!$C:$C,$B78,
        Raw_totalendusesannual!$A:$A,$C78) / $D78</f>
        <v>0.21975288387729691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Zones!$H$19</f>
        <v>29989.14</v>
      </c>
      <c r="E79" s="38">
        <f>SUMIFS(Raw_totalendusesannual!$D:$D,
        Raw_totalendusesannual!$B:$B,$A79,
        Raw_totalendusesannual!$C:$C,$B79,
        Raw_totalendusesannual!$A:$A,$C79) / $D79</f>
        <v>23.26218691166202</v>
      </c>
      <c r="F79" s="38">
        <f>SUMIFS(Raw_totalendusesannual!$E:$E,
        Raw_totalendusesannual!$B:$B,$A79,
        Raw_totalendusesannual!$C:$C,$B79,
        Raw_totalendusesannual!$A:$A,$C79) / $D79</f>
        <v>0.23132107156123849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Zones!$H$19</f>
        <v>29989.14</v>
      </c>
      <c r="E80" s="38">
        <f>SUMIFS(Raw_totalendusesannual!$D:$D,
        Raw_totalendusesannual!$B:$B,$A80,
        Raw_totalendusesannual!$C:$C,$B80,
        Raw_totalendusesannual!$A:$A,$C80) / $D80</f>
        <v>14.057949644437954</v>
      </c>
      <c r="F80" s="38">
        <f>SUMIFS(Raw_totalendusesannual!$E:$E,
        Raw_totalendusesannual!$B:$B,$A80,
        Raw_totalendusesannual!$C:$C,$B80,
        Raw_totalendusesannual!$A:$A,$C80) / $D80</f>
        <v>0.22897922381235342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Zones!$H$19</f>
        <v>29989.14</v>
      </c>
      <c r="E81" s="38">
        <f>SUMIFS(Raw_totalendusesannual!$D:$D,
        Raw_totalendusesannual!$B:$B,$A81,
        Raw_totalendusesannual!$C:$C,$B81,
        Raw_totalendusesannual!$A:$A,$C81) / $D81</f>
        <v>18.199077065897857</v>
      </c>
      <c r="F81" s="38">
        <f>SUMIFS(Raw_totalendusesannual!$E:$E,
        Raw_totalendusesannual!$B:$B,$A81,
        Raw_totalendusesannual!$C:$C,$B81,
        Raw_totalendusesannual!$A:$A,$C81) / $D81</f>
        <v>1.7909529916496438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Zones!$H$19</f>
        <v>29989.14</v>
      </c>
      <c r="E82" s="38">
        <f>SUMIFS(Raw_totalendusesannual!$D:$D,
        Raw_totalendusesannual!$B:$B,$A82,
        Raw_totalendusesannual!$C:$C,$B82,
        Raw_totalendusesannual!$A:$A,$C82) / $D82</f>
        <v>11.153730650495479</v>
      </c>
      <c r="F82" s="38">
        <f>SUMIFS(Raw_totalendusesannual!$E:$E,
        Raw_totalendusesannual!$B:$B,$A82,
        Raw_totalendusesannual!$C:$C,$B82,
        Raw_totalendusesannual!$A:$A,$C82) / $D82</f>
        <v>1.6563242560473557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Zones!$H$19</f>
        <v>29989.14</v>
      </c>
      <c r="E83" s="38">
        <f>SUMIFS(Raw_totalendusesannual!$D:$D,
        Raw_totalendusesannual!$B:$B,$A83,
        Raw_totalendusesannual!$C:$C,$B83,
        Raw_totalendusesannual!$A:$A,$C83) / $D83</f>
        <v>20.777260701707352</v>
      </c>
      <c r="F83" s="38">
        <f>SUMIFS(Raw_totalendusesannual!$E:$E,
        Raw_totalendusesannual!$B:$B,$A83,
        Raw_totalendusesannual!$C:$C,$B83,
        Raw_totalendusesannual!$A:$A,$C83) / $D83</f>
        <v>3.1911515301872613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Zones!$H$19</f>
        <v>29989.14</v>
      </c>
      <c r="E84" s="38">
        <f>SUMIFS(Raw_totalendusesannual!$D:$D,
        Raw_totalendusesannual!$B:$B,$A84,
        Raw_totalendusesannual!$C:$C,$B84,
        Raw_totalendusesannual!$A:$A,$C84) / $D84</f>
        <v>11.933387886414883</v>
      </c>
      <c r="F84" s="38">
        <f>SUMIFS(Raw_totalendusesannual!$E:$E,
        Raw_totalendusesannual!$B:$B,$A84,
        Raw_totalendusesannual!$C:$C,$B84,
        Raw_totalendusesannual!$A:$A,$C84) / $D84</f>
        <v>1.747005082506534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Zones!$H$19</f>
        <v>29989.14</v>
      </c>
      <c r="E85" s="38">
        <f>SUMIFS(Raw_totalendusesannual!$D:$D,
        Raw_totalendusesannual!$B:$B,$A85,
        Raw_totalendusesannual!$C:$C,$B85,
        Raw_totalendusesannual!$A:$A,$C85) / $D85</f>
        <v>24.810007556068634</v>
      </c>
      <c r="F85" s="38">
        <f>SUMIFS(Raw_totalendusesannual!$E:$E,
        Raw_totalendusesannual!$B:$B,$A85,
        Raw_totalendusesannual!$C:$C,$B85,
        Raw_totalendusesannual!$A:$A,$C85) / $D85</f>
        <v>0.88710946696037307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Zones!$H$19</f>
        <v>29989.14</v>
      </c>
      <c r="E86" s="38">
        <f>SUMIFS(Raw_totalendusesannual!$D:$D,
        Raw_totalendusesannual!$B:$B,$A86,
        Raw_totalendusesannual!$C:$C,$B86,
        Raw_totalendusesannual!$A:$A,$C86) / $D86</f>
        <v>13.473457391575751</v>
      </c>
      <c r="F86" s="38">
        <f>SUMIFS(Raw_totalendusesannual!$E:$E,
        Raw_totalendusesannual!$B:$B,$A86,
        Raw_totalendusesannual!$C:$C,$B86,
        Raw_totalendusesannual!$A:$A,$C86) / $D86</f>
        <v>0.73648694160619477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Zones!$H$19</f>
        <v>29989.14</v>
      </c>
      <c r="E87" s="38">
        <f>SUMIFS(Raw_totalendusesannual!$D:$D,
        Raw_totalendusesannual!$B:$B,$A87,
        Raw_totalendusesannual!$C:$C,$B87,
        Raw_totalendusesannual!$A:$A,$C87) / $D87</f>
        <v>24.965897988405139</v>
      </c>
      <c r="F87" s="38">
        <f>SUMIFS(Raw_totalendusesannual!$E:$E,
        Raw_totalendusesannual!$B:$B,$A87,
        Raw_totalendusesannual!$C:$C,$B87,
        Raw_totalendusesannual!$A:$A,$C87) / $D87</f>
        <v>0.22089763160930923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Zones!$H$19</f>
        <v>29989.14</v>
      </c>
      <c r="E88" s="38">
        <f>SUMIFS(Raw_totalendusesannual!$D:$D,
        Raw_totalendusesannual!$B:$B,$A88,
        Raw_totalendusesannual!$C:$C,$B88,
        Raw_totalendusesannual!$A:$A,$C88) / $D88</f>
        <v>13.575605035689586</v>
      </c>
      <c r="F88" s="38">
        <f>SUMIFS(Raw_totalendusesannual!$E:$E,
        Raw_totalendusesannual!$B:$B,$A88,
        Raw_totalendusesannual!$C:$C,$B88,
        Raw_totalendusesannual!$A:$A,$C88) / $D88</f>
        <v>0.22028707725529975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Zones!$H$19</f>
        <v>29989.14</v>
      </c>
      <c r="E89" s="38">
        <f>SUMIFS(Raw_totalendusesannual!$D:$D,
        Raw_totalendusesannual!$B:$B,$A89,
        Raw_totalendusesannual!$C:$C,$B89,
        Raw_totalendusesannual!$A:$A,$C89) / $D89</f>
        <v>24.80145079185332</v>
      </c>
      <c r="F89" s="38">
        <f>SUMIFS(Raw_totalendusesannual!$E:$E,
        Raw_totalendusesannual!$B:$B,$A89,
        Raw_totalendusesannual!$C:$C,$B89,
        Raw_totalendusesannual!$A:$A,$C89) / $D89</f>
        <v>0.22845503405566148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Zones!$H$19</f>
        <v>29989.14</v>
      </c>
      <c r="E90" s="38">
        <f>SUMIFS(Raw_totalendusesannual!$D:$D,
        Raw_totalendusesannual!$B:$B,$A90,
        Raw_totalendusesannual!$C:$C,$B90,
        Raw_totalendusesannual!$A:$A,$C90) / $D90</f>
        <v>13.460574394597511</v>
      </c>
      <c r="F90" s="38">
        <f>SUMIFS(Raw_totalendusesannual!$E:$E,
        Raw_totalendusesannual!$B:$B,$A90,
        Raw_totalendusesannual!$C:$C,$B90,
        Raw_totalendusesannual!$A:$A,$C90) / $D90</f>
        <v>0.22364295875106788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Zones!$H$19</f>
        <v>29989.14</v>
      </c>
      <c r="E91" s="38">
        <f>SUMIFS(Raw_totalendusesannual!$D:$D,
        Raw_totalendusesannual!$B:$B,$A91,
        Raw_totalendusesannual!$C:$C,$B91,
        Raw_totalendusesannual!$A:$A,$C91) / $D91</f>
        <v>19.386048416193329</v>
      </c>
      <c r="F91" s="38">
        <f>SUMIFS(Raw_totalendusesannual!$E:$E,
        Raw_totalendusesannual!$B:$B,$A91,
        Raw_totalendusesannual!$C:$C,$B91,
        Raw_totalendusesannual!$A:$A,$C91) / $D91</f>
        <v>1.5825995677101778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Zones!$H$19</f>
        <v>29989.14</v>
      </c>
      <c r="E92" s="38">
        <f>SUMIFS(Raw_totalendusesannual!$D:$D,
        Raw_totalendusesannual!$B:$B,$A92,
        Raw_totalendusesannual!$C:$C,$B92,
        Raw_totalendusesannual!$A:$A,$C92) / $D92</f>
        <v>10.910821384007679</v>
      </c>
      <c r="F92" s="38">
        <f>SUMIFS(Raw_totalendusesannual!$E:$E,
        Raw_totalendusesannual!$B:$B,$A92,
        Raw_totalendusesannual!$C:$C,$B92,
        Raw_totalendusesannual!$A:$A,$C92) / $D92</f>
        <v>1.132789069643211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Zones!$H$19</f>
        <v>29989.14</v>
      </c>
      <c r="E93" s="38">
        <f>SUMIFS(Raw_totalendusesannual!$D:$D,
        Raw_totalendusesannual!$B:$B,$A93,
        Raw_totalendusesannual!$C:$C,$B93,
        Raw_totalendusesannual!$A:$A,$C93) / $D93</f>
        <v>21.328175132731381</v>
      </c>
      <c r="F93" s="38">
        <f>SUMIFS(Raw_totalendusesannual!$E:$E,
        Raw_totalendusesannual!$B:$B,$A93,
        Raw_totalendusesannual!$C:$C,$B93,
        Raw_totalendusesannual!$A:$A,$C93) / $D93</f>
        <v>4.4361198753948932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Zones!$H$19</f>
        <v>29989.14</v>
      </c>
      <c r="E94" s="38">
        <f>SUMIFS(Raw_totalendusesannual!$D:$D,
        Raw_totalendusesannual!$B:$B,$A94,
        Raw_totalendusesannual!$C:$C,$B94,
        Raw_totalendusesannual!$A:$A,$C94) / $D94</f>
        <v>13.582367150241721</v>
      </c>
      <c r="F94" s="38">
        <f>SUMIFS(Raw_totalendusesannual!$E:$E,
        Raw_totalendusesannual!$B:$B,$A94,
        Raw_totalendusesannual!$C:$C,$B94,
        Raw_totalendusesannual!$A:$A,$C94) / $D94</f>
        <v>2.8329135146923186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Zones!$H$19</f>
        <v>29989.14</v>
      </c>
      <c r="E95" s="38">
        <f>SUMIFS(Raw_totalendusesannual!$D:$D,
        Raw_totalendusesannual!$B:$B,$A95,
        Raw_totalendusesannual!$C:$C,$B95,
        Raw_totalendusesannual!$A:$A,$C95) / $D95</f>
        <v>24.470819103182016</v>
      </c>
      <c r="F95" s="38">
        <f>SUMIFS(Raw_totalendusesannual!$E:$E,
        Raw_totalendusesannual!$B:$B,$A95,
        Raw_totalendusesannual!$C:$C,$B95,
        Raw_totalendusesannual!$A:$A,$C95) / $D95</f>
        <v>1.6593560202126505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Zones!$H$19</f>
        <v>29989.14</v>
      </c>
      <c r="E96" s="38">
        <f>SUMIFS(Raw_totalendusesannual!$D:$D,
        Raw_totalendusesannual!$B:$B,$A96,
        Raw_totalendusesannual!$C:$C,$B96,
        Raw_totalendusesannual!$A:$A,$C96) / $D96</f>
        <v>14.999538499603524</v>
      </c>
      <c r="F96" s="38">
        <f>SUMIFS(Raw_totalendusesannual!$E:$E,
        Raw_totalendusesannual!$B:$B,$A96,
        Raw_totalendusesannual!$C:$C,$B96,
        Raw_totalendusesannual!$A:$A,$C96) / $D96</f>
        <v>1.4691591689524941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Zones!$H$19</f>
        <v>29989.14</v>
      </c>
      <c r="E97" s="38">
        <f>SUMIFS(Raw_totalendusesannual!$D:$D,
        Raw_totalendusesannual!$B:$B,$A97,
        Raw_totalendusesannual!$C:$C,$B97,
        Raw_totalendusesannual!$A:$A,$C97) / $D97</f>
        <v>24.8499183371047</v>
      </c>
      <c r="F97" s="38">
        <f>SUMIFS(Raw_totalendusesannual!$E:$E,
        Raw_totalendusesannual!$B:$B,$A97,
        Raw_totalendusesannual!$C:$C,$B97,
        Raw_totalendusesannual!$A:$A,$C97) / $D97</f>
        <v>0.24109527649008941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Zones!$H$19</f>
        <v>29989.14</v>
      </c>
      <c r="E98" s="38">
        <f>SUMIFS(Raw_totalendusesannual!$D:$D,
        Raw_totalendusesannual!$B:$B,$A98,
        Raw_totalendusesannual!$C:$C,$B98,
        Raw_totalendusesannual!$A:$A,$C98) / $D98</f>
        <v>15.326994371962652</v>
      </c>
      <c r="F98" s="38">
        <f>SUMIFS(Raw_totalendusesannual!$E:$E,
        Raw_totalendusesannual!$B:$B,$A98,
        Raw_totalendusesannual!$C:$C,$B98,
        Raw_totalendusesannual!$A:$A,$C98) / $D98</f>
        <v>0.23616515845402705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Zones!$H$19</f>
        <v>29989.14</v>
      </c>
      <c r="E99" s="38">
        <f>SUMIFS(Raw_totalendusesannual!$D:$D,
        Raw_totalendusesannual!$B:$B,$A99,
        Raw_totalendusesannual!$C:$C,$B99,
        Raw_totalendusesannual!$A:$A,$C99) / $D99</f>
        <v>24.458964478474542</v>
      </c>
      <c r="F99" s="38">
        <f>SUMIFS(Raw_totalendusesannual!$E:$E,
        Raw_totalendusesannual!$B:$B,$A99,
        Raw_totalendusesannual!$C:$C,$B99,
        Raw_totalendusesannual!$A:$A,$C99) / $D99</f>
        <v>0.29810057907629234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Zones!$H$19</f>
        <v>29989.14</v>
      </c>
      <c r="E100" s="38">
        <f>SUMIFS(Raw_totalendusesannual!$D:$D,
        Raw_totalendusesannual!$B:$B,$A100,
        Raw_totalendusesannual!$C:$C,$B100,
        Raw_totalendusesannual!$A:$A,$C100) / $D100</f>
        <v>14.968068107321518</v>
      </c>
      <c r="F100" s="38">
        <f>SUMIFS(Raw_totalendusesannual!$E:$E,
        Raw_totalendusesannual!$B:$B,$A100,
        Raw_totalendusesannual!$C:$C,$B100,
        Raw_totalendusesannual!$A:$A,$C100) / $D100</f>
        <v>0.27298281978076067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Zones!$H$19</f>
        <v>29989.14</v>
      </c>
      <c r="E101" s="38">
        <f>SUMIFS(Raw_totalendusesannual!$D:$D,
        Raw_totalendusesannual!$B:$B,$A101,
        Raw_totalendusesannual!$C:$C,$B101,
        Raw_totalendusesannual!$A:$A,$C101) / $D101</f>
        <v>19.386363196810578</v>
      </c>
      <c r="F101" s="38">
        <f>SUMIFS(Raw_totalendusesannual!$E:$E,
        Raw_totalendusesannual!$B:$B,$A101,
        Raw_totalendusesannual!$C:$C,$B101,
        Raw_totalendusesannual!$A:$A,$C101) / $D101</f>
        <v>2.6158279297105551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Zones!$H$19</f>
        <v>29989.14</v>
      </c>
      <c r="E102" s="38">
        <f>SUMIFS(Raw_totalendusesannual!$D:$D,
        Raw_totalendusesannual!$B:$B,$A102,
        Raw_totalendusesannual!$C:$C,$B102,
        Raw_totalendusesannual!$A:$A,$C102) / $D102</f>
        <v>12.23517880139277</v>
      </c>
      <c r="F102" s="38">
        <f>SUMIFS(Raw_totalendusesannual!$E:$E,
        Raw_totalendusesannual!$B:$B,$A102,
        Raw_totalendusesannual!$C:$C,$B102,
        Raw_totalendusesannual!$A:$A,$C102) / $D102</f>
        <v>2.0682750489010355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Zones!$H$19</f>
        <v>29989.14</v>
      </c>
      <c r="E103" s="38">
        <f>SUMIFS(Raw_totalendusesannual!$D:$D,
        Raw_totalendusesannual!$B:$B,$A103,
        Raw_totalendusesannual!$C:$C,$B103,
        Raw_totalendusesannual!$A:$A,$C103) / $D103</f>
        <v>22.40839717311</v>
      </c>
      <c r="F103" s="38">
        <f>SUMIFS(Raw_totalendusesannual!$E:$E,
        Raw_totalendusesannual!$B:$B,$A103,
        Raw_totalendusesannual!$C:$C,$B103,
        Raw_totalendusesannual!$A:$A,$C103) / $D103</f>
        <v>9.4939334705830181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Zones!$H$19</f>
        <v>29989.14</v>
      </c>
      <c r="E104" s="38">
        <f>SUMIFS(Raw_totalendusesannual!$D:$D,
        Raw_totalendusesannual!$B:$B,$A104,
        Raw_totalendusesannual!$C:$C,$B104,
        Raw_totalendusesannual!$A:$A,$C104) / $D104</f>
        <v>13.869283347238367</v>
      </c>
      <c r="F104" s="38">
        <f>SUMIFS(Raw_totalendusesannual!$E:$E,
        Raw_totalendusesannual!$B:$B,$A104,
        Raw_totalendusesannual!$C:$C,$B104,
        Raw_totalendusesannual!$A:$A,$C104) / $D104</f>
        <v>6.2042746140769625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Zones!$H$19</f>
        <v>29989.14</v>
      </c>
      <c r="E105" s="38">
        <f>SUMIFS(Raw_totalendusesannual!$D:$D,
        Raw_totalendusesannual!$B:$B,$A105,
        Raw_totalendusesannual!$C:$C,$B105,
        Raw_totalendusesannual!$A:$A,$C105) / $D105</f>
        <v>26.135645436981523</v>
      </c>
      <c r="F105" s="38">
        <f>SUMIFS(Raw_totalendusesannual!$E:$E,
        Raw_totalendusesannual!$B:$B,$A105,
        Raw_totalendusesannual!$C:$C,$B105,
        Raw_totalendusesannual!$A:$A,$C105) / $D105</f>
        <v>4.4005086507982556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Zones!$H$19</f>
        <v>29989.14</v>
      </c>
      <c r="E106" s="38">
        <f>SUMIFS(Raw_totalendusesannual!$D:$D,
        Raw_totalendusesannual!$B:$B,$A106,
        Raw_totalendusesannual!$C:$C,$B106,
        Raw_totalendusesannual!$A:$A,$C106) / $D106</f>
        <v>15.088175919682925</v>
      </c>
      <c r="F106" s="38">
        <f>SUMIFS(Raw_totalendusesannual!$E:$E,
        Raw_totalendusesannual!$B:$B,$A106,
        Raw_totalendusesannual!$C:$C,$B106,
        Raw_totalendusesannual!$A:$A,$C106) / $D106</f>
        <v>3.9741946584663648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Zones!$H$19</f>
        <v>29989.14</v>
      </c>
      <c r="E107" s="38">
        <f>SUMIFS(Raw_totalendusesannual!$D:$D,
        Raw_totalendusesannual!$B:$B,$A107,
        Raw_totalendusesannual!$C:$C,$B107,
        Raw_totalendusesannual!$A:$A,$C107) / $D107</f>
        <v>27.108436587377962</v>
      </c>
      <c r="F107" s="38">
        <f>SUMIFS(Raw_totalendusesannual!$E:$E,
        Raw_totalendusesannual!$B:$B,$A107,
        Raw_totalendusesannual!$C:$C,$B107,
        Raw_totalendusesannual!$A:$A,$C107) / $D107</f>
        <v>0.73300768211425871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Zones!$H$19</f>
        <v>29989.14</v>
      </c>
      <c r="E108" s="38">
        <f>SUMIFS(Raw_totalendusesannual!$D:$D,
        Raw_totalendusesannual!$B:$B,$A108,
        Raw_totalendusesannual!$C:$C,$B108,
        Raw_totalendusesannual!$A:$A,$C108) / $D108</f>
        <v>16.031272654034094</v>
      </c>
      <c r="F108" s="38">
        <f>SUMIFS(Raw_totalendusesannual!$E:$E,
        Raw_totalendusesannual!$B:$B,$A108,
        Raw_totalendusesannual!$C:$C,$B108,
        Raw_totalendusesannual!$A:$A,$C108) / $D108</f>
        <v>0.3255788595471561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Zones!$H$19</f>
        <v>29989.14</v>
      </c>
      <c r="E109" s="38">
        <f>SUMIFS(Raw_totalendusesannual!$D:$D,
        Raw_totalendusesannual!$B:$B,$A109,
        Raw_totalendusesannual!$C:$C,$B109,
        Raw_totalendusesannual!$A:$A,$C109) / $D109</f>
        <v>26.230488770268174</v>
      </c>
      <c r="F109" s="38">
        <f>SUMIFS(Raw_totalendusesannual!$E:$E,
        Raw_totalendusesannual!$B:$B,$A109,
        Raw_totalendusesannual!$C:$C,$B109,
        Raw_totalendusesannual!$A:$A,$C109) / $D109</f>
        <v>1.2532310029564036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Zones!$H$19</f>
        <v>29989.14</v>
      </c>
      <c r="E110" s="38">
        <f>SUMIFS(Raw_totalendusesannual!$D:$D,
        Raw_totalendusesannual!$B:$B,$A110,
        Raw_totalendusesannual!$C:$C,$B110,
        Raw_totalendusesannual!$A:$A,$C110) / $D110</f>
        <v>15.10721948011847</v>
      </c>
      <c r="F110" s="38">
        <f>SUMIFS(Raw_totalendusesannual!$E:$E,
        Raw_totalendusesannual!$B:$B,$A110,
        Raw_totalendusesannual!$C:$C,$B110,
        Raw_totalendusesannual!$A:$A,$C110) / $D110</f>
        <v>1.0506133220225722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Zones!$H$19</f>
        <v>29989.14</v>
      </c>
      <c r="E111" s="38">
        <f>SUMIFS(Raw_totalendusesannual!$D:$D,
        Raw_totalendusesannual!$B:$B,$A111,
        Raw_totalendusesannual!$C:$C,$B111,
        Raw_totalendusesannual!$A:$A,$C111) / $D111</f>
        <v>20.560366852800712</v>
      </c>
      <c r="F111" s="38">
        <f>SUMIFS(Raw_totalendusesannual!$E:$E,
        Raw_totalendusesannual!$B:$B,$A111,
        Raw_totalendusesannual!$C:$C,$B111,
        Raw_totalendusesannual!$A:$A,$C111) / $D111</f>
        <v>6.4132786068556813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Zones!$H$19</f>
        <v>29989.14</v>
      </c>
      <c r="E112" s="38">
        <f>SUMIFS(Raw_totalendusesannual!$D:$D,
        Raw_totalendusesannual!$B:$B,$A112,
        Raw_totalendusesannual!$C:$C,$B112,
        Raw_totalendusesannual!$A:$A,$C112) / $D112</f>
        <v>12.413164899026782</v>
      </c>
      <c r="F112" s="38">
        <f>SUMIFS(Raw_totalendusesannual!$E:$E,
        Raw_totalendusesannual!$B:$B,$A112,
        Raw_totalendusesannual!$C:$C,$B112,
        Raw_totalendusesannual!$A:$A,$C112) / $D112</f>
        <v>5.146174915319345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Zones!$H$19</f>
        <v>29989.14</v>
      </c>
      <c r="E113" s="38">
        <f>SUMIFS(Raw_totalendusesannual!$D:$D,
        Raw_totalendusesannual!$B:$B,$A113,
        Raw_totalendusesannual!$C:$C,$B113,
        Raw_totalendusesannual!$A:$A,$C113) / $D113</f>
        <v>19.836450128279768</v>
      </c>
      <c r="F113" s="38">
        <f>SUMIFS(Raw_totalendusesannual!$E:$E,
        Raw_totalendusesannual!$B:$B,$A113,
        Raw_totalendusesannual!$C:$C,$B113,
        Raw_totalendusesannual!$A:$A,$C113) / $D113</f>
        <v>8.507920533899938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Zones!$H$19</f>
        <v>29989.14</v>
      </c>
      <c r="E114" s="38">
        <f>SUMIFS(Raw_totalendusesannual!$D:$D,
        Raw_totalendusesannual!$B:$B,$A114,
        Raw_totalendusesannual!$C:$C,$B114,
        Raw_totalendusesannual!$A:$A,$C114) / $D114</f>
        <v>12.559075385289475</v>
      </c>
      <c r="F114" s="38">
        <f>SUMIFS(Raw_totalendusesannual!$E:$E,
        Raw_totalendusesannual!$B:$B,$A114,
        Raw_totalendusesannual!$C:$C,$B114,
        Raw_totalendusesannual!$A:$A,$C114) / $D114</f>
        <v>5.8818655686691912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Zones!$H$19</f>
        <v>29989.14</v>
      </c>
      <c r="E115" s="38">
        <f>SUMIFS(Raw_totalendusesannual!$D:$D,
        Raw_totalendusesannual!$B:$B,$A115,
        Raw_totalendusesannual!$C:$C,$B115,
        Raw_totalendusesannual!$A:$A,$C115) / $D115</f>
        <v>23.746054738481998</v>
      </c>
      <c r="F115" s="38">
        <f>SUMIFS(Raw_totalendusesannual!$E:$E,
        Raw_totalendusesannual!$B:$B,$A115,
        Raw_totalendusesannual!$C:$C,$B115,
        Raw_totalendusesannual!$A:$A,$C115) / $D115</f>
        <v>4.068884602892914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Zones!$H$19</f>
        <v>29989.14</v>
      </c>
      <c r="E116" s="38">
        <f>SUMIFS(Raw_totalendusesannual!$D:$D,
        Raw_totalendusesannual!$B:$B,$A116,
        Raw_totalendusesannual!$C:$C,$B116,
        Raw_totalendusesannual!$A:$A,$C116) / $D116</f>
        <v>13.856943880351354</v>
      </c>
      <c r="F116" s="38">
        <f>SUMIFS(Raw_totalendusesannual!$E:$E,
        Raw_totalendusesannual!$B:$B,$A116,
        Raw_totalendusesannual!$C:$C,$B116,
        Raw_totalendusesannual!$A:$A,$C116) / $D116</f>
        <v>3.9034023649894594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Zones!$H$19</f>
        <v>29989.14</v>
      </c>
      <c r="E117" s="38">
        <f>SUMIFS(Raw_totalendusesannual!$D:$D,
        Raw_totalendusesannual!$B:$B,$A117,
        Raw_totalendusesannual!$C:$C,$B117,
        Raw_totalendusesannual!$A:$A,$C117) / $D117</f>
        <v>24.671920235125118</v>
      </c>
      <c r="F117" s="38">
        <f>SUMIFS(Raw_totalendusesannual!$E:$E,
        Raw_totalendusesannual!$B:$B,$A117,
        Raw_totalendusesannual!$C:$C,$B117,
        Raw_totalendusesannual!$A:$A,$C117) / $D117</f>
        <v>0.65405376746382182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Zones!$H$19</f>
        <v>29989.14</v>
      </c>
      <c r="E118" s="38">
        <f>SUMIFS(Raw_totalendusesannual!$D:$D,
        Raw_totalendusesannual!$B:$B,$A118,
        Raw_totalendusesannual!$C:$C,$B118,
        Raw_totalendusesannual!$A:$A,$C118) / $D118</f>
        <v>14.773317607640633</v>
      </c>
      <c r="F118" s="38">
        <f>SUMIFS(Raw_totalendusesannual!$E:$E,
        Raw_totalendusesannual!$B:$B,$A118,
        Raw_totalendusesannual!$C:$C,$B118,
        Raw_totalendusesannual!$A:$A,$C118) / $D118</f>
        <v>0.35955582587563367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Zones!$H$19</f>
        <v>29989.14</v>
      </c>
      <c r="E119" s="38">
        <f>SUMIFS(Raw_totalendusesannual!$D:$D,
        Raw_totalendusesannual!$B:$B,$A119,
        Raw_totalendusesannual!$C:$C,$B119,
        Raw_totalendusesannual!$A:$A,$C119) / $D119</f>
        <v>23.819857121611356</v>
      </c>
      <c r="F119" s="38">
        <f>SUMIFS(Raw_totalendusesannual!$E:$E,
        Raw_totalendusesannual!$B:$B,$A119,
        Raw_totalendusesannual!$C:$C,$B119,
        Raw_totalendusesannual!$A:$A,$C119) / $D119</f>
        <v>1.1250832801474133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Zones!$H$19</f>
        <v>29989.14</v>
      </c>
      <c r="E120" s="38">
        <f>SUMIFS(Raw_totalendusesannual!$D:$D,
        Raw_totalendusesannual!$B:$B,$A120,
        Raw_totalendusesannual!$C:$C,$B120,
        Raw_totalendusesannual!$A:$A,$C120) / $D120</f>
        <v>13.876920445201161</v>
      </c>
      <c r="F120" s="38">
        <f>SUMIFS(Raw_totalendusesannual!$E:$E,
        Raw_totalendusesannual!$B:$B,$A120,
        Raw_totalendusesannual!$C:$C,$B120,
        Raw_totalendusesannual!$A:$A,$C120) / $D120</f>
        <v>1.0710773966842664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Zones!$H$19</f>
        <v>29989.14</v>
      </c>
      <c r="E121" s="38">
        <f>SUMIFS(Raw_totalendusesannual!$D:$D,
        Raw_totalendusesannual!$B:$B,$A121,
        Raw_totalendusesannual!$C:$C,$B121,
        Raw_totalendusesannual!$A:$A,$C121) / $D121</f>
        <v>18.618761324932962</v>
      </c>
      <c r="F121" s="38">
        <f>SUMIFS(Raw_totalendusesannual!$E:$E,
        Raw_totalendusesannual!$B:$B,$A121,
        Raw_totalendusesannual!$C:$C,$B121,
        Raw_totalendusesannual!$A:$A,$C121) / $D121</f>
        <v>5.8766510143338557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Zones!$H$19</f>
        <v>29989.14</v>
      </c>
      <c r="E122" s="38">
        <f>SUMIFS(Raw_totalendusesannual!$D:$D,
        Raw_totalendusesannual!$B:$B,$A122,
        Raw_totalendusesannual!$C:$C,$B122,
        Raw_totalendusesannual!$A:$A,$C122) / $D122</f>
        <v>11.303706608458929</v>
      </c>
      <c r="F122" s="38">
        <f>SUMIFS(Raw_totalendusesannual!$E:$E,
        Raw_totalendusesannual!$B:$B,$A122,
        Raw_totalendusesannual!$C:$C,$B122,
        Raw_totalendusesannual!$A:$A,$C122) / $D122</f>
        <v>4.9616394468130798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Zones!$H$19</f>
        <v>29989.14</v>
      </c>
      <c r="E123" s="38">
        <f>SUMIFS(Raw_totalendusesannual!$D:$D,
        Raw_totalendusesannual!$B:$B,$A123,
        Raw_totalendusesannual!$C:$C,$B123,
        Raw_totalendusesannual!$A:$A,$C123) / $D123</f>
        <v>23.509130972078559</v>
      </c>
      <c r="F123" s="38">
        <f>SUMIFS(Raw_totalendusesannual!$E:$E,
        Raw_totalendusesannual!$B:$B,$A123,
        Raw_totalendusesannual!$C:$C,$B123,
        Raw_totalendusesannual!$A:$A,$C123) / $D123</f>
        <v>7.0429425452013632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Zones!$H$19</f>
        <v>29989.14</v>
      </c>
      <c r="E124" s="38">
        <f>SUMIFS(Raw_totalendusesannual!$D:$D,
        Raw_totalendusesannual!$B:$B,$A124,
        Raw_totalendusesannual!$C:$C,$B124,
        Raw_totalendusesannual!$A:$A,$C124) / $D124</f>
        <v>14.605982699070397</v>
      </c>
      <c r="F124" s="38">
        <f>SUMIFS(Raw_totalendusesannual!$E:$E,
        Raw_totalendusesannual!$B:$B,$A124,
        Raw_totalendusesannual!$C:$C,$B124,
        Raw_totalendusesannual!$A:$A,$C124) / $D124</f>
        <v>4.9573218838552897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Zones!$H$19</f>
        <v>29989.14</v>
      </c>
      <c r="E125" s="38">
        <f>SUMIFS(Raw_totalendusesannual!$D:$D,
        Raw_totalendusesannual!$B:$B,$A125,
        Raw_totalendusesannual!$C:$C,$B125,
        Raw_totalendusesannual!$A:$A,$C125) / $D125</f>
        <v>26.351826361142734</v>
      </c>
      <c r="F125" s="38">
        <f>SUMIFS(Raw_totalendusesannual!$E:$E,
        Raw_totalendusesannual!$B:$B,$A125,
        Raw_totalendusesannual!$C:$C,$B125,
        Raw_totalendusesannual!$A:$A,$C125) / $D125</f>
        <v>3.1700248823407411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Zones!$H$19</f>
        <v>29989.14</v>
      </c>
      <c r="E126" s="38">
        <f>SUMIFS(Raw_totalendusesannual!$D:$D,
        Raw_totalendusesannual!$B:$B,$A126,
        Raw_totalendusesannual!$C:$C,$B126,
        Raw_totalendusesannual!$A:$A,$C126) / $D126</f>
        <v>15.527439599801795</v>
      </c>
      <c r="F126" s="38">
        <f>SUMIFS(Raw_totalendusesannual!$E:$E,
        Raw_totalendusesannual!$B:$B,$A126,
        Raw_totalendusesannual!$C:$C,$B126,
        Raw_totalendusesannual!$A:$A,$C126) / $D126</f>
        <v>3.2488197394123337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Zones!$H$19</f>
        <v>29989.14</v>
      </c>
      <c r="E127" s="38">
        <f>SUMIFS(Raw_totalendusesannual!$D:$D,
        Raw_totalendusesannual!$B:$B,$A127,
        Raw_totalendusesannual!$C:$C,$B127,
        Raw_totalendusesannual!$A:$A,$C127) / $D127</f>
        <v>27.045609510642851</v>
      </c>
      <c r="F127" s="38">
        <f>SUMIFS(Raw_totalendusesannual!$E:$E,
        Raw_totalendusesannual!$B:$B,$A127,
        Raw_totalendusesannual!$C:$C,$B127,
        Raw_totalendusesannual!$A:$A,$C127) / $D127</f>
        <v>0.53232536845004563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Zones!$H$19</f>
        <v>29989.14</v>
      </c>
      <c r="E128" s="38">
        <f>SUMIFS(Raw_totalendusesannual!$D:$D,
        Raw_totalendusesannual!$B:$B,$A128,
        Raw_totalendusesannual!$C:$C,$B128,
        Raw_totalendusesannual!$A:$A,$C128) / $D128</f>
        <v>16.273009496104258</v>
      </c>
      <c r="F128" s="38">
        <f>SUMIFS(Raw_totalendusesannual!$E:$E,
        Raw_totalendusesannual!$B:$B,$A128,
        Raw_totalendusesannual!$C:$C,$B128,
        Raw_totalendusesannual!$A:$A,$C128) / $D128</f>
        <v>0.31628416153314165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Zones!$H$19</f>
        <v>29989.14</v>
      </c>
      <c r="E129" s="38">
        <f>SUMIFS(Raw_totalendusesannual!$D:$D,
        Raw_totalendusesannual!$B:$B,$A129,
        Raw_totalendusesannual!$C:$C,$B129,
        Raw_totalendusesannual!$A:$A,$C129) / $D129</f>
        <v>26.412915141948051</v>
      </c>
      <c r="F129" s="38">
        <f>SUMIFS(Raw_totalendusesannual!$E:$E,
        Raw_totalendusesannual!$B:$B,$A129,
        Raw_totalendusesannual!$C:$C,$B129,
        Raw_totalendusesannual!$A:$A,$C129) / $D129</f>
        <v>0.90275613105277452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Zones!$H$19</f>
        <v>29989.14</v>
      </c>
      <c r="E130" s="38">
        <f>SUMIFS(Raw_totalendusesannual!$D:$D,
        Raw_totalendusesannual!$B:$B,$A130,
        Raw_totalendusesannual!$C:$C,$B130,
        Raw_totalendusesannual!$A:$A,$C130) / $D130</f>
        <v>15.547109720385446</v>
      </c>
      <c r="F130" s="38">
        <f>SUMIFS(Raw_totalendusesannual!$E:$E,
        Raw_totalendusesannual!$B:$B,$A130,
        Raw_totalendusesannual!$C:$C,$B130,
        Raw_totalendusesannual!$A:$A,$C130) / $D130</f>
        <v>0.92315084727337959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Zones!$H$19</f>
        <v>29989.14</v>
      </c>
      <c r="E131" s="38">
        <f>SUMIFS(Raw_totalendusesannual!$D:$D,
        Raw_totalendusesannual!$B:$B,$A131,
        Raw_totalendusesannual!$C:$C,$B131,
        Raw_totalendusesannual!$A:$A,$C131) / $D131</f>
        <v>21.227787792514224</v>
      </c>
      <c r="F131" s="38">
        <f>SUMIFS(Raw_totalendusesannual!$E:$E,
        Raw_totalendusesannual!$B:$B,$A131,
        Raw_totalendusesannual!$C:$C,$B131,
        Raw_totalendusesannual!$A:$A,$C131) / $D131</f>
        <v>4.7225785734435872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Zones!$H$19</f>
        <v>29989.14</v>
      </c>
      <c r="E132" s="38">
        <f>SUMIFS(Raw_totalendusesannual!$D:$D,
        Raw_totalendusesannual!$B:$B,$A132,
        Raw_totalendusesannual!$C:$C,$B132,
        Raw_totalendusesannual!$A:$A,$C132) / $D132</f>
        <v>12.962432400528993</v>
      </c>
      <c r="F132" s="38">
        <f>SUMIFS(Raw_totalendusesannual!$E:$E,
        Raw_totalendusesannual!$B:$B,$A132,
        Raw_totalendusesannual!$C:$C,$B132,
        Raw_totalendusesannual!$A:$A,$C132) / $D132</f>
        <v>4.1851917060642618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Zones!$H$19</f>
        <v>29989.14</v>
      </c>
      <c r="E133" s="38">
        <f>SUMIFS(Raw_totalendusesannual!$D:$D,
        Raw_totalendusesannual!$B:$B,$A133,
        Raw_totalendusesannual!$C:$C,$B133,
        Raw_totalendusesannual!$A:$A,$C133) / $D133</f>
        <v>26.843983188580932</v>
      </c>
      <c r="F133" s="38">
        <f>SUMIFS(Raw_totalendusesannual!$E:$E,
        Raw_totalendusesannual!$B:$B,$A133,
        Raw_totalendusesannual!$C:$C,$B133,
        Raw_totalendusesannual!$A:$A,$C133) / $D133</f>
        <v>5.6055008579772547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Zones!$H$19</f>
        <v>29989.14</v>
      </c>
      <c r="E134" s="38">
        <f>SUMIFS(Raw_totalendusesannual!$D:$D,
        Raw_totalendusesannual!$B:$B,$A134,
        Raw_totalendusesannual!$C:$C,$B134,
        Raw_totalendusesannual!$A:$A,$C134) / $D134</f>
        <v>16.528859113665813</v>
      </c>
      <c r="F134" s="38">
        <f>SUMIFS(Raw_totalendusesannual!$E:$E,
        Raw_totalendusesannual!$B:$B,$A134,
        Raw_totalendusesannual!$C:$C,$B134,
        Raw_totalendusesannual!$A:$A,$C134) / $D134</f>
        <v>3.5876850753306031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Zones!$H$19</f>
        <v>29989.14</v>
      </c>
      <c r="E135" s="38">
        <f>SUMIFS(Raw_totalendusesannual!$D:$D,
        Raw_totalendusesannual!$B:$B,$A135,
        Raw_totalendusesannual!$C:$C,$B135,
        Raw_totalendusesannual!$A:$A,$C135) / $D135</f>
        <v>28.99557806592653</v>
      </c>
      <c r="F135" s="38">
        <f>SUMIFS(Raw_totalendusesannual!$E:$E,
        Raw_totalendusesannual!$B:$B,$A135,
        Raw_totalendusesannual!$C:$C,$B135,
        Raw_totalendusesannual!$A:$A,$C135) / $D135</f>
        <v>2.0889271916433749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Zones!$H$19</f>
        <v>29989.14</v>
      </c>
      <c r="E136" s="38">
        <f>SUMIFS(Raw_totalendusesannual!$D:$D,
        Raw_totalendusesannual!$B:$B,$A136,
        Raw_totalendusesannual!$C:$C,$B136,
        Raw_totalendusesannual!$A:$A,$C136) / $D136</f>
        <v>17.360917985644136</v>
      </c>
      <c r="F136" s="38">
        <f>SUMIFS(Raw_totalendusesannual!$E:$E,
        Raw_totalendusesannual!$B:$B,$A136,
        Raw_totalendusesannual!$C:$C,$B136,
        Raw_totalendusesannual!$A:$A,$C136) / $D136</f>
        <v>2.0218235667978477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Zones!$H$19</f>
        <v>29989.14</v>
      </c>
      <c r="E137" s="38">
        <f>SUMIFS(Raw_totalendusesannual!$D:$D,
        Raw_totalendusesannual!$B:$B,$A137,
        Raw_totalendusesannual!$C:$C,$B137,
        Raw_totalendusesannual!$A:$A,$C137) / $D137</f>
        <v>29.46489095719317</v>
      </c>
      <c r="F137" s="38">
        <f>SUMIFS(Raw_totalendusesannual!$E:$E,
        Raw_totalendusesannual!$B:$B,$A137,
        Raw_totalendusesannual!$C:$C,$B137,
        Raw_totalendusesannual!$A:$A,$C137) / $D137</f>
        <v>0.33446374254146671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Zones!$H$19</f>
        <v>29989.14</v>
      </c>
      <c r="E138" s="38">
        <f>SUMIFS(Raw_totalendusesannual!$D:$D,
        Raw_totalendusesannual!$B:$B,$A138,
        Raw_totalendusesannual!$C:$C,$B138,
        Raw_totalendusesannual!$A:$A,$C138) / $D138</f>
        <v>17.82592365102834</v>
      </c>
      <c r="F138" s="38">
        <f>SUMIFS(Raw_totalendusesannual!$E:$E,
        Raw_totalendusesannual!$B:$B,$A138,
        Raw_totalendusesannual!$C:$C,$B138,
        Raw_totalendusesannual!$A:$A,$C138) / $D138</f>
        <v>0.25611004516968477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Zones!$H$19</f>
        <v>29989.14</v>
      </c>
      <c r="E139" s="38">
        <f>SUMIFS(Raw_totalendusesannual!$D:$D,
        Raw_totalendusesannual!$B:$B,$A139,
        Raw_totalendusesannual!$C:$C,$B139,
        Raw_totalendusesannual!$A:$A,$C139) / $D139</f>
        <v>29.008653799342028</v>
      </c>
      <c r="F139" s="38">
        <f>SUMIFS(Raw_totalendusesannual!$E:$E,
        Raw_totalendusesannual!$B:$B,$A139,
        Raw_totalendusesannual!$C:$C,$B139,
        Raw_totalendusesannual!$A:$A,$C139) / $D139</f>
        <v>0.4798507059555559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Zones!$H$19</f>
        <v>29989.14</v>
      </c>
      <c r="E140" s="38">
        <f>SUMIFS(Raw_totalendusesannual!$D:$D,
        Raw_totalendusesannual!$B:$B,$A140,
        Raw_totalendusesannual!$C:$C,$B140,
        Raw_totalendusesannual!$A:$A,$C140) / $D140</f>
        <v>17.344376997806538</v>
      </c>
      <c r="F140" s="38">
        <f>SUMIFS(Raw_totalendusesannual!$E:$E,
        Raw_totalendusesannual!$B:$B,$A140,
        Raw_totalendusesannual!$C:$C,$B140,
        Raw_totalendusesannual!$A:$A,$C140) / $D140</f>
        <v>0.4417279055017917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Zones!$H$19</f>
        <v>29989.14</v>
      </c>
      <c r="E141" s="38">
        <f>SUMIFS(Raw_totalendusesannual!$D:$D,
        Raw_totalendusesannual!$B:$B,$A141,
        Raw_totalendusesannual!$C:$C,$B141,
        Raw_totalendusesannual!$A:$A,$C141) / $D141</f>
        <v>23.652578233320462</v>
      </c>
      <c r="F141" s="38">
        <f>SUMIFS(Raw_totalendusesannual!$E:$E,
        Raw_totalendusesannual!$B:$B,$A141,
        Raw_totalendusesannual!$C:$C,$B141,
        Raw_totalendusesannual!$A:$A,$C141) / $D141</f>
        <v>3.2343298273975183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Zones!$H$19</f>
        <v>29989.14</v>
      </c>
      <c r="E142" s="38">
        <f>SUMIFS(Raw_totalendusesannual!$D:$D,
        Raw_totalendusesannual!$B:$B,$A142,
        Raw_totalendusesannual!$C:$C,$B142,
        Raw_totalendusesannual!$A:$A,$C142) / $D142</f>
        <v>14.619292517224569</v>
      </c>
      <c r="F142" s="38">
        <f>SUMIFS(Raw_totalendusesannual!$E:$E,
        Raw_totalendusesannual!$B:$B,$A142,
        Raw_totalendusesannual!$C:$C,$B142,
        Raw_totalendusesannual!$A:$A,$C142) / $D142</f>
        <v>2.7844439687166758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Zones!$H$19</f>
        <v>29989.14</v>
      </c>
      <c r="E143" s="38">
        <f>SUMIFS(Raw_totalendusesannual!$D:$D,
        Raw_totalendusesannual!$B:$B,$A143,
        Raw_totalendusesannual!$C:$C,$B143,
        Raw_totalendusesannual!$A:$A,$C143) / $D143</f>
        <v>31.818071475207358</v>
      </c>
      <c r="F143" s="38">
        <f>SUMIFS(Raw_totalendusesannual!$E:$E,
        Raw_totalendusesannual!$B:$B,$A143,
        Raw_totalendusesannual!$C:$C,$B143,
        Raw_totalendusesannual!$A:$A,$C143) / $D143</f>
        <v>3.9329247187481871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Zones!$H$19</f>
        <v>29989.14</v>
      </c>
      <c r="E144" s="38">
        <f>SUMIFS(Raw_totalendusesannual!$D:$D,
        Raw_totalendusesannual!$B:$B,$A144,
        Raw_totalendusesannual!$C:$C,$B144,
        Raw_totalendusesannual!$A:$A,$C144) / $D144</f>
        <v>20.164609255217059</v>
      </c>
      <c r="F144" s="38">
        <f>SUMIFS(Raw_totalendusesannual!$E:$E,
        Raw_totalendusesannual!$B:$B,$A144,
        Raw_totalendusesannual!$C:$C,$B144,
        Raw_totalendusesannual!$A:$A,$C144) / $D144</f>
        <v>1.6540707736200506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Zones!$H$19</f>
        <v>29989.14</v>
      </c>
      <c r="E145" s="38">
        <f>SUMIFS(Raw_totalendusesannual!$D:$D,
        Raw_totalendusesannual!$B:$B,$A145,
        Raw_totalendusesannual!$C:$C,$B145,
        Raw_totalendusesannual!$A:$A,$C145) / $D145</f>
        <v>31.898960423673373</v>
      </c>
      <c r="F145" s="38">
        <f>SUMIFS(Raw_totalendusesannual!$E:$E,
        Raw_totalendusesannual!$B:$B,$A145,
        Raw_totalendusesannual!$C:$C,$B145,
        Raw_totalendusesannual!$A:$A,$C145) / $D145</f>
        <v>0.75928719529803124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Zones!$H$19</f>
        <v>29989.14</v>
      </c>
      <c r="E146" s="38">
        <f>SUMIFS(Raw_totalendusesannual!$D:$D,
        Raw_totalendusesannual!$B:$B,$A146,
        Raw_totalendusesannual!$C:$C,$B146,
        Raw_totalendusesannual!$A:$A,$C146) / $D146</f>
        <v>19.507398678321554</v>
      </c>
      <c r="F146" s="38">
        <f>SUMIFS(Raw_totalendusesannual!$E:$E,
        Raw_totalendusesannual!$B:$B,$A146,
        Raw_totalendusesannual!$C:$C,$B146,
        Raw_totalendusesannual!$A:$A,$C146) / $D146</f>
        <v>0.66514178132483959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Zones!$H$19</f>
        <v>29989.14</v>
      </c>
      <c r="E147" s="38">
        <f>SUMIFS(Raw_totalendusesannual!$D:$D,
        Raw_totalendusesannual!$B:$B,$A147,
        Raw_totalendusesannual!$C:$C,$B147,
        Raw_totalendusesannual!$A:$A,$C147) / $D147</f>
        <v>32.043440058634559</v>
      </c>
      <c r="F147" s="38">
        <f>SUMIFS(Raw_totalendusesannual!$E:$E,
        Raw_totalendusesannual!$B:$B,$A147,
        Raw_totalendusesannual!$C:$C,$B147,
        Raw_totalendusesannual!$A:$A,$C147) / $D147</f>
        <v>0.19254870263035218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Zones!$H$19</f>
        <v>29989.14</v>
      </c>
      <c r="E148" s="38">
        <f>SUMIFS(Raw_totalendusesannual!$D:$D,
        Raw_totalendusesannual!$B:$B,$A148,
        Raw_totalendusesannual!$C:$C,$B148,
        Raw_totalendusesannual!$A:$A,$C148) / $D148</f>
        <v>19.622270261834785</v>
      </c>
      <c r="F148" s="38">
        <f>SUMIFS(Raw_totalendusesannual!$E:$E,
        Raw_totalendusesannual!$B:$B,$A148,
        Raw_totalendusesannual!$C:$C,$B148,
        Raw_totalendusesannual!$A:$A,$C148) / $D148</f>
        <v>0.21273934497621472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Zones!$H$19</f>
        <v>29989.14</v>
      </c>
      <c r="E149" s="38">
        <f>SUMIFS(Raw_totalendusesannual!$D:$D,
        Raw_totalendusesannual!$B:$B,$A149,
        Raw_totalendusesannual!$C:$C,$B149,
        Raw_totalendusesannual!$A:$A,$C149) / $D149</f>
        <v>31.883068337404808</v>
      </c>
      <c r="F149" s="38">
        <f>SUMIFS(Raw_totalendusesannual!$E:$E,
        Raw_totalendusesannual!$B:$B,$A149,
        Raw_totalendusesannual!$C:$C,$B149,
        Raw_totalendusesannual!$A:$A,$C149) / $D149</f>
        <v>0.19453375455248131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Zones!$H$19</f>
        <v>29989.14</v>
      </c>
      <c r="E150" s="38">
        <f>SUMIFS(Raw_totalendusesannual!$D:$D,
        Raw_totalendusesannual!$B:$B,$A150,
        Raw_totalendusesannual!$C:$C,$B150,
        Raw_totalendusesannual!$A:$A,$C150) / $D150</f>
        <v>19.488300431422843</v>
      </c>
      <c r="F150" s="38">
        <f>SUMIFS(Raw_totalendusesannual!$E:$E,
        Raw_totalendusesannual!$B:$B,$A150,
        Raw_totalendusesannual!$C:$C,$B150,
        Raw_totalendusesannual!$A:$A,$C150) / $D150</f>
        <v>0.21273267589534078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Zones!$H$19</f>
        <v>29989.14</v>
      </c>
      <c r="E151" s="38">
        <f>SUMIFS(Raw_totalendusesannual!$D:$D,
        Raw_totalendusesannual!$B:$B,$A151,
        Raw_totalendusesannual!$C:$C,$B151,
        Raw_totalendusesannual!$A:$A,$C151) / $D151</f>
        <v>27.115574171183301</v>
      </c>
      <c r="F151" s="38">
        <f>SUMIFS(Raw_totalendusesannual!$E:$E,
        Raw_totalendusesannual!$B:$B,$A151,
        Raw_totalendusesannual!$C:$C,$B151,
        Raw_totalendusesannual!$A:$A,$C151) / $D151</f>
        <v>1.2512769622603384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Zones!$H$19</f>
        <v>29989.14</v>
      </c>
      <c r="E152" s="38">
        <f>SUMIFS(Raw_totalendusesannual!$D:$D,
        Raw_totalendusesannual!$B:$B,$A152,
        Raw_totalendusesannual!$C:$C,$B152,
        Raw_totalendusesannual!$A:$A,$C152) / $D152</f>
        <v>17.11942889992844</v>
      </c>
      <c r="F152" s="38">
        <f>SUMIFS(Raw_totalendusesannual!$E:$E,
        Raw_totalendusesannual!$B:$B,$A152,
        Raw_totalendusesannual!$C:$C,$B152,
        Raw_totalendusesannual!$A:$A,$C152) / $D152</f>
        <v>0.95694941568847924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Zones!$H$19</f>
        <v>29989.14</v>
      </c>
      <c r="E153" s="38">
        <f>SUMIFS(Raw_totalendusesannual!$D:$D,
        Raw_totalendusesannual!$B:$B,$A153,
        Raw_totalendusesannual!$C:$C,$B153,
        Raw_totalendusesannual!$A:$A,$C153) / $D153</f>
        <v>22.175258777010608</v>
      </c>
      <c r="F153" s="38">
        <f>SUMIFS(Raw_totalendusesannual!$E:$E,
        Raw_totalendusesannual!$B:$B,$A153,
        Raw_totalendusesannual!$C:$C,$B153,
        Raw_totalendusesannual!$A:$A,$C153) / $D153</f>
        <v>12.951711853024129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Zones!$H$19</f>
        <v>29989.14</v>
      </c>
      <c r="E154" s="38">
        <f>SUMIFS(Raw_totalendusesannual!$D:$D,
        Raw_totalendusesannual!$B:$B,$A154,
        Raw_totalendusesannual!$C:$C,$B154,
        Raw_totalendusesannual!$A:$A,$C154) / $D154</f>
        <v>13.75747520602458</v>
      </c>
      <c r="F154" s="38">
        <f>SUMIFS(Raw_totalendusesannual!$E:$E,
        Raw_totalendusesannual!$B:$B,$A154,
        Raw_totalendusesannual!$C:$C,$B154,
        Raw_totalendusesannual!$A:$A,$C154) / $D154</f>
        <v>8.2808073189161142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Zones!$H$19</f>
        <v>29989.14</v>
      </c>
      <c r="E155" s="38">
        <f>SUMIFS(Raw_totalendusesannual!$D:$D,
        Raw_totalendusesannual!$B:$B,$A155,
        Raw_totalendusesannual!$C:$C,$B155,
        Raw_totalendusesannual!$A:$A,$C155) / $D155</f>
        <v>25.71281570595222</v>
      </c>
      <c r="F155" s="38">
        <f>SUMIFS(Raw_totalendusesannual!$E:$E,
        Raw_totalendusesannual!$B:$B,$A155,
        Raw_totalendusesannual!$C:$C,$B155,
        Raw_totalendusesannual!$A:$A,$C155) / $D155</f>
        <v>6.3798645109529648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Zones!$H$19</f>
        <v>29989.14</v>
      </c>
      <c r="E156" s="38">
        <f>SUMIFS(Raw_totalendusesannual!$D:$D,
        Raw_totalendusesannual!$B:$B,$A156,
        Raw_totalendusesannual!$C:$C,$B156,
        Raw_totalendusesannual!$A:$A,$C156) / $D156</f>
        <v>15.305729340687995</v>
      </c>
      <c r="F156" s="38">
        <f>SUMIFS(Raw_totalendusesannual!$E:$E,
        Raw_totalendusesannual!$B:$B,$A156,
        Raw_totalendusesannual!$C:$C,$B156,
        Raw_totalendusesannual!$A:$A,$C156) / $D156</f>
        <v>5.7747094448190248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Zones!$H$19</f>
        <v>29989.14</v>
      </c>
      <c r="E157" s="38">
        <f>SUMIFS(Raw_totalendusesannual!$D:$D,
        Raw_totalendusesannual!$B:$B,$A157,
        Raw_totalendusesannual!$C:$C,$B157,
        Raw_totalendusesannual!$A:$A,$C157) / $D157</f>
        <v>27.445344881513776</v>
      </c>
      <c r="F157" s="38">
        <f>SUMIFS(Raw_totalendusesannual!$E:$E,
        Raw_totalendusesannual!$B:$B,$A157,
        Raw_totalendusesannual!$C:$C,$B157,
        Raw_totalendusesannual!$A:$A,$C157) / $D157</f>
        <v>1.1816167452617847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Zones!$H$19</f>
        <v>29989.14</v>
      </c>
      <c r="E158" s="38">
        <f>SUMIFS(Raw_totalendusesannual!$D:$D,
        Raw_totalendusesannual!$B:$B,$A158,
        Raw_totalendusesannual!$C:$C,$B158,
        Raw_totalendusesannual!$A:$A,$C158) / $D158</f>
        <v>16.897554914879187</v>
      </c>
      <c r="F158" s="38">
        <f>SUMIFS(Raw_totalendusesannual!$E:$E,
        Raw_totalendusesannual!$B:$B,$A158,
        Raw_totalendusesannual!$C:$C,$B158,
        Raw_totalendusesannual!$A:$A,$C158) / $D158</f>
        <v>0.74664528559338483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Zones!$H$19</f>
        <v>29989.14</v>
      </c>
      <c r="E159" s="38">
        <f>SUMIFS(Raw_totalendusesannual!$D:$D,
        Raw_totalendusesannual!$B:$B,$A159,
        Raw_totalendusesannual!$C:$C,$B159,
        Raw_totalendusesannual!$A:$A,$C159) / $D159</f>
        <v>25.832757124745825</v>
      </c>
      <c r="F159" s="38">
        <f>SUMIFS(Raw_totalendusesannual!$E:$E,
        Raw_totalendusesannual!$B:$B,$A159,
        Raw_totalendusesannual!$C:$C,$B159,
        Raw_totalendusesannual!$A:$A,$C159) / $D159</f>
        <v>2.028005804767993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Zones!$H$19</f>
        <v>29989.14</v>
      </c>
      <c r="E160" s="38">
        <f>SUMIFS(Raw_totalendusesannual!$D:$D,
        Raw_totalendusesannual!$B:$B,$A160,
        Raw_totalendusesannual!$C:$C,$B160,
        Raw_totalendusesannual!$A:$A,$C160) / $D160</f>
        <v>15.395745259784041</v>
      </c>
      <c r="F160" s="38">
        <f>SUMIFS(Raw_totalendusesannual!$E:$E,
        Raw_totalendusesannual!$B:$B,$A160,
        Raw_totalendusesannual!$C:$C,$B160,
        Raw_totalendusesannual!$A:$A,$C160) / $D160</f>
        <v>1.9195108629323816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Zones!$H$19</f>
        <v>29989.14</v>
      </c>
      <c r="E161" s="38">
        <f>SUMIFS(Raw_totalendusesannual!$D:$D,
        Raw_totalendusesannual!$B:$B,$A161,
        Raw_totalendusesannual!$C:$C,$B161,
        Raw_totalendusesannual!$A:$A,$C161) / $D161</f>
        <v>19.930165386536594</v>
      </c>
      <c r="F161" s="38">
        <f>SUMIFS(Raw_totalendusesannual!$E:$E,
        Raw_totalendusesannual!$B:$B,$A161,
        Raw_totalendusesannual!$C:$C,$B161,
        Raw_totalendusesannual!$A:$A,$C161) / $D161</f>
        <v>8.6540924481328911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Zones!$H$19</f>
        <v>29989.14</v>
      </c>
      <c r="E162" s="38">
        <f>SUMIFS(Raw_totalendusesannual!$D:$D,
        Raw_totalendusesannual!$B:$B,$A162,
        Raw_totalendusesannual!$C:$C,$B162,
        Raw_totalendusesannual!$A:$A,$C162) / $D162</f>
        <v>12.312894601178961</v>
      </c>
      <c r="F162" s="38">
        <f>SUMIFS(Raw_totalendusesannual!$E:$E,
        Raw_totalendusesannual!$B:$B,$A162,
        Raw_totalendusesannual!$C:$C,$B162,
        Raw_totalendusesannual!$A:$A,$C162) / $D162</f>
        <v>7.1349581881974613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3552-3951-4613-97B1-2A49FFD06175}">
  <dimension ref="A1:H140"/>
  <sheetViews>
    <sheetView workbookViewId="0"/>
  </sheetViews>
  <sheetFormatPr defaultRowHeight="15" x14ac:dyDescent="0.25"/>
  <sheetData>
    <row r="1" spans="1:8" x14ac:dyDescent="0.25">
      <c r="A1" t="s">
        <v>651</v>
      </c>
    </row>
    <row r="3" spans="1:8" x14ac:dyDescent="0.25">
      <c r="A3" s="86" t="s">
        <v>652</v>
      </c>
      <c r="B3" s="86"/>
      <c r="C3" s="86"/>
      <c r="F3" s="86" t="s">
        <v>653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10.631814383473483</v>
      </c>
      <c r="C5" s="86">
        <v>8.1887639992343892</v>
      </c>
      <c r="F5" s="86" t="s">
        <v>73</v>
      </c>
      <c r="G5" s="86">
        <v>13.016978479542928</v>
      </c>
      <c r="H5" s="86">
        <v>10.796425972868846</v>
      </c>
    </row>
    <row r="6" spans="1:8" x14ac:dyDescent="0.25">
      <c r="A6" s="86" t="s">
        <v>74</v>
      </c>
      <c r="B6" s="86">
        <v>15.259283860757595</v>
      </c>
      <c r="C6" s="86">
        <v>9.9189776699165098</v>
      </c>
      <c r="F6" s="86" t="s">
        <v>74</v>
      </c>
      <c r="G6" s="86">
        <v>9.3422729027908105</v>
      </c>
      <c r="H6" s="86">
        <v>6.4360758594611251</v>
      </c>
    </row>
    <row r="7" spans="1:8" x14ac:dyDescent="0.25">
      <c r="A7" s="86" t="s">
        <v>75</v>
      </c>
      <c r="B7" s="86">
        <v>13.374048405522799</v>
      </c>
      <c r="C7" s="86">
        <v>8.9078709826290456</v>
      </c>
      <c r="F7" s="86" t="s">
        <v>75</v>
      </c>
      <c r="G7" s="86">
        <v>6.4789817247176815</v>
      </c>
      <c r="H7" s="86">
        <v>4.9649646505368272</v>
      </c>
    </row>
    <row r="8" spans="1:8" x14ac:dyDescent="0.25">
      <c r="A8" s="86" t="s">
        <v>76</v>
      </c>
      <c r="B8" s="86">
        <v>16.359829925099554</v>
      </c>
      <c r="C8" s="86">
        <v>10.297045863936077</v>
      </c>
      <c r="F8" s="86" t="s">
        <v>76</v>
      </c>
      <c r="G8" s="86">
        <v>5.9210367486363396</v>
      </c>
      <c r="H8" s="86">
        <v>4.045725219196016</v>
      </c>
    </row>
    <row r="9" spans="1:8" x14ac:dyDescent="0.25">
      <c r="A9" s="86" t="s">
        <v>77</v>
      </c>
      <c r="B9" s="86">
        <v>14.214227550373236</v>
      </c>
      <c r="C9" s="86">
        <v>9.1915300005268588</v>
      </c>
      <c r="F9" s="86" t="s">
        <v>77</v>
      </c>
      <c r="G9" s="86">
        <v>6.0116818955128428</v>
      </c>
      <c r="H9" s="86">
        <v>4.5952451454093053</v>
      </c>
    </row>
    <row r="10" spans="1:8" x14ac:dyDescent="0.25">
      <c r="A10" s="86" t="s">
        <v>78</v>
      </c>
      <c r="B10" s="86">
        <v>17.23703847459447</v>
      </c>
      <c r="C10" s="86">
        <v>10.918839953396462</v>
      </c>
      <c r="F10" s="86" t="s">
        <v>78</v>
      </c>
      <c r="G10" s="86">
        <v>2.4195685504819413</v>
      </c>
      <c r="H10" s="86">
        <v>1.9234306152160416</v>
      </c>
    </row>
    <row r="11" spans="1:8" x14ac:dyDescent="0.25">
      <c r="A11" s="86" t="s">
        <v>79</v>
      </c>
      <c r="B11" s="86">
        <v>18.143253190988474</v>
      </c>
      <c r="C11" s="86">
        <v>11.70479747001748</v>
      </c>
      <c r="F11" s="86" t="s">
        <v>79</v>
      </c>
      <c r="G11" s="86">
        <v>2.6978436193902193</v>
      </c>
      <c r="H11" s="86">
        <v>1.9387258187463863</v>
      </c>
    </row>
    <row r="12" spans="1:8" x14ac:dyDescent="0.25">
      <c r="A12" s="86" t="s">
        <v>80</v>
      </c>
      <c r="B12" s="86">
        <v>19.310363018079215</v>
      </c>
      <c r="C12" s="86">
        <v>12.077452704545712</v>
      </c>
      <c r="F12" s="86" t="s">
        <v>80</v>
      </c>
      <c r="G12" s="86">
        <v>3.226258905723872</v>
      </c>
      <c r="H12" s="86">
        <v>2.5933561282517608</v>
      </c>
    </row>
    <row r="13" spans="1:8" x14ac:dyDescent="0.25">
      <c r="A13" s="86" t="s">
        <v>81</v>
      </c>
      <c r="B13" s="86">
        <v>20.777260701707352</v>
      </c>
      <c r="C13" s="86">
        <v>11.933387886414883</v>
      </c>
      <c r="F13" s="86" t="s">
        <v>81</v>
      </c>
      <c r="G13" s="86">
        <v>3.1911515301872613</v>
      </c>
      <c r="H13" s="86">
        <v>1.747005082506534</v>
      </c>
    </row>
    <row r="14" spans="1:8" x14ac:dyDescent="0.25">
      <c r="A14" s="86" t="s">
        <v>20</v>
      </c>
      <c r="B14" s="86">
        <v>21.328175132731381</v>
      </c>
      <c r="C14" s="86">
        <v>13.582367150241721</v>
      </c>
      <c r="F14" s="86" t="s">
        <v>20</v>
      </c>
      <c r="G14" s="86">
        <v>4.4361198753948932</v>
      </c>
      <c r="H14" s="86">
        <v>2.8329135146923186</v>
      </c>
    </row>
    <row r="15" spans="1:8" x14ac:dyDescent="0.25">
      <c r="A15" s="86" t="s">
        <v>21</v>
      </c>
      <c r="B15" s="86">
        <v>22.40839717311</v>
      </c>
      <c r="C15" s="86">
        <v>13.869283347238367</v>
      </c>
      <c r="F15" s="86" t="s">
        <v>21</v>
      </c>
      <c r="G15" s="86">
        <v>9.4939334705830181</v>
      </c>
      <c r="H15" s="86">
        <v>6.2042746140769625</v>
      </c>
    </row>
    <row r="16" spans="1:8" x14ac:dyDescent="0.25">
      <c r="A16" s="86" t="s">
        <v>22</v>
      </c>
      <c r="B16" s="86">
        <v>19.836450128279768</v>
      </c>
      <c r="C16" s="86">
        <v>12.559075385289475</v>
      </c>
      <c r="F16" s="86" t="s">
        <v>22</v>
      </c>
      <c r="G16" s="86">
        <v>8.507920533899938</v>
      </c>
      <c r="H16" s="86">
        <v>5.8818655686691912</v>
      </c>
    </row>
    <row r="17" spans="1:8" x14ac:dyDescent="0.25">
      <c r="A17" s="86" t="s">
        <v>23</v>
      </c>
      <c r="B17" s="86">
        <v>23.509130972078559</v>
      </c>
      <c r="C17" s="86">
        <v>14.605982699070397</v>
      </c>
      <c r="F17" s="86" t="s">
        <v>23</v>
      </c>
      <c r="G17" s="86">
        <v>7.0429425452013632</v>
      </c>
      <c r="H17" s="86">
        <v>4.9573218838552897</v>
      </c>
    </row>
    <row r="18" spans="1:8" x14ac:dyDescent="0.25">
      <c r="A18" s="86" t="s">
        <v>24</v>
      </c>
      <c r="B18" s="86">
        <v>26.843983188580932</v>
      </c>
      <c r="C18" s="86">
        <v>16.528859113665813</v>
      </c>
      <c r="F18" s="86" t="s">
        <v>24</v>
      </c>
      <c r="G18" s="86">
        <v>5.6055008579772547</v>
      </c>
      <c r="H18" s="86">
        <v>3.5876850753306031</v>
      </c>
    </row>
    <row r="19" spans="1:8" x14ac:dyDescent="0.25">
      <c r="A19" s="86" t="s">
        <v>25</v>
      </c>
      <c r="B19" s="86">
        <v>31.818071475207358</v>
      </c>
      <c r="C19" s="86">
        <v>20.164609255217059</v>
      </c>
      <c r="F19" s="86" t="s">
        <v>25</v>
      </c>
      <c r="G19" s="86">
        <v>3.9329247187481871</v>
      </c>
      <c r="H19" s="86">
        <v>1.6540707736200506</v>
      </c>
    </row>
    <row r="20" spans="1:8" x14ac:dyDescent="0.25">
      <c r="A20" s="86" t="s">
        <v>26</v>
      </c>
      <c r="B20" s="86">
        <v>22.175258777010608</v>
      </c>
      <c r="C20" s="86">
        <v>13.75747520602458</v>
      </c>
      <c r="F20" s="86" t="s">
        <v>26</v>
      </c>
      <c r="G20" s="86">
        <v>12.951711853024129</v>
      </c>
      <c r="H20" s="86">
        <v>8.2808073189161142</v>
      </c>
    </row>
    <row r="33" spans="1:8" x14ac:dyDescent="0.25">
      <c r="A33" s="86" t="s">
        <v>654</v>
      </c>
      <c r="B33" s="86"/>
      <c r="C33" s="86"/>
      <c r="F33" s="86" t="s">
        <v>655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16.140653583263809</v>
      </c>
      <c r="C35" s="86">
        <v>10.005628037349521</v>
      </c>
      <c r="F35" s="86" t="s">
        <v>73</v>
      </c>
      <c r="G35" s="86">
        <v>7.2646838155412263</v>
      </c>
      <c r="H35" s="86">
        <v>7.5316061080777912</v>
      </c>
    </row>
    <row r="36" spans="1:8" x14ac:dyDescent="0.25">
      <c r="A36" s="86" t="s">
        <v>74</v>
      </c>
      <c r="B36" s="86">
        <v>20.881939928920939</v>
      </c>
      <c r="C36" s="86">
        <v>12.091733540875131</v>
      </c>
      <c r="F36" s="86" t="s">
        <v>74</v>
      </c>
      <c r="G36" s="86">
        <v>4.4696266715217581</v>
      </c>
      <c r="H36" s="86">
        <v>4.0361254107320184</v>
      </c>
    </row>
    <row r="37" spans="1:8" x14ac:dyDescent="0.25">
      <c r="A37" s="86" t="s">
        <v>75</v>
      </c>
      <c r="B37" s="86">
        <v>19.13439265013935</v>
      </c>
      <c r="C37" s="86">
        <v>11.322208306073465</v>
      </c>
      <c r="F37" s="86" t="s">
        <v>75</v>
      </c>
      <c r="G37" s="86">
        <v>2.8563406619863057</v>
      </c>
      <c r="H37" s="86">
        <v>2.9403210628914334</v>
      </c>
    </row>
    <row r="38" spans="1:8" x14ac:dyDescent="0.25">
      <c r="A38" s="86" t="s">
        <v>76</v>
      </c>
      <c r="B38" s="86">
        <v>21.694410710010356</v>
      </c>
      <c r="C38" s="86">
        <v>12.497830214537663</v>
      </c>
      <c r="F38" s="86" t="s">
        <v>76</v>
      </c>
      <c r="G38" s="86">
        <v>2.466480532619475</v>
      </c>
      <c r="H38" s="86">
        <v>2.2924802111697766</v>
      </c>
    </row>
    <row r="39" spans="1:8" x14ac:dyDescent="0.25">
      <c r="A39" s="86" t="s">
        <v>77</v>
      </c>
      <c r="B39" s="86">
        <v>19.662555511761926</v>
      </c>
      <c r="C39" s="86">
        <v>11.416969276211322</v>
      </c>
      <c r="F39" s="86" t="s">
        <v>77</v>
      </c>
      <c r="G39" s="86">
        <v>2.6170640438505406</v>
      </c>
      <c r="H39" s="86">
        <v>2.6270413222920035</v>
      </c>
    </row>
    <row r="40" spans="1:8" x14ac:dyDescent="0.25">
      <c r="A40" s="86" t="s">
        <v>78</v>
      </c>
      <c r="B40" s="86">
        <v>21.542382675861997</v>
      </c>
      <c r="C40" s="86">
        <v>13.050819063167534</v>
      </c>
      <c r="F40" s="86" t="s">
        <v>78</v>
      </c>
      <c r="G40" s="86">
        <v>0.82500965349456512</v>
      </c>
      <c r="H40" s="86">
        <v>0.84194144947137528</v>
      </c>
    </row>
    <row r="41" spans="1:8" x14ac:dyDescent="0.25">
      <c r="A41" s="86" t="s">
        <v>79</v>
      </c>
      <c r="B41" s="86">
        <v>21.578340359210035</v>
      </c>
      <c r="C41" s="86">
        <v>13.188172118306827</v>
      </c>
      <c r="F41" s="86" t="s">
        <v>79</v>
      </c>
      <c r="G41" s="86">
        <v>0.75958296903479061</v>
      </c>
      <c r="H41" s="86">
        <v>0.7956230155316224</v>
      </c>
    </row>
    <row r="42" spans="1:8" x14ac:dyDescent="0.25">
      <c r="A42" s="86" t="s">
        <v>80</v>
      </c>
      <c r="B42" s="86">
        <v>23.273182892206979</v>
      </c>
      <c r="C42" s="86">
        <v>14.076921845708148</v>
      </c>
      <c r="F42" s="86" t="s">
        <v>80</v>
      </c>
      <c r="G42" s="86">
        <v>1.064657405980965</v>
      </c>
      <c r="H42" s="86">
        <v>1.098321258962411</v>
      </c>
    </row>
    <row r="43" spans="1:8" x14ac:dyDescent="0.25">
      <c r="A43" s="86" t="s">
        <v>81</v>
      </c>
      <c r="B43" s="86">
        <v>24.810007556068634</v>
      </c>
      <c r="C43" s="86">
        <v>13.473457391575751</v>
      </c>
      <c r="F43" s="86" t="s">
        <v>81</v>
      </c>
      <c r="G43" s="86">
        <v>0.88710946696037307</v>
      </c>
      <c r="H43" s="86">
        <v>0.73648694160619477</v>
      </c>
    </row>
    <row r="44" spans="1:8" x14ac:dyDescent="0.25">
      <c r="A44" s="86" t="s">
        <v>20</v>
      </c>
      <c r="B44" s="86">
        <v>24.470819103182016</v>
      </c>
      <c r="C44" s="86">
        <v>14.999538499603524</v>
      </c>
      <c r="F44" s="86" t="s">
        <v>20</v>
      </c>
      <c r="G44" s="86">
        <v>1.6593560202126505</v>
      </c>
      <c r="H44" s="86">
        <v>1.4691591689524941</v>
      </c>
    </row>
    <row r="45" spans="1:8" x14ac:dyDescent="0.25">
      <c r="A45" s="86" t="s">
        <v>21</v>
      </c>
      <c r="B45" s="86">
        <v>26.135645436981523</v>
      </c>
      <c r="C45" s="86">
        <v>15.088175919682925</v>
      </c>
      <c r="F45" s="86" t="s">
        <v>21</v>
      </c>
      <c r="G45" s="86">
        <v>4.4005086507982556</v>
      </c>
      <c r="H45" s="86">
        <v>3.9741946584663648</v>
      </c>
    </row>
    <row r="46" spans="1:8" x14ac:dyDescent="0.25">
      <c r="A46" s="86" t="s">
        <v>22</v>
      </c>
      <c r="B46" s="86">
        <v>23.746054738481998</v>
      </c>
      <c r="C46" s="86">
        <v>13.856943880351354</v>
      </c>
      <c r="F46" s="86" t="s">
        <v>22</v>
      </c>
      <c r="G46" s="86">
        <v>4.068884602892914</v>
      </c>
      <c r="H46" s="86">
        <v>3.9034023649894594</v>
      </c>
    </row>
    <row r="47" spans="1:8" x14ac:dyDescent="0.25">
      <c r="A47" s="86" t="s">
        <v>23</v>
      </c>
      <c r="B47" s="86">
        <v>26.351826361142734</v>
      </c>
      <c r="C47" s="86">
        <v>15.527439599801795</v>
      </c>
      <c r="F47" s="86" t="s">
        <v>23</v>
      </c>
      <c r="G47" s="86">
        <v>3.1700248823407411</v>
      </c>
      <c r="H47" s="86">
        <v>3.2488197394123337</v>
      </c>
    </row>
    <row r="48" spans="1:8" x14ac:dyDescent="0.25">
      <c r="A48" s="86" t="s">
        <v>24</v>
      </c>
      <c r="B48" s="86">
        <v>28.99557806592653</v>
      </c>
      <c r="C48" s="86">
        <v>17.360917985644136</v>
      </c>
      <c r="F48" s="86" t="s">
        <v>24</v>
      </c>
      <c r="G48" s="86">
        <v>2.0889271916433749</v>
      </c>
      <c r="H48" s="86">
        <v>2.0218235667978477</v>
      </c>
    </row>
    <row r="49" spans="1:8" x14ac:dyDescent="0.25">
      <c r="A49" s="86" t="s">
        <v>25</v>
      </c>
      <c r="B49" s="86">
        <v>31.898960423673373</v>
      </c>
      <c r="C49" s="86">
        <v>19.507398678321554</v>
      </c>
      <c r="F49" s="86" t="s">
        <v>25</v>
      </c>
      <c r="G49" s="86">
        <v>0.75928719529803124</v>
      </c>
      <c r="H49" s="86">
        <v>0.66514178132483959</v>
      </c>
    </row>
    <row r="50" spans="1:8" x14ac:dyDescent="0.25">
      <c r="A50" s="86" t="s">
        <v>26</v>
      </c>
      <c r="B50" s="86">
        <v>25.71281570595222</v>
      </c>
      <c r="C50" s="86">
        <v>15.305729340687995</v>
      </c>
      <c r="F50" s="86" t="s">
        <v>26</v>
      </c>
      <c r="G50" s="86">
        <v>6.3798645109529648</v>
      </c>
      <c r="H50" s="86">
        <v>5.7747094448190248</v>
      </c>
    </row>
    <row r="63" spans="1:8" x14ac:dyDescent="0.25">
      <c r="A63" s="86" t="s">
        <v>656</v>
      </c>
      <c r="B63" s="86"/>
      <c r="C63" s="86"/>
      <c r="F63" s="86" t="s">
        <v>657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17.673165019070236</v>
      </c>
      <c r="C65" s="86">
        <v>11.679397275146938</v>
      </c>
      <c r="F65" s="86" t="s">
        <v>73</v>
      </c>
      <c r="G65" s="86">
        <v>0.9361365480970778</v>
      </c>
      <c r="H65" s="86">
        <v>0.46084849382143006</v>
      </c>
    </row>
    <row r="66" spans="1:8" x14ac:dyDescent="0.25">
      <c r="A66" s="86" t="s">
        <v>74</v>
      </c>
      <c r="B66" s="86">
        <v>21.908870010943964</v>
      </c>
      <c r="C66" s="86">
        <v>13.048676954390823</v>
      </c>
      <c r="F66" s="86" t="s">
        <v>74</v>
      </c>
      <c r="G66" s="86">
        <v>0.66698644909457216</v>
      </c>
      <c r="H66" s="86">
        <v>0.33261907477173402</v>
      </c>
    </row>
    <row r="67" spans="1:8" x14ac:dyDescent="0.25">
      <c r="A67" s="86" t="s">
        <v>75</v>
      </c>
      <c r="B67" s="86">
        <v>19.724198159733824</v>
      </c>
      <c r="C67" s="86">
        <v>11.956195142641636</v>
      </c>
      <c r="F67" s="86" t="s">
        <v>75</v>
      </c>
      <c r="G67" s="86">
        <v>0.4258718322699484</v>
      </c>
      <c r="H67" s="86">
        <v>0.29107203474324372</v>
      </c>
    </row>
    <row r="68" spans="1:8" x14ac:dyDescent="0.25">
      <c r="A68" s="86" t="s">
        <v>76</v>
      </c>
      <c r="B68" s="86">
        <v>22.224651323779209</v>
      </c>
      <c r="C68" s="86">
        <v>12.994861473186626</v>
      </c>
      <c r="F68" s="86" t="s">
        <v>76</v>
      </c>
      <c r="G68" s="86">
        <v>0.36618122426985233</v>
      </c>
      <c r="H68" s="86">
        <v>0.26025354511666554</v>
      </c>
    </row>
    <row r="69" spans="1:8" x14ac:dyDescent="0.25">
      <c r="A69" s="86" t="s">
        <v>77</v>
      </c>
      <c r="B69" s="86">
        <v>20.252759832392659</v>
      </c>
      <c r="C69" s="86">
        <v>12.004183847886269</v>
      </c>
      <c r="F69" s="86" t="s">
        <v>77</v>
      </c>
      <c r="G69" s="86">
        <v>0.31572062419929348</v>
      </c>
      <c r="H69" s="86">
        <v>0.25077711464883623</v>
      </c>
    </row>
    <row r="70" spans="1:8" x14ac:dyDescent="0.25">
      <c r="A70" s="86" t="s">
        <v>78</v>
      </c>
      <c r="B70" s="86">
        <v>21.653567924922157</v>
      </c>
      <c r="C70" s="86">
        <v>13.14086299240325</v>
      </c>
      <c r="F70" s="86" t="s">
        <v>78</v>
      </c>
      <c r="G70" s="86">
        <v>0.21630363524929358</v>
      </c>
      <c r="H70" s="86">
        <v>0.22182830184526797</v>
      </c>
    </row>
    <row r="71" spans="1:8" x14ac:dyDescent="0.25">
      <c r="A71" s="86" t="s">
        <v>79</v>
      </c>
      <c r="B71" s="86">
        <v>21.690308891818837</v>
      </c>
      <c r="C71" s="86">
        <v>13.287267657558703</v>
      </c>
      <c r="F71" s="86" t="s">
        <v>79</v>
      </c>
      <c r="G71" s="86">
        <v>0.21272467299829206</v>
      </c>
      <c r="H71" s="86">
        <v>0.21707858244684577</v>
      </c>
    </row>
    <row r="72" spans="1:8" x14ac:dyDescent="0.25">
      <c r="A72" s="86" t="s">
        <v>80</v>
      </c>
      <c r="B72" s="86">
        <v>23.471642067761863</v>
      </c>
      <c r="C72" s="86">
        <v>14.269545575498331</v>
      </c>
      <c r="F72" s="86" t="s">
        <v>80</v>
      </c>
      <c r="G72" s="86">
        <v>0.21883355107882388</v>
      </c>
      <c r="H72" s="86">
        <v>0.21975288387729691</v>
      </c>
    </row>
    <row r="73" spans="1:8" x14ac:dyDescent="0.25">
      <c r="A73" s="86" t="s">
        <v>81</v>
      </c>
      <c r="B73" s="86">
        <v>24.965897988405139</v>
      </c>
      <c r="C73" s="86">
        <v>13.575605035689586</v>
      </c>
      <c r="F73" s="86" t="s">
        <v>81</v>
      </c>
      <c r="G73" s="86">
        <v>0.22089763160930923</v>
      </c>
      <c r="H73" s="86">
        <v>0.22028707725529975</v>
      </c>
    </row>
    <row r="74" spans="1:8" x14ac:dyDescent="0.25">
      <c r="A74" s="86" t="s">
        <v>20</v>
      </c>
      <c r="B74" s="86">
        <v>24.8499183371047</v>
      </c>
      <c r="C74" s="86">
        <v>15.326994371962652</v>
      </c>
      <c r="F74" s="86" t="s">
        <v>20</v>
      </c>
      <c r="G74" s="86">
        <v>0.24109527649008941</v>
      </c>
      <c r="H74" s="86">
        <v>0.23616515845402705</v>
      </c>
    </row>
    <row r="75" spans="1:8" x14ac:dyDescent="0.25">
      <c r="A75" s="86" t="s">
        <v>21</v>
      </c>
      <c r="B75" s="86">
        <v>27.108436587377962</v>
      </c>
      <c r="C75" s="86">
        <v>16.031272654034094</v>
      </c>
      <c r="F75" s="86" t="s">
        <v>21</v>
      </c>
      <c r="G75" s="86">
        <v>0.73300768211425871</v>
      </c>
      <c r="H75" s="86">
        <v>0.3255788595471561</v>
      </c>
    </row>
    <row r="76" spans="1:8" x14ac:dyDescent="0.25">
      <c r="A76" s="86" t="s">
        <v>22</v>
      </c>
      <c r="B76" s="86">
        <v>24.671920235125118</v>
      </c>
      <c r="C76" s="86">
        <v>14.773317607640633</v>
      </c>
      <c r="F76" s="86" t="s">
        <v>22</v>
      </c>
      <c r="G76" s="86">
        <v>0.65405376746382182</v>
      </c>
      <c r="H76" s="86">
        <v>0.35955582587563367</v>
      </c>
    </row>
    <row r="77" spans="1:8" x14ac:dyDescent="0.25">
      <c r="A77" s="86" t="s">
        <v>23</v>
      </c>
      <c r="B77" s="86">
        <v>27.045609510642851</v>
      </c>
      <c r="C77" s="86">
        <v>16.273009496104258</v>
      </c>
      <c r="F77" s="86" t="s">
        <v>23</v>
      </c>
      <c r="G77" s="86">
        <v>0.53232536845004563</v>
      </c>
      <c r="H77" s="86">
        <v>0.31628416153314165</v>
      </c>
    </row>
    <row r="78" spans="1:8" x14ac:dyDescent="0.25">
      <c r="A78" s="86" t="s">
        <v>24</v>
      </c>
      <c r="B78" s="86">
        <v>29.46489095719317</v>
      </c>
      <c r="C78" s="86">
        <v>17.82592365102834</v>
      </c>
      <c r="F78" s="86" t="s">
        <v>24</v>
      </c>
      <c r="G78" s="86">
        <v>0.33446374254146671</v>
      </c>
      <c r="H78" s="86">
        <v>0.25611004516968477</v>
      </c>
    </row>
    <row r="79" spans="1:8" x14ac:dyDescent="0.25">
      <c r="A79" s="86" t="s">
        <v>25</v>
      </c>
      <c r="B79" s="86">
        <v>32.043440058634559</v>
      </c>
      <c r="C79" s="86">
        <v>19.622270261834785</v>
      </c>
      <c r="F79" s="86" t="s">
        <v>25</v>
      </c>
      <c r="G79" s="86">
        <v>0.19254870263035218</v>
      </c>
      <c r="H79" s="86">
        <v>0.21273934497621472</v>
      </c>
    </row>
    <row r="80" spans="1:8" x14ac:dyDescent="0.25">
      <c r="A80" s="86" t="s">
        <v>26</v>
      </c>
      <c r="B80" s="86">
        <v>27.445344881513776</v>
      </c>
      <c r="C80" s="86">
        <v>16.897554914879187</v>
      </c>
      <c r="F80" s="86" t="s">
        <v>26</v>
      </c>
      <c r="G80" s="86">
        <v>1.1816167452617847</v>
      </c>
      <c r="H80" s="86">
        <v>0.74664528559338483</v>
      </c>
    </row>
    <row r="93" spans="1:8" x14ac:dyDescent="0.25">
      <c r="A93" s="86" t="s">
        <v>658</v>
      </c>
      <c r="B93" s="86"/>
      <c r="C93" s="86"/>
      <c r="F93" s="86" t="s">
        <v>659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16.259335546134366</v>
      </c>
      <c r="C95" s="86">
        <v>10.055063266235711</v>
      </c>
      <c r="F95" s="86" t="s">
        <v>73</v>
      </c>
      <c r="G95" s="86">
        <v>1.7762590057600853</v>
      </c>
      <c r="H95" s="86">
        <v>1.7413030183593128</v>
      </c>
    </row>
    <row r="96" spans="1:8" x14ac:dyDescent="0.25">
      <c r="A96" s="86" t="s">
        <v>74</v>
      </c>
      <c r="B96" s="86">
        <v>20.924830121837442</v>
      </c>
      <c r="C96" s="86">
        <v>12.083785330289565</v>
      </c>
      <c r="F96" s="86" t="s">
        <v>74</v>
      </c>
      <c r="G96" s="86">
        <v>1.1271176832680097</v>
      </c>
      <c r="H96" s="86">
        <v>0.96429007300642833</v>
      </c>
    </row>
    <row r="97" spans="1:8" x14ac:dyDescent="0.25">
      <c r="A97" s="86" t="s">
        <v>75</v>
      </c>
      <c r="B97" s="86">
        <v>19.148653145772105</v>
      </c>
      <c r="C97" s="86">
        <v>11.315207771880086</v>
      </c>
      <c r="F97" s="86" t="s">
        <v>75</v>
      </c>
      <c r="G97" s="86">
        <v>0.66840362878028514</v>
      </c>
      <c r="H97" s="86">
        <v>0.64945176820675754</v>
      </c>
    </row>
    <row r="98" spans="1:8" x14ac:dyDescent="0.25">
      <c r="A98" s="86" t="s">
        <v>76</v>
      </c>
      <c r="B98" s="86">
        <v>21.696038966105732</v>
      </c>
      <c r="C98" s="86">
        <v>12.484476380449724</v>
      </c>
      <c r="F98" s="86" t="s">
        <v>76</v>
      </c>
      <c r="G98" s="86">
        <v>0.53817648655479955</v>
      </c>
      <c r="H98" s="86">
        <v>0.4243249389612373</v>
      </c>
    </row>
    <row r="99" spans="1:8" x14ac:dyDescent="0.25">
      <c r="A99" s="86" t="s">
        <v>77</v>
      </c>
      <c r="B99" s="86">
        <v>19.648917241374711</v>
      </c>
      <c r="C99" s="86">
        <v>11.381889577360338</v>
      </c>
      <c r="F99" s="86" t="s">
        <v>77</v>
      </c>
      <c r="G99" s="86">
        <v>0.44758569268741949</v>
      </c>
      <c r="H99" s="86">
        <v>0.4390272612018884</v>
      </c>
    </row>
    <row r="100" spans="1:8" x14ac:dyDescent="0.25">
      <c r="A100" s="86" t="s">
        <v>78</v>
      </c>
      <c r="B100" s="86">
        <v>21.534100344324646</v>
      </c>
      <c r="C100" s="86">
        <v>13.040219559480532</v>
      </c>
      <c r="F100" s="86" t="s">
        <v>78</v>
      </c>
      <c r="G100" s="86">
        <v>0.21866115533823244</v>
      </c>
      <c r="H100" s="86">
        <v>0.22317712345202298</v>
      </c>
    </row>
    <row r="101" spans="1:8" x14ac:dyDescent="0.25">
      <c r="A101" s="86" t="s">
        <v>79</v>
      </c>
      <c r="B101" s="86">
        <v>21.569486820895833</v>
      </c>
      <c r="C101" s="86">
        <v>13.177379544728526</v>
      </c>
      <c r="F101" s="86" t="s">
        <v>79</v>
      </c>
      <c r="G101" s="86">
        <v>0.21343392974923589</v>
      </c>
      <c r="H101" s="86">
        <v>0.2240424366954171</v>
      </c>
    </row>
    <row r="102" spans="1:8" x14ac:dyDescent="0.25">
      <c r="A102" s="86" t="s">
        <v>80</v>
      </c>
      <c r="B102" s="86">
        <v>23.26218691166202</v>
      </c>
      <c r="C102" s="86">
        <v>14.057949644437954</v>
      </c>
      <c r="F102" s="86" t="s">
        <v>80</v>
      </c>
      <c r="G102" s="86">
        <v>0.23132107156123849</v>
      </c>
      <c r="H102" s="86">
        <v>0.22897922381235342</v>
      </c>
    </row>
    <row r="103" spans="1:8" x14ac:dyDescent="0.25">
      <c r="A103" s="86" t="s">
        <v>81</v>
      </c>
      <c r="B103" s="86">
        <v>24.80145079185332</v>
      </c>
      <c r="C103" s="86">
        <v>13.460574394597511</v>
      </c>
      <c r="F103" s="86" t="s">
        <v>81</v>
      </c>
      <c r="G103" s="86">
        <v>0.22845503405566148</v>
      </c>
      <c r="H103" s="86">
        <v>0.22364295875106788</v>
      </c>
    </row>
    <row r="104" spans="1:8" x14ac:dyDescent="0.25">
      <c r="A104" s="86" t="s">
        <v>20</v>
      </c>
      <c r="B104" s="86">
        <v>24.458964478474542</v>
      </c>
      <c r="C104" s="86">
        <v>14.968068107321518</v>
      </c>
      <c r="F104" s="86" t="s">
        <v>20</v>
      </c>
      <c r="G104" s="86">
        <v>0.29810057907629234</v>
      </c>
      <c r="H104" s="86">
        <v>0.27298281978076067</v>
      </c>
    </row>
    <row r="105" spans="1:8" x14ac:dyDescent="0.25">
      <c r="A105" s="86" t="s">
        <v>21</v>
      </c>
      <c r="B105" s="86">
        <v>26.230488770268174</v>
      </c>
      <c r="C105" s="86">
        <v>15.10721948011847</v>
      </c>
      <c r="F105" s="86" t="s">
        <v>21</v>
      </c>
      <c r="G105" s="86">
        <v>1.2532310029564036</v>
      </c>
      <c r="H105" s="86">
        <v>1.0506133220225722</v>
      </c>
    </row>
    <row r="106" spans="1:8" x14ac:dyDescent="0.25">
      <c r="A106" s="86" t="s">
        <v>22</v>
      </c>
      <c r="B106" s="86">
        <v>23.819857121611356</v>
      </c>
      <c r="C106" s="86">
        <v>13.876920445201161</v>
      </c>
      <c r="F106" s="86" t="s">
        <v>22</v>
      </c>
      <c r="G106" s="86">
        <v>1.1250832801474133</v>
      </c>
      <c r="H106" s="86">
        <v>1.0710773966842664</v>
      </c>
    </row>
    <row r="107" spans="1:8" x14ac:dyDescent="0.25">
      <c r="A107" s="86" t="s">
        <v>23</v>
      </c>
      <c r="B107" s="86">
        <v>26.412915141948051</v>
      </c>
      <c r="C107" s="86">
        <v>15.547109720385446</v>
      </c>
      <c r="F107" s="86" t="s">
        <v>23</v>
      </c>
      <c r="G107" s="86">
        <v>0.90275613105277452</v>
      </c>
      <c r="H107" s="86">
        <v>0.92315084727337959</v>
      </c>
    </row>
    <row r="108" spans="1:8" x14ac:dyDescent="0.25">
      <c r="A108" s="86" t="s">
        <v>24</v>
      </c>
      <c r="B108" s="86">
        <v>29.008653799342028</v>
      </c>
      <c r="C108" s="86">
        <v>17.344376997806538</v>
      </c>
      <c r="F108" s="86" t="s">
        <v>24</v>
      </c>
      <c r="G108" s="86">
        <v>0.4798507059555559</v>
      </c>
      <c r="H108" s="86">
        <v>0.4417279055017917</v>
      </c>
    </row>
    <row r="109" spans="1:8" x14ac:dyDescent="0.25">
      <c r="A109" s="86" t="s">
        <v>25</v>
      </c>
      <c r="B109" s="86">
        <v>31.883068337404808</v>
      </c>
      <c r="C109" s="86">
        <v>19.488300431422843</v>
      </c>
      <c r="F109" s="86" t="s">
        <v>25</v>
      </c>
      <c r="G109" s="86">
        <v>0.19453375455248131</v>
      </c>
      <c r="H109" s="86">
        <v>0.21273267589534078</v>
      </c>
    </row>
    <row r="110" spans="1:8" x14ac:dyDescent="0.25">
      <c r="A110" s="86" t="s">
        <v>26</v>
      </c>
      <c r="B110" s="86">
        <v>25.832757124745825</v>
      </c>
      <c r="C110" s="86">
        <v>15.395745259784041</v>
      </c>
      <c r="F110" s="86" t="s">
        <v>26</v>
      </c>
      <c r="G110" s="86">
        <v>2.028005804767993</v>
      </c>
      <c r="H110" s="86">
        <v>1.9195108629323816</v>
      </c>
    </row>
    <row r="123" spans="1:8" x14ac:dyDescent="0.25">
      <c r="A123" s="86" t="s">
        <v>660</v>
      </c>
      <c r="B123" s="86"/>
      <c r="C123" s="86"/>
      <c r="F123" s="86" t="s">
        <v>661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11.487976981000456</v>
      </c>
      <c r="C125" s="86">
        <v>7.7911987472798492</v>
      </c>
      <c r="F125" s="86" t="s">
        <v>73</v>
      </c>
      <c r="G125" s="86">
        <v>10.021023944001062</v>
      </c>
      <c r="H125" s="86">
        <v>9.4120198178407257</v>
      </c>
    </row>
    <row r="126" spans="1:8" x14ac:dyDescent="0.25">
      <c r="A126" s="86" t="s">
        <v>74</v>
      </c>
      <c r="B126" s="86">
        <v>15.398653312499125</v>
      </c>
      <c r="C126" s="86">
        <v>9.4164057388774722</v>
      </c>
      <c r="F126" s="86" t="s">
        <v>74</v>
      </c>
      <c r="G126" s="86">
        <v>6.5964765911926788</v>
      </c>
      <c r="H126" s="86">
        <v>5.2978304813008981</v>
      </c>
    </row>
    <row r="127" spans="1:8" x14ac:dyDescent="0.25">
      <c r="A127" s="86" t="s">
        <v>75</v>
      </c>
      <c r="B127" s="86">
        <v>14.067718514102106</v>
      </c>
      <c r="C127" s="86">
        <v>8.7434898099778788</v>
      </c>
      <c r="F127" s="86" t="s">
        <v>75</v>
      </c>
      <c r="G127" s="86">
        <v>4.4681317970438634</v>
      </c>
      <c r="H127" s="86">
        <v>4.0357009237343915</v>
      </c>
    </row>
    <row r="128" spans="1:8" x14ac:dyDescent="0.25">
      <c r="A128" s="86" t="s">
        <v>76</v>
      </c>
      <c r="B128" s="86">
        <v>16.319446973137609</v>
      </c>
      <c r="C128" s="86">
        <v>9.8493871448130896</v>
      </c>
      <c r="F128" s="86" t="s">
        <v>76</v>
      </c>
      <c r="G128" s="86">
        <v>3.9499168699069065</v>
      </c>
      <c r="H128" s="86">
        <v>3.2255749914802494</v>
      </c>
    </row>
    <row r="129" spans="1:8" x14ac:dyDescent="0.25">
      <c r="A129" s="86" t="s">
        <v>77</v>
      </c>
      <c r="B129" s="86">
        <v>14.833637109967142</v>
      </c>
      <c r="C129" s="86">
        <v>8.92860748924444</v>
      </c>
      <c r="F129" s="86" t="s">
        <v>77</v>
      </c>
      <c r="G129" s="86">
        <v>4.0804381185989334</v>
      </c>
      <c r="H129" s="86">
        <v>3.6196116327443866</v>
      </c>
    </row>
    <row r="130" spans="1:8" x14ac:dyDescent="0.25">
      <c r="A130" s="86" t="s">
        <v>78</v>
      </c>
      <c r="B130" s="86">
        <v>16.913031850863348</v>
      </c>
      <c r="C130" s="86">
        <v>10.368375018423336</v>
      </c>
      <c r="F130" s="86" t="s">
        <v>78</v>
      </c>
      <c r="G130" s="86">
        <v>1.4197166040773428</v>
      </c>
      <c r="H130" s="86">
        <v>1.3071235120446936</v>
      </c>
    </row>
    <row r="131" spans="1:8" x14ac:dyDescent="0.25">
      <c r="A131" s="86" t="s">
        <v>79</v>
      </c>
      <c r="B131" s="86">
        <v>17.023277092974325</v>
      </c>
      <c r="C131" s="86">
        <v>10.522149351398541</v>
      </c>
      <c r="F131" s="86" t="s">
        <v>79</v>
      </c>
      <c r="G131" s="86">
        <v>1.2588557057654872</v>
      </c>
      <c r="H131" s="86">
        <v>1.2079149318720044</v>
      </c>
    </row>
    <row r="132" spans="1:8" x14ac:dyDescent="0.25">
      <c r="A132" s="86" t="s">
        <v>80</v>
      </c>
      <c r="B132" s="86">
        <v>18.199077065897857</v>
      </c>
      <c r="C132" s="86">
        <v>11.153730650495479</v>
      </c>
      <c r="F132" s="86" t="s">
        <v>80</v>
      </c>
      <c r="G132" s="86">
        <v>1.7909529916496438</v>
      </c>
      <c r="H132" s="86">
        <v>1.6563242560473557</v>
      </c>
    </row>
    <row r="133" spans="1:8" x14ac:dyDescent="0.25">
      <c r="A133" s="86" t="s">
        <v>81</v>
      </c>
      <c r="B133" s="86">
        <v>19.386048416193329</v>
      </c>
      <c r="C133" s="86">
        <v>10.910821384007679</v>
      </c>
      <c r="F133" s="86" t="s">
        <v>81</v>
      </c>
      <c r="G133" s="86">
        <v>1.5825995677101778</v>
      </c>
      <c r="H133" s="86">
        <v>1.132789069643211</v>
      </c>
    </row>
    <row r="134" spans="1:8" x14ac:dyDescent="0.25">
      <c r="A134" s="86" t="s">
        <v>20</v>
      </c>
      <c r="B134" s="86">
        <v>19.386363196810578</v>
      </c>
      <c r="C134" s="86">
        <v>12.23517880139277</v>
      </c>
      <c r="F134" s="86" t="s">
        <v>20</v>
      </c>
      <c r="G134" s="86">
        <v>2.6158279297105551</v>
      </c>
      <c r="H134" s="86">
        <v>2.0682750489010355</v>
      </c>
    </row>
    <row r="135" spans="1:8" x14ac:dyDescent="0.25">
      <c r="A135" s="86" t="s">
        <v>21</v>
      </c>
      <c r="B135" s="86">
        <v>20.560366852800712</v>
      </c>
      <c r="C135" s="86">
        <v>12.413164899026782</v>
      </c>
      <c r="F135" s="86" t="s">
        <v>21</v>
      </c>
      <c r="G135" s="86">
        <v>6.4132786068556813</v>
      </c>
      <c r="H135" s="86">
        <v>5.146174915319345</v>
      </c>
    </row>
    <row r="136" spans="1:8" x14ac:dyDescent="0.25">
      <c r="A136" s="86" t="s">
        <v>22</v>
      </c>
      <c r="B136" s="86">
        <v>18.618761324932962</v>
      </c>
      <c r="C136" s="86">
        <v>11.303706608458929</v>
      </c>
      <c r="F136" s="86" t="s">
        <v>22</v>
      </c>
      <c r="G136" s="86">
        <v>5.8766510143338557</v>
      </c>
      <c r="H136" s="86">
        <v>4.9616394468130798</v>
      </c>
    </row>
    <row r="137" spans="1:8" x14ac:dyDescent="0.25">
      <c r="A137" s="86" t="s">
        <v>23</v>
      </c>
      <c r="B137" s="86">
        <v>21.227787792514224</v>
      </c>
      <c r="C137" s="86">
        <v>12.962432400528993</v>
      </c>
      <c r="F137" s="86" t="s">
        <v>23</v>
      </c>
      <c r="G137" s="86">
        <v>4.7225785734435872</v>
      </c>
      <c r="H137" s="86">
        <v>4.1851917060642618</v>
      </c>
    </row>
    <row r="138" spans="1:8" x14ac:dyDescent="0.25">
      <c r="A138" s="86" t="s">
        <v>24</v>
      </c>
      <c r="B138" s="86">
        <v>23.652578233320462</v>
      </c>
      <c r="C138" s="86">
        <v>14.619292517224569</v>
      </c>
      <c r="F138" s="86" t="s">
        <v>24</v>
      </c>
      <c r="G138" s="86">
        <v>3.2343298273975183</v>
      </c>
      <c r="H138" s="86">
        <v>2.7844439687166758</v>
      </c>
    </row>
    <row r="139" spans="1:8" x14ac:dyDescent="0.25">
      <c r="A139" s="86" t="s">
        <v>25</v>
      </c>
      <c r="B139" s="86">
        <v>27.115574171183301</v>
      </c>
      <c r="C139" s="86">
        <v>17.11942889992844</v>
      </c>
      <c r="F139" s="86" t="s">
        <v>25</v>
      </c>
      <c r="G139" s="86">
        <v>1.2512769622603384</v>
      </c>
      <c r="H139" s="86">
        <v>0.95694941568847924</v>
      </c>
    </row>
    <row r="140" spans="1:8" x14ac:dyDescent="0.25">
      <c r="A140" s="86" t="s">
        <v>26</v>
      </c>
      <c r="B140" s="86">
        <v>19.930165386536594</v>
      </c>
      <c r="C140" s="86">
        <v>12.312894601178961</v>
      </c>
      <c r="F140" s="86" t="s">
        <v>26</v>
      </c>
      <c r="G140" s="86">
        <v>8.6540924481328911</v>
      </c>
      <c r="H140" s="86">
        <v>7.1349581881974613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318838.96999999997</v>
      </c>
      <c r="E2">
        <v>390367.99</v>
      </c>
    </row>
    <row r="3" spans="1:5" x14ac:dyDescent="0.25">
      <c r="A3" t="s">
        <v>39</v>
      </c>
      <c r="B3" t="s">
        <v>74</v>
      </c>
      <c r="C3" t="s">
        <v>67</v>
      </c>
      <c r="D3">
        <v>457612.79999999999</v>
      </c>
      <c r="E3">
        <v>280166.73</v>
      </c>
    </row>
    <row r="4" spans="1:5" x14ac:dyDescent="0.25">
      <c r="A4" t="s">
        <v>39</v>
      </c>
      <c r="B4" t="s">
        <v>75</v>
      </c>
      <c r="C4" t="s">
        <v>67</v>
      </c>
      <c r="D4">
        <v>401076.21</v>
      </c>
      <c r="E4">
        <v>194299.09</v>
      </c>
    </row>
    <row r="5" spans="1:5" x14ac:dyDescent="0.25">
      <c r="A5" t="s">
        <v>39</v>
      </c>
      <c r="B5" t="s">
        <v>76</v>
      </c>
      <c r="C5" t="s">
        <v>67</v>
      </c>
      <c r="D5">
        <v>490617.23</v>
      </c>
      <c r="E5">
        <v>177566.8</v>
      </c>
    </row>
    <row r="6" spans="1:5" x14ac:dyDescent="0.25">
      <c r="A6" t="s">
        <v>39</v>
      </c>
      <c r="B6" t="s">
        <v>77</v>
      </c>
      <c r="C6" t="s">
        <v>67</v>
      </c>
      <c r="D6">
        <v>426272.46</v>
      </c>
      <c r="E6">
        <v>180285.17</v>
      </c>
    </row>
    <row r="7" spans="1:5" x14ac:dyDescent="0.25">
      <c r="A7" t="s">
        <v>39</v>
      </c>
      <c r="B7" t="s">
        <v>78</v>
      </c>
      <c r="C7" t="s">
        <v>67</v>
      </c>
      <c r="D7">
        <v>516923.96</v>
      </c>
      <c r="E7">
        <v>72560.78</v>
      </c>
    </row>
    <row r="8" spans="1:5" x14ac:dyDescent="0.25">
      <c r="A8" t="s">
        <v>39</v>
      </c>
      <c r="B8" t="s">
        <v>79</v>
      </c>
      <c r="C8" t="s">
        <v>67</v>
      </c>
      <c r="D8">
        <v>544100.56000000006</v>
      </c>
      <c r="E8">
        <v>80906.009999999995</v>
      </c>
    </row>
    <row r="9" spans="1:5" x14ac:dyDescent="0.25">
      <c r="A9" t="s">
        <v>39</v>
      </c>
      <c r="B9" t="s">
        <v>80</v>
      </c>
      <c r="C9" t="s">
        <v>67</v>
      </c>
      <c r="D9">
        <v>579101.18000000005</v>
      </c>
      <c r="E9">
        <v>96752.73</v>
      </c>
    </row>
    <row r="10" spans="1:5" x14ac:dyDescent="0.25">
      <c r="A10" t="s">
        <v>39</v>
      </c>
      <c r="B10" t="s">
        <v>81</v>
      </c>
      <c r="C10" t="s">
        <v>67</v>
      </c>
      <c r="D10">
        <v>623092.18000000005</v>
      </c>
      <c r="E10">
        <v>95699.89</v>
      </c>
    </row>
    <row r="11" spans="1:5" x14ac:dyDescent="0.25">
      <c r="A11" t="s">
        <v>39</v>
      </c>
      <c r="B11" t="s">
        <v>20</v>
      </c>
      <c r="C11" t="s">
        <v>67</v>
      </c>
      <c r="D11">
        <v>639613.63</v>
      </c>
      <c r="E11">
        <v>133035.42000000001</v>
      </c>
    </row>
    <row r="12" spans="1:5" x14ac:dyDescent="0.25">
      <c r="A12" t="s">
        <v>39</v>
      </c>
      <c r="B12" t="s">
        <v>21</v>
      </c>
      <c r="C12" t="s">
        <v>67</v>
      </c>
      <c r="D12">
        <v>672008.56</v>
      </c>
      <c r="E12">
        <v>284714.90000000002</v>
      </c>
    </row>
    <row r="13" spans="1:5" x14ac:dyDescent="0.25">
      <c r="A13" t="s">
        <v>39</v>
      </c>
      <c r="B13" t="s">
        <v>22</v>
      </c>
      <c r="C13" t="s">
        <v>67</v>
      </c>
      <c r="D13">
        <v>594878.07999999996</v>
      </c>
      <c r="E13">
        <v>255145.22</v>
      </c>
    </row>
    <row r="14" spans="1:5" x14ac:dyDescent="0.25">
      <c r="A14" t="s">
        <v>39</v>
      </c>
      <c r="B14" t="s">
        <v>23</v>
      </c>
      <c r="C14" t="s">
        <v>67</v>
      </c>
      <c r="D14">
        <v>705018.62</v>
      </c>
      <c r="E14">
        <v>211211.79</v>
      </c>
    </row>
    <row r="15" spans="1:5" x14ac:dyDescent="0.25">
      <c r="A15" t="s">
        <v>39</v>
      </c>
      <c r="B15" t="s">
        <v>24</v>
      </c>
      <c r="C15" t="s">
        <v>67</v>
      </c>
      <c r="D15">
        <v>805027.97</v>
      </c>
      <c r="E15">
        <v>168104.15</v>
      </c>
    </row>
    <row r="16" spans="1:5" x14ac:dyDescent="0.25">
      <c r="A16" t="s">
        <v>39</v>
      </c>
      <c r="B16" t="s">
        <v>25</v>
      </c>
      <c r="C16" t="s">
        <v>67</v>
      </c>
      <c r="D16">
        <v>954196.6</v>
      </c>
      <c r="E16">
        <v>117945.03</v>
      </c>
    </row>
    <row r="17" spans="1:5" x14ac:dyDescent="0.25">
      <c r="A17" t="s">
        <v>39</v>
      </c>
      <c r="B17" t="s">
        <v>26</v>
      </c>
      <c r="C17" t="s">
        <v>67</v>
      </c>
      <c r="D17">
        <v>665016.93999999994</v>
      </c>
      <c r="E17">
        <v>388410.7</v>
      </c>
    </row>
    <row r="18" spans="1:5" x14ac:dyDescent="0.25">
      <c r="A18" t="s">
        <v>40</v>
      </c>
      <c r="B18" t="s">
        <v>73</v>
      </c>
      <c r="C18" t="s">
        <v>67</v>
      </c>
      <c r="D18">
        <v>245573.99</v>
      </c>
      <c r="E18">
        <v>323775.53000000003</v>
      </c>
    </row>
    <row r="19" spans="1:5" x14ac:dyDescent="0.25">
      <c r="A19" t="s">
        <v>40</v>
      </c>
      <c r="B19" t="s">
        <v>74</v>
      </c>
      <c r="C19" t="s">
        <v>67</v>
      </c>
      <c r="D19">
        <v>297461.61</v>
      </c>
      <c r="E19">
        <v>193012.38</v>
      </c>
    </row>
    <row r="20" spans="1:5" x14ac:dyDescent="0.25">
      <c r="A20" t="s">
        <v>40</v>
      </c>
      <c r="B20" t="s">
        <v>75</v>
      </c>
      <c r="C20" t="s">
        <v>67</v>
      </c>
      <c r="D20">
        <v>267139.39</v>
      </c>
      <c r="E20">
        <v>148895.01999999999</v>
      </c>
    </row>
    <row r="21" spans="1:5" x14ac:dyDescent="0.25">
      <c r="A21" t="s">
        <v>40</v>
      </c>
      <c r="B21" t="s">
        <v>76</v>
      </c>
      <c r="C21" t="s">
        <v>67</v>
      </c>
      <c r="D21">
        <v>308799.55</v>
      </c>
      <c r="E21">
        <v>121327.82</v>
      </c>
    </row>
    <row r="22" spans="1:5" x14ac:dyDescent="0.25">
      <c r="A22" t="s">
        <v>40</v>
      </c>
      <c r="B22" t="s">
        <v>77</v>
      </c>
      <c r="C22" t="s">
        <v>67</v>
      </c>
      <c r="D22">
        <v>275646.08000000002</v>
      </c>
      <c r="E22">
        <v>137807.45000000001</v>
      </c>
    </row>
    <row r="23" spans="1:5" x14ac:dyDescent="0.25">
      <c r="A23" t="s">
        <v>40</v>
      </c>
      <c r="B23" t="s">
        <v>78</v>
      </c>
      <c r="C23" t="s">
        <v>67</v>
      </c>
      <c r="D23">
        <v>327446.62</v>
      </c>
      <c r="E23">
        <v>57682.03</v>
      </c>
    </row>
    <row r="24" spans="1:5" x14ac:dyDescent="0.25">
      <c r="A24" t="s">
        <v>40</v>
      </c>
      <c r="B24" t="s">
        <v>79</v>
      </c>
      <c r="C24" t="s">
        <v>67</v>
      </c>
      <c r="D24">
        <v>351016.81</v>
      </c>
      <c r="E24">
        <v>58140.72</v>
      </c>
    </row>
    <row r="25" spans="1:5" x14ac:dyDescent="0.25">
      <c r="A25" t="s">
        <v>40</v>
      </c>
      <c r="B25" t="s">
        <v>80</v>
      </c>
      <c r="C25" t="s">
        <v>67</v>
      </c>
      <c r="D25">
        <v>362192.42</v>
      </c>
      <c r="E25">
        <v>77772.52</v>
      </c>
    </row>
    <row r="26" spans="1:5" x14ac:dyDescent="0.25">
      <c r="A26" t="s">
        <v>40</v>
      </c>
      <c r="B26" t="s">
        <v>81</v>
      </c>
      <c r="C26" t="s">
        <v>67</v>
      </c>
      <c r="D26">
        <v>357872.04</v>
      </c>
      <c r="E26">
        <v>52391.18</v>
      </c>
    </row>
    <row r="27" spans="1:5" x14ac:dyDescent="0.25">
      <c r="A27" t="s">
        <v>40</v>
      </c>
      <c r="B27" t="s">
        <v>20</v>
      </c>
      <c r="C27" t="s">
        <v>67</v>
      </c>
      <c r="D27">
        <v>407323.51</v>
      </c>
      <c r="E27">
        <v>84956.64</v>
      </c>
    </row>
    <row r="28" spans="1:5" x14ac:dyDescent="0.25">
      <c r="A28" t="s">
        <v>40</v>
      </c>
      <c r="B28" t="s">
        <v>21</v>
      </c>
      <c r="C28" t="s">
        <v>67</v>
      </c>
      <c r="D28">
        <v>415927.88</v>
      </c>
      <c r="E28">
        <v>186060.86</v>
      </c>
    </row>
    <row r="29" spans="1:5" x14ac:dyDescent="0.25">
      <c r="A29" t="s">
        <v>40</v>
      </c>
      <c r="B29" t="s">
        <v>22</v>
      </c>
      <c r="C29" t="s">
        <v>67</v>
      </c>
      <c r="D29">
        <v>376635.87</v>
      </c>
      <c r="E29">
        <v>176392.09</v>
      </c>
    </row>
    <row r="30" spans="1:5" x14ac:dyDescent="0.25">
      <c r="A30" t="s">
        <v>40</v>
      </c>
      <c r="B30" t="s">
        <v>23</v>
      </c>
      <c r="C30" t="s">
        <v>67</v>
      </c>
      <c r="D30">
        <v>438020.86</v>
      </c>
      <c r="E30">
        <v>148665.82</v>
      </c>
    </row>
    <row r="31" spans="1:5" x14ac:dyDescent="0.25">
      <c r="A31" t="s">
        <v>40</v>
      </c>
      <c r="B31" t="s">
        <v>24</v>
      </c>
      <c r="C31" t="s">
        <v>67</v>
      </c>
      <c r="D31">
        <v>495686.27</v>
      </c>
      <c r="E31">
        <v>107591.59</v>
      </c>
    </row>
    <row r="32" spans="1:5" x14ac:dyDescent="0.25">
      <c r="A32" t="s">
        <v>40</v>
      </c>
      <c r="B32" t="s">
        <v>25</v>
      </c>
      <c r="C32" t="s">
        <v>67</v>
      </c>
      <c r="D32">
        <v>604719.29</v>
      </c>
      <c r="E32">
        <v>49604.160000000003</v>
      </c>
    </row>
    <row r="33" spans="1:5" x14ac:dyDescent="0.25">
      <c r="A33" t="s">
        <v>40</v>
      </c>
      <c r="B33" t="s">
        <v>26</v>
      </c>
      <c r="C33" t="s">
        <v>67</v>
      </c>
      <c r="D33">
        <v>412574.85</v>
      </c>
      <c r="E33">
        <v>248334.29</v>
      </c>
    </row>
    <row r="34" spans="1:5" x14ac:dyDescent="0.25">
      <c r="A34" t="s">
        <v>39</v>
      </c>
      <c r="B34" t="s">
        <v>73</v>
      </c>
      <c r="C34" t="s">
        <v>48</v>
      </c>
      <c r="D34">
        <v>484044.32</v>
      </c>
      <c r="E34">
        <v>217861.62</v>
      </c>
    </row>
    <row r="35" spans="1:5" x14ac:dyDescent="0.25">
      <c r="A35" t="s">
        <v>39</v>
      </c>
      <c r="B35" t="s">
        <v>74</v>
      </c>
      <c r="C35" t="s">
        <v>48</v>
      </c>
      <c r="D35">
        <v>626231.42000000004</v>
      </c>
      <c r="E35">
        <v>134040.26</v>
      </c>
    </row>
    <row r="36" spans="1:5" x14ac:dyDescent="0.25">
      <c r="A36" t="s">
        <v>39</v>
      </c>
      <c r="B36" t="s">
        <v>75</v>
      </c>
      <c r="C36" t="s">
        <v>48</v>
      </c>
      <c r="D36">
        <v>573823.98</v>
      </c>
      <c r="E36">
        <v>85659.199999999997</v>
      </c>
    </row>
    <row r="37" spans="1:5" x14ac:dyDescent="0.25">
      <c r="A37" t="s">
        <v>39</v>
      </c>
      <c r="B37" t="s">
        <v>76</v>
      </c>
      <c r="C37" t="s">
        <v>48</v>
      </c>
      <c r="D37">
        <v>650596.72</v>
      </c>
      <c r="E37">
        <v>73967.63</v>
      </c>
    </row>
    <row r="38" spans="1:5" x14ac:dyDescent="0.25">
      <c r="A38" t="s">
        <v>39</v>
      </c>
      <c r="B38" t="s">
        <v>77</v>
      </c>
      <c r="C38" t="s">
        <v>48</v>
      </c>
      <c r="D38">
        <v>589663.13</v>
      </c>
      <c r="E38">
        <v>78483.5</v>
      </c>
    </row>
    <row r="39" spans="1:5" x14ac:dyDescent="0.25">
      <c r="A39" t="s">
        <v>39</v>
      </c>
      <c r="B39" t="s">
        <v>78</v>
      </c>
      <c r="C39" t="s">
        <v>48</v>
      </c>
      <c r="D39">
        <v>646037.53</v>
      </c>
      <c r="E39">
        <v>24741.33</v>
      </c>
    </row>
    <row r="40" spans="1:5" x14ac:dyDescent="0.25">
      <c r="A40" t="s">
        <v>39</v>
      </c>
      <c r="B40" t="s">
        <v>79</v>
      </c>
      <c r="C40" t="s">
        <v>48</v>
      </c>
      <c r="D40">
        <v>647115.87</v>
      </c>
      <c r="E40">
        <v>22779.24</v>
      </c>
    </row>
    <row r="41" spans="1:5" x14ac:dyDescent="0.25">
      <c r="A41" t="s">
        <v>39</v>
      </c>
      <c r="B41" t="s">
        <v>80</v>
      </c>
      <c r="C41" t="s">
        <v>48</v>
      </c>
      <c r="D41">
        <v>697942.74</v>
      </c>
      <c r="E41">
        <v>31928.16</v>
      </c>
    </row>
    <row r="42" spans="1:5" x14ac:dyDescent="0.25">
      <c r="A42" t="s">
        <v>39</v>
      </c>
      <c r="B42" t="s">
        <v>81</v>
      </c>
      <c r="C42" t="s">
        <v>48</v>
      </c>
      <c r="D42">
        <v>744030.79</v>
      </c>
      <c r="E42">
        <v>26603.65</v>
      </c>
    </row>
    <row r="43" spans="1:5" x14ac:dyDescent="0.25">
      <c r="A43" t="s">
        <v>39</v>
      </c>
      <c r="B43" t="s">
        <v>20</v>
      </c>
      <c r="C43" t="s">
        <v>48</v>
      </c>
      <c r="D43">
        <v>733858.82</v>
      </c>
      <c r="E43">
        <v>49762.66</v>
      </c>
    </row>
    <row r="44" spans="1:5" x14ac:dyDescent="0.25">
      <c r="A44" t="s">
        <v>39</v>
      </c>
      <c r="B44" t="s">
        <v>21</v>
      </c>
      <c r="C44" t="s">
        <v>48</v>
      </c>
      <c r="D44">
        <v>783785.53</v>
      </c>
      <c r="E44">
        <v>131967.47</v>
      </c>
    </row>
    <row r="45" spans="1:5" x14ac:dyDescent="0.25">
      <c r="A45" t="s">
        <v>39</v>
      </c>
      <c r="B45" t="s">
        <v>22</v>
      </c>
      <c r="C45" t="s">
        <v>48</v>
      </c>
      <c r="D45">
        <v>712123.76</v>
      </c>
      <c r="E45">
        <v>122022.35</v>
      </c>
    </row>
    <row r="46" spans="1:5" x14ac:dyDescent="0.25">
      <c r="A46" t="s">
        <v>39</v>
      </c>
      <c r="B46" t="s">
        <v>23</v>
      </c>
      <c r="C46" t="s">
        <v>48</v>
      </c>
      <c r="D46">
        <v>790268.61</v>
      </c>
      <c r="E46">
        <v>95066.32</v>
      </c>
    </row>
    <row r="47" spans="1:5" x14ac:dyDescent="0.25">
      <c r="A47" t="s">
        <v>39</v>
      </c>
      <c r="B47" t="s">
        <v>24</v>
      </c>
      <c r="C47" t="s">
        <v>48</v>
      </c>
      <c r="D47">
        <v>869552.45</v>
      </c>
      <c r="E47">
        <v>62645.13</v>
      </c>
    </row>
    <row r="48" spans="1:5" x14ac:dyDescent="0.25">
      <c r="A48" t="s">
        <v>39</v>
      </c>
      <c r="B48" t="s">
        <v>25</v>
      </c>
      <c r="C48" t="s">
        <v>48</v>
      </c>
      <c r="D48">
        <v>956622.39</v>
      </c>
      <c r="E48">
        <v>22770.37</v>
      </c>
    </row>
    <row r="49" spans="1:5" x14ac:dyDescent="0.25">
      <c r="A49" t="s">
        <v>39</v>
      </c>
      <c r="B49" t="s">
        <v>26</v>
      </c>
      <c r="C49" t="s">
        <v>48</v>
      </c>
      <c r="D49">
        <v>771105.23</v>
      </c>
      <c r="E49">
        <v>191326.65</v>
      </c>
    </row>
    <row r="50" spans="1:5" x14ac:dyDescent="0.25">
      <c r="A50" t="s">
        <v>40</v>
      </c>
      <c r="B50" t="s">
        <v>73</v>
      </c>
      <c r="C50" t="s">
        <v>48</v>
      </c>
      <c r="D50">
        <v>300060.18</v>
      </c>
      <c r="E50">
        <v>225866.39</v>
      </c>
    </row>
    <row r="51" spans="1:5" x14ac:dyDescent="0.25">
      <c r="A51" t="s">
        <v>40</v>
      </c>
      <c r="B51" t="s">
        <v>74</v>
      </c>
      <c r="C51" t="s">
        <v>48</v>
      </c>
      <c r="D51">
        <v>362620.69</v>
      </c>
      <c r="E51">
        <v>121039.93</v>
      </c>
    </row>
    <row r="52" spans="1:5" x14ac:dyDescent="0.25">
      <c r="A52" t="s">
        <v>40</v>
      </c>
      <c r="B52" t="s">
        <v>75</v>
      </c>
      <c r="C52" t="s">
        <v>48</v>
      </c>
      <c r="D52">
        <v>339543.29</v>
      </c>
      <c r="E52">
        <v>88177.7</v>
      </c>
    </row>
    <row r="53" spans="1:5" x14ac:dyDescent="0.25">
      <c r="A53" t="s">
        <v>40</v>
      </c>
      <c r="B53" t="s">
        <v>76</v>
      </c>
      <c r="C53" t="s">
        <v>48</v>
      </c>
      <c r="D53">
        <v>374799.18</v>
      </c>
      <c r="E53">
        <v>68749.509999999995</v>
      </c>
    </row>
    <row r="54" spans="1:5" x14ac:dyDescent="0.25">
      <c r="A54" t="s">
        <v>40</v>
      </c>
      <c r="B54" t="s">
        <v>77</v>
      </c>
      <c r="C54" t="s">
        <v>48</v>
      </c>
      <c r="D54">
        <v>342385.09</v>
      </c>
      <c r="E54">
        <v>78782.710000000006</v>
      </c>
    </row>
    <row r="55" spans="1:5" x14ac:dyDescent="0.25">
      <c r="A55" t="s">
        <v>40</v>
      </c>
      <c r="B55" t="s">
        <v>78</v>
      </c>
      <c r="C55" t="s">
        <v>48</v>
      </c>
      <c r="D55">
        <v>391382.84</v>
      </c>
      <c r="E55">
        <v>25249.1</v>
      </c>
    </row>
    <row r="56" spans="1:5" x14ac:dyDescent="0.25">
      <c r="A56" t="s">
        <v>40</v>
      </c>
      <c r="B56" t="s">
        <v>79</v>
      </c>
      <c r="C56" t="s">
        <v>48</v>
      </c>
      <c r="D56">
        <v>395501.94</v>
      </c>
      <c r="E56">
        <v>23860.05</v>
      </c>
    </row>
    <row r="57" spans="1:5" x14ac:dyDescent="0.25">
      <c r="A57" t="s">
        <v>40</v>
      </c>
      <c r="B57" t="s">
        <v>80</v>
      </c>
      <c r="C57" t="s">
        <v>48</v>
      </c>
      <c r="D57">
        <v>422154.78</v>
      </c>
      <c r="E57">
        <v>32937.71</v>
      </c>
    </row>
    <row r="58" spans="1:5" x14ac:dyDescent="0.25">
      <c r="A58" t="s">
        <v>40</v>
      </c>
      <c r="B58" t="s">
        <v>81</v>
      </c>
      <c r="C58" t="s">
        <v>48</v>
      </c>
      <c r="D58">
        <v>404057.4</v>
      </c>
      <c r="E58">
        <v>22086.61</v>
      </c>
    </row>
    <row r="59" spans="1:5" x14ac:dyDescent="0.25">
      <c r="A59" t="s">
        <v>40</v>
      </c>
      <c r="B59" t="s">
        <v>20</v>
      </c>
      <c r="C59" t="s">
        <v>48</v>
      </c>
      <c r="D59">
        <v>449823.26</v>
      </c>
      <c r="E59">
        <v>44058.82</v>
      </c>
    </row>
    <row r="60" spans="1:5" x14ac:dyDescent="0.25">
      <c r="A60" t="s">
        <v>40</v>
      </c>
      <c r="B60" t="s">
        <v>21</v>
      </c>
      <c r="C60" t="s">
        <v>48</v>
      </c>
      <c r="D60">
        <v>452481.42</v>
      </c>
      <c r="E60">
        <v>119182.68</v>
      </c>
    </row>
    <row r="61" spans="1:5" x14ac:dyDescent="0.25">
      <c r="A61" t="s">
        <v>40</v>
      </c>
      <c r="B61" t="s">
        <v>22</v>
      </c>
      <c r="C61" t="s">
        <v>48</v>
      </c>
      <c r="D61">
        <v>415557.83</v>
      </c>
      <c r="E61">
        <v>117059.68</v>
      </c>
    </row>
    <row r="62" spans="1:5" x14ac:dyDescent="0.25">
      <c r="A62" t="s">
        <v>40</v>
      </c>
      <c r="B62" t="s">
        <v>23</v>
      </c>
      <c r="C62" t="s">
        <v>48</v>
      </c>
      <c r="D62">
        <v>465654.56</v>
      </c>
      <c r="E62">
        <v>97429.31</v>
      </c>
    </row>
    <row r="63" spans="1:5" x14ac:dyDescent="0.25">
      <c r="A63" t="s">
        <v>40</v>
      </c>
      <c r="B63" t="s">
        <v>24</v>
      </c>
      <c r="C63" t="s">
        <v>48</v>
      </c>
      <c r="D63">
        <v>520639</v>
      </c>
      <c r="E63">
        <v>60632.75</v>
      </c>
    </row>
    <row r="64" spans="1:5" x14ac:dyDescent="0.25">
      <c r="A64" t="s">
        <v>40</v>
      </c>
      <c r="B64" t="s">
        <v>25</v>
      </c>
      <c r="C64" t="s">
        <v>48</v>
      </c>
      <c r="D64">
        <v>585010.11</v>
      </c>
      <c r="E64">
        <v>19947.03</v>
      </c>
    </row>
    <row r="65" spans="1:5" x14ac:dyDescent="0.25">
      <c r="A65" t="s">
        <v>40</v>
      </c>
      <c r="B65" t="s">
        <v>26</v>
      </c>
      <c r="C65" t="s">
        <v>48</v>
      </c>
      <c r="D65">
        <v>459005.66</v>
      </c>
      <c r="E65">
        <v>173178.57</v>
      </c>
    </row>
    <row r="66" spans="1:5" x14ac:dyDescent="0.25">
      <c r="A66" t="s">
        <v>39</v>
      </c>
      <c r="B66" t="s">
        <v>73</v>
      </c>
      <c r="C66" t="s">
        <v>65</v>
      </c>
      <c r="D66">
        <v>530003.02</v>
      </c>
      <c r="E66">
        <v>28073.93</v>
      </c>
    </row>
    <row r="67" spans="1:5" x14ac:dyDescent="0.25">
      <c r="A67" t="s">
        <v>39</v>
      </c>
      <c r="B67" t="s">
        <v>74</v>
      </c>
      <c r="C67" t="s">
        <v>65</v>
      </c>
      <c r="D67">
        <v>657028.17000000004</v>
      </c>
      <c r="E67">
        <v>20002.349999999999</v>
      </c>
    </row>
    <row r="68" spans="1:5" x14ac:dyDescent="0.25">
      <c r="A68" t="s">
        <v>39</v>
      </c>
      <c r="B68" t="s">
        <v>75</v>
      </c>
      <c r="C68" t="s">
        <v>65</v>
      </c>
      <c r="D68">
        <v>591511.74</v>
      </c>
      <c r="E68">
        <v>12771.53</v>
      </c>
    </row>
    <row r="69" spans="1:5" x14ac:dyDescent="0.25">
      <c r="A69" t="s">
        <v>39</v>
      </c>
      <c r="B69" t="s">
        <v>76</v>
      </c>
      <c r="C69" t="s">
        <v>65</v>
      </c>
      <c r="D69">
        <v>666498.18000000005</v>
      </c>
      <c r="E69">
        <v>10981.46</v>
      </c>
    </row>
    <row r="70" spans="1:5" x14ac:dyDescent="0.25">
      <c r="A70" t="s">
        <v>39</v>
      </c>
      <c r="B70" t="s">
        <v>77</v>
      </c>
      <c r="C70" t="s">
        <v>65</v>
      </c>
      <c r="D70">
        <v>607362.85</v>
      </c>
      <c r="E70">
        <v>9468.19</v>
      </c>
    </row>
    <row r="71" spans="1:5" x14ac:dyDescent="0.25">
      <c r="A71" t="s">
        <v>39</v>
      </c>
      <c r="B71" t="s">
        <v>78</v>
      </c>
      <c r="C71" t="s">
        <v>65</v>
      </c>
      <c r="D71">
        <v>649371.88</v>
      </c>
      <c r="E71">
        <v>6486.76</v>
      </c>
    </row>
    <row r="72" spans="1:5" x14ac:dyDescent="0.25">
      <c r="A72" t="s">
        <v>39</v>
      </c>
      <c r="B72" t="s">
        <v>79</v>
      </c>
      <c r="C72" t="s">
        <v>65</v>
      </c>
      <c r="D72">
        <v>650473.71</v>
      </c>
      <c r="E72">
        <v>6379.43</v>
      </c>
    </row>
    <row r="73" spans="1:5" x14ac:dyDescent="0.25">
      <c r="A73" t="s">
        <v>39</v>
      </c>
      <c r="B73" t="s">
        <v>80</v>
      </c>
      <c r="C73" t="s">
        <v>65</v>
      </c>
      <c r="D73">
        <v>703894.36</v>
      </c>
      <c r="E73">
        <v>6562.63</v>
      </c>
    </row>
    <row r="74" spans="1:5" x14ac:dyDescent="0.25">
      <c r="A74" t="s">
        <v>39</v>
      </c>
      <c r="B74" t="s">
        <v>81</v>
      </c>
      <c r="C74" t="s">
        <v>65</v>
      </c>
      <c r="D74">
        <v>748705.81</v>
      </c>
      <c r="E74">
        <v>6624.53</v>
      </c>
    </row>
    <row r="75" spans="1:5" x14ac:dyDescent="0.25">
      <c r="A75" t="s">
        <v>39</v>
      </c>
      <c r="B75" t="s">
        <v>20</v>
      </c>
      <c r="C75" t="s">
        <v>65</v>
      </c>
      <c r="D75">
        <v>745227.68</v>
      </c>
      <c r="E75">
        <v>7230.24</v>
      </c>
    </row>
    <row r="76" spans="1:5" x14ac:dyDescent="0.25">
      <c r="A76" t="s">
        <v>39</v>
      </c>
      <c r="B76" t="s">
        <v>21</v>
      </c>
      <c r="C76" t="s">
        <v>65</v>
      </c>
      <c r="D76">
        <v>812958.7</v>
      </c>
      <c r="E76">
        <v>21982.27</v>
      </c>
    </row>
    <row r="77" spans="1:5" x14ac:dyDescent="0.25">
      <c r="A77" t="s">
        <v>39</v>
      </c>
      <c r="B77" t="s">
        <v>22</v>
      </c>
      <c r="C77" t="s">
        <v>65</v>
      </c>
      <c r="D77">
        <v>739889.67</v>
      </c>
      <c r="E77">
        <v>19614.509999999998</v>
      </c>
    </row>
    <row r="78" spans="1:5" x14ac:dyDescent="0.25">
      <c r="A78" t="s">
        <v>39</v>
      </c>
      <c r="B78" t="s">
        <v>23</v>
      </c>
      <c r="C78" t="s">
        <v>65</v>
      </c>
      <c r="D78">
        <v>811074.57</v>
      </c>
      <c r="E78">
        <v>15963.98</v>
      </c>
    </row>
    <row r="79" spans="1:5" x14ac:dyDescent="0.25">
      <c r="A79" t="s">
        <v>39</v>
      </c>
      <c r="B79" t="s">
        <v>24</v>
      </c>
      <c r="C79" t="s">
        <v>65</v>
      </c>
      <c r="D79">
        <v>883626.74</v>
      </c>
      <c r="E79">
        <v>10030.280000000001</v>
      </c>
    </row>
    <row r="80" spans="1:5" x14ac:dyDescent="0.25">
      <c r="A80" t="s">
        <v>39</v>
      </c>
      <c r="B80" t="s">
        <v>25</v>
      </c>
      <c r="C80" t="s">
        <v>65</v>
      </c>
      <c r="D80">
        <v>960955.21</v>
      </c>
      <c r="E80">
        <v>5774.37</v>
      </c>
    </row>
    <row r="81" spans="1:5" x14ac:dyDescent="0.25">
      <c r="A81" t="s">
        <v>39</v>
      </c>
      <c r="B81" t="s">
        <v>26</v>
      </c>
      <c r="C81" t="s">
        <v>65</v>
      </c>
      <c r="D81">
        <v>823062.29</v>
      </c>
      <c r="E81">
        <v>35435.67</v>
      </c>
    </row>
    <row r="82" spans="1:5" x14ac:dyDescent="0.25">
      <c r="A82" t="s">
        <v>40</v>
      </c>
      <c r="B82" t="s">
        <v>73</v>
      </c>
      <c r="C82" t="s">
        <v>65</v>
      </c>
      <c r="D82">
        <v>350255.08</v>
      </c>
      <c r="E82">
        <v>13820.45</v>
      </c>
    </row>
    <row r="83" spans="1:5" x14ac:dyDescent="0.25">
      <c r="A83" t="s">
        <v>40</v>
      </c>
      <c r="B83" t="s">
        <v>74</v>
      </c>
      <c r="C83" t="s">
        <v>65</v>
      </c>
      <c r="D83">
        <v>391318.6</v>
      </c>
      <c r="E83">
        <v>9974.9599999999991</v>
      </c>
    </row>
    <row r="84" spans="1:5" x14ac:dyDescent="0.25">
      <c r="A84" t="s">
        <v>40</v>
      </c>
      <c r="B84" t="s">
        <v>75</v>
      </c>
      <c r="C84" t="s">
        <v>65</v>
      </c>
      <c r="D84">
        <v>358556.01</v>
      </c>
      <c r="E84">
        <v>8729</v>
      </c>
    </row>
    <row r="85" spans="1:5" x14ac:dyDescent="0.25">
      <c r="A85" t="s">
        <v>40</v>
      </c>
      <c r="B85" t="s">
        <v>76</v>
      </c>
      <c r="C85" t="s">
        <v>65</v>
      </c>
      <c r="D85">
        <v>389704.72</v>
      </c>
      <c r="E85">
        <v>7804.78</v>
      </c>
    </row>
    <row r="86" spans="1:5" x14ac:dyDescent="0.25">
      <c r="A86" t="s">
        <v>40</v>
      </c>
      <c r="B86" t="s">
        <v>77</v>
      </c>
      <c r="C86" t="s">
        <v>65</v>
      </c>
      <c r="D86">
        <v>359995.15</v>
      </c>
      <c r="E86">
        <v>7520.59</v>
      </c>
    </row>
    <row r="87" spans="1:5" x14ac:dyDescent="0.25">
      <c r="A87" t="s">
        <v>40</v>
      </c>
      <c r="B87" t="s">
        <v>78</v>
      </c>
      <c r="C87" t="s">
        <v>65</v>
      </c>
      <c r="D87">
        <v>394083.18</v>
      </c>
      <c r="E87">
        <v>6652.44</v>
      </c>
    </row>
    <row r="88" spans="1:5" x14ac:dyDescent="0.25">
      <c r="A88" t="s">
        <v>40</v>
      </c>
      <c r="B88" t="s">
        <v>79</v>
      </c>
      <c r="C88" t="s">
        <v>65</v>
      </c>
      <c r="D88">
        <v>398473.73</v>
      </c>
      <c r="E88">
        <v>6510</v>
      </c>
    </row>
    <row r="89" spans="1:5" x14ac:dyDescent="0.25">
      <c r="A89" t="s">
        <v>40</v>
      </c>
      <c r="B89" t="s">
        <v>80</v>
      </c>
      <c r="C89" t="s">
        <v>65</v>
      </c>
      <c r="D89">
        <v>427931.4</v>
      </c>
      <c r="E89">
        <v>6590.2</v>
      </c>
    </row>
    <row r="90" spans="1:5" x14ac:dyDescent="0.25">
      <c r="A90" t="s">
        <v>40</v>
      </c>
      <c r="B90" t="s">
        <v>81</v>
      </c>
      <c r="C90" t="s">
        <v>65</v>
      </c>
      <c r="D90">
        <v>407120.72</v>
      </c>
      <c r="E90">
        <v>6606.22</v>
      </c>
    </row>
    <row r="91" spans="1:5" x14ac:dyDescent="0.25">
      <c r="A91" t="s">
        <v>40</v>
      </c>
      <c r="B91" t="s">
        <v>20</v>
      </c>
      <c r="C91" t="s">
        <v>65</v>
      </c>
      <c r="D91">
        <v>459643.38</v>
      </c>
      <c r="E91">
        <v>7082.39</v>
      </c>
    </row>
    <row r="92" spans="1:5" x14ac:dyDescent="0.25">
      <c r="A92" t="s">
        <v>40</v>
      </c>
      <c r="B92" t="s">
        <v>21</v>
      </c>
      <c r="C92" t="s">
        <v>65</v>
      </c>
      <c r="D92">
        <v>480764.08</v>
      </c>
      <c r="E92">
        <v>9763.83</v>
      </c>
    </row>
    <row r="93" spans="1:5" x14ac:dyDescent="0.25">
      <c r="A93" t="s">
        <v>40</v>
      </c>
      <c r="B93" t="s">
        <v>22</v>
      </c>
      <c r="C93" t="s">
        <v>65</v>
      </c>
      <c r="D93">
        <v>443039.09</v>
      </c>
      <c r="E93">
        <v>10782.77</v>
      </c>
    </row>
    <row r="94" spans="1:5" x14ac:dyDescent="0.25">
      <c r="A94" t="s">
        <v>40</v>
      </c>
      <c r="B94" t="s">
        <v>23</v>
      </c>
      <c r="C94" t="s">
        <v>65</v>
      </c>
      <c r="D94">
        <v>488013.56</v>
      </c>
      <c r="E94">
        <v>9485.09</v>
      </c>
    </row>
    <row r="95" spans="1:5" x14ac:dyDescent="0.25">
      <c r="A95" t="s">
        <v>40</v>
      </c>
      <c r="B95" t="s">
        <v>24</v>
      </c>
      <c r="C95" t="s">
        <v>65</v>
      </c>
      <c r="D95">
        <v>534584.12</v>
      </c>
      <c r="E95">
        <v>7680.52</v>
      </c>
    </row>
    <row r="96" spans="1:5" x14ac:dyDescent="0.25">
      <c r="A96" t="s">
        <v>40</v>
      </c>
      <c r="B96" t="s">
        <v>25</v>
      </c>
      <c r="C96" t="s">
        <v>65</v>
      </c>
      <c r="D96">
        <v>588455.01</v>
      </c>
      <c r="E96">
        <v>6379.87</v>
      </c>
    </row>
    <row r="97" spans="1:5" x14ac:dyDescent="0.25">
      <c r="A97" t="s">
        <v>40</v>
      </c>
      <c r="B97" t="s">
        <v>26</v>
      </c>
      <c r="C97" t="s">
        <v>65</v>
      </c>
      <c r="D97">
        <v>506743.14</v>
      </c>
      <c r="E97">
        <v>22391.25</v>
      </c>
    </row>
    <row r="98" spans="1:5" x14ac:dyDescent="0.25">
      <c r="A98" t="s">
        <v>39</v>
      </c>
      <c r="B98" t="s">
        <v>73</v>
      </c>
      <c r="C98" t="s">
        <v>68</v>
      </c>
      <c r="D98">
        <v>487603.49</v>
      </c>
      <c r="E98">
        <v>53268.480000000003</v>
      </c>
    </row>
    <row r="99" spans="1:5" x14ac:dyDescent="0.25">
      <c r="A99" t="s">
        <v>39</v>
      </c>
      <c r="B99" t="s">
        <v>74</v>
      </c>
      <c r="C99" t="s">
        <v>68</v>
      </c>
      <c r="D99">
        <v>627517.66</v>
      </c>
      <c r="E99">
        <v>33801.29</v>
      </c>
    </row>
    <row r="100" spans="1:5" x14ac:dyDescent="0.25">
      <c r="A100" t="s">
        <v>39</v>
      </c>
      <c r="B100" t="s">
        <v>75</v>
      </c>
      <c r="C100" t="s">
        <v>68</v>
      </c>
      <c r="D100">
        <v>574251.64</v>
      </c>
      <c r="E100">
        <v>20044.849999999999</v>
      </c>
    </row>
    <row r="101" spans="1:5" x14ac:dyDescent="0.25">
      <c r="A101" t="s">
        <v>39</v>
      </c>
      <c r="B101" t="s">
        <v>76</v>
      </c>
      <c r="C101" t="s">
        <v>68</v>
      </c>
      <c r="D101">
        <v>650645.55000000005</v>
      </c>
      <c r="E101">
        <v>16139.45</v>
      </c>
    </row>
    <row r="102" spans="1:5" x14ac:dyDescent="0.25">
      <c r="A102" t="s">
        <v>39</v>
      </c>
      <c r="B102" t="s">
        <v>77</v>
      </c>
      <c r="C102" t="s">
        <v>68</v>
      </c>
      <c r="D102">
        <v>589254.13</v>
      </c>
      <c r="E102">
        <v>13422.71</v>
      </c>
    </row>
    <row r="103" spans="1:5" x14ac:dyDescent="0.25">
      <c r="A103" t="s">
        <v>39</v>
      </c>
      <c r="B103" t="s">
        <v>78</v>
      </c>
      <c r="C103" t="s">
        <v>68</v>
      </c>
      <c r="D103">
        <v>645789.15</v>
      </c>
      <c r="E103">
        <v>6557.46</v>
      </c>
    </row>
    <row r="104" spans="1:5" x14ac:dyDescent="0.25">
      <c r="A104" t="s">
        <v>39</v>
      </c>
      <c r="B104" t="s">
        <v>79</v>
      </c>
      <c r="C104" t="s">
        <v>68</v>
      </c>
      <c r="D104">
        <v>646850.36</v>
      </c>
      <c r="E104">
        <v>6400.7</v>
      </c>
    </row>
    <row r="105" spans="1:5" x14ac:dyDescent="0.25">
      <c r="A105" t="s">
        <v>39</v>
      </c>
      <c r="B105" t="s">
        <v>80</v>
      </c>
      <c r="C105" t="s">
        <v>68</v>
      </c>
      <c r="D105">
        <v>697612.98</v>
      </c>
      <c r="E105">
        <v>6937.12</v>
      </c>
    </row>
    <row r="106" spans="1:5" x14ac:dyDescent="0.25">
      <c r="A106" t="s">
        <v>39</v>
      </c>
      <c r="B106" t="s">
        <v>81</v>
      </c>
      <c r="C106" t="s">
        <v>68</v>
      </c>
      <c r="D106">
        <v>743774.18</v>
      </c>
      <c r="E106">
        <v>6851.17</v>
      </c>
    </row>
    <row r="107" spans="1:5" x14ac:dyDescent="0.25">
      <c r="A107" t="s">
        <v>39</v>
      </c>
      <c r="B107" t="s">
        <v>20</v>
      </c>
      <c r="C107" t="s">
        <v>68</v>
      </c>
      <c r="D107">
        <v>733503.31</v>
      </c>
      <c r="E107">
        <v>8939.7800000000007</v>
      </c>
    </row>
    <row r="108" spans="1:5" x14ac:dyDescent="0.25">
      <c r="A108" t="s">
        <v>39</v>
      </c>
      <c r="B108" t="s">
        <v>21</v>
      </c>
      <c r="C108" t="s">
        <v>68</v>
      </c>
      <c r="D108">
        <v>786629.8</v>
      </c>
      <c r="E108">
        <v>37583.32</v>
      </c>
    </row>
    <row r="109" spans="1:5" x14ac:dyDescent="0.25">
      <c r="A109" t="s">
        <v>39</v>
      </c>
      <c r="B109" t="s">
        <v>22</v>
      </c>
      <c r="C109" t="s">
        <v>68</v>
      </c>
      <c r="D109">
        <v>714337.03</v>
      </c>
      <c r="E109">
        <v>33740.28</v>
      </c>
    </row>
    <row r="110" spans="1:5" x14ac:dyDescent="0.25">
      <c r="A110" t="s">
        <v>39</v>
      </c>
      <c r="B110" t="s">
        <v>23</v>
      </c>
      <c r="C110" t="s">
        <v>68</v>
      </c>
      <c r="D110">
        <v>792100.61</v>
      </c>
      <c r="E110">
        <v>27072.880000000001</v>
      </c>
    </row>
    <row r="111" spans="1:5" x14ac:dyDescent="0.25">
      <c r="A111" t="s">
        <v>39</v>
      </c>
      <c r="B111" t="s">
        <v>24</v>
      </c>
      <c r="C111" t="s">
        <v>68</v>
      </c>
      <c r="D111">
        <v>869944.58</v>
      </c>
      <c r="E111">
        <v>14390.31</v>
      </c>
    </row>
    <row r="112" spans="1:5" x14ac:dyDescent="0.25">
      <c r="A112" t="s">
        <v>39</v>
      </c>
      <c r="B112" t="s">
        <v>25</v>
      </c>
      <c r="C112" t="s">
        <v>68</v>
      </c>
      <c r="D112">
        <v>956145.8</v>
      </c>
      <c r="E112">
        <v>5833.9</v>
      </c>
    </row>
    <row r="113" spans="1:5" x14ac:dyDescent="0.25">
      <c r="A113" t="s">
        <v>39</v>
      </c>
      <c r="B113" t="s">
        <v>26</v>
      </c>
      <c r="C113" t="s">
        <v>68</v>
      </c>
      <c r="D113">
        <v>774702.17</v>
      </c>
      <c r="E113">
        <v>60818.15</v>
      </c>
    </row>
    <row r="114" spans="1:5" x14ac:dyDescent="0.25">
      <c r="A114" t="s">
        <v>40</v>
      </c>
      <c r="B114" t="s">
        <v>73</v>
      </c>
      <c r="C114" t="s">
        <v>68</v>
      </c>
      <c r="D114">
        <v>301542.7</v>
      </c>
      <c r="E114">
        <v>52220.18</v>
      </c>
    </row>
    <row r="115" spans="1:5" x14ac:dyDescent="0.25">
      <c r="A115" t="s">
        <v>40</v>
      </c>
      <c r="B115" t="s">
        <v>74</v>
      </c>
      <c r="C115" t="s">
        <v>68</v>
      </c>
      <c r="D115">
        <v>362382.33</v>
      </c>
      <c r="E115">
        <v>28918.23</v>
      </c>
    </row>
    <row r="116" spans="1:5" x14ac:dyDescent="0.25">
      <c r="A116" t="s">
        <v>40</v>
      </c>
      <c r="B116" t="s">
        <v>75</v>
      </c>
      <c r="C116" t="s">
        <v>68</v>
      </c>
      <c r="D116">
        <v>339333.35</v>
      </c>
      <c r="E116">
        <v>19476.5</v>
      </c>
    </row>
    <row r="117" spans="1:5" x14ac:dyDescent="0.25">
      <c r="A117" t="s">
        <v>40</v>
      </c>
      <c r="B117" t="s">
        <v>76</v>
      </c>
      <c r="C117" t="s">
        <v>68</v>
      </c>
      <c r="D117">
        <v>374398.71</v>
      </c>
      <c r="E117">
        <v>12725.14</v>
      </c>
    </row>
    <row r="118" spans="1:5" x14ac:dyDescent="0.25">
      <c r="A118" t="s">
        <v>40</v>
      </c>
      <c r="B118" t="s">
        <v>77</v>
      </c>
      <c r="C118" t="s">
        <v>68</v>
      </c>
      <c r="D118">
        <v>341333.08</v>
      </c>
      <c r="E118">
        <v>13166.05</v>
      </c>
    </row>
    <row r="119" spans="1:5" x14ac:dyDescent="0.25">
      <c r="A119" t="s">
        <v>40</v>
      </c>
      <c r="B119" t="s">
        <v>78</v>
      </c>
      <c r="C119" t="s">
        <v>68</v>
      </c>
      <c r="D119">
        <v>391064.97</v>
      </c>
      <c r="E119">
        <v>6692.89</v>
      </c>
    </row>
    <row r="120" spans="1:5" x14ac:dyDescent="0.25">
      <c r="A120" t="s">
        <v>40</v>
      </c>
      <c r="B120" t="s">
        <v>79</v>
      </c>
      <c r="C120" t="s">
        <v>68</v>
      </c>
      <c r="D120">
        <v>395178.28</v>
      </c>
      <c r="E120">
        <v>6718.84</v>
      </c>
    </row>
    <row r="121" spans="1:5" x14ac:dyDescent="0.25">
      <c r="A121" t="s">
        <v>40</v>
      </c>
      <c r="B121" t="s">
        <v>80</v>
      </c>
      <c r="C121" t="s">
        <v>68</v>
      </c>
      <c r="D121">
        <v>421585.82</v>
      </c>
      <c r="E121">
        <v>6866.89</v>
      </c>
    </row>
    <row r="122" spans="1:5" x14ac:dyDescent="0.25">
      <c r="A122" t="s">
        <v>40</v>
      </c>
      <c r="B122" t="s">
        <v>81</v>
      </c>
      <c r="C122" t="s">
        <v>68</v>
      </c>
      <c r="D122">
        <v>403671.05</v>
      </c>
      <c r="E122">
        <v>6706.86</v>
      </c>
    </row>
    <row r="123" spans="1:5" x14ac:dyDescent="0.25">
      <c r="A123" t="s">
        <v>40</v>
      </c>
      <c r="B123" t="s">
        <v>20</v>
      </c>
      <c r="C123" t="s">
        <v>68</v>
      </c>
      <c r="D123">
        <v>448879.49</v>
      </c>
      <c r="E123">
        <v>8186.52</v>
      </c>
    </row>
    <row r="124" spans="1:5" x14ac:dyDescent="0.25">
      <c r="A124" t="s">
        <v>40</v>
      </c>
      <c r="B124" t="s">
        <v>21</v>
      </c>
      <c r="C124" t="s">
        <v>68</v>
      </c>
      <c r="D124">
        <v>453052.52</v>
      </c>
      <c r="E124">
        <v>31506.99</v>
      </c>
    </row>
    <row r="125" spans="1:5" x14ac:dyDescent="0.25">
      <c r="A125" t="s">
        <v>40</v>
      </c>
      <c r="B125" t="s">
        <v>22</v>
      </c>
      <c r="C125" t="s">
        <v>68</v>
      </c>
      <c r="D125">
        <v>416156.91</v>
      </c>
      <c r="E125">
        <v>32120.69</v>
      </c>
    </row>
    <row r="126" spans="1:5" x14ac:dyDescent="0.25">
      <c r="A126" t="s">
        <v>40</v>
      </c>
      <c r="B126" t="s">
        <v>23</v>
      </c>
      <c r="C126" t="s">
        <v>68</v>
      </c>
      <c r="D126">
        <v>466244.45</v>
      </c>
      <c r="E126">
        <v>27684.5</v>
      </c>
    </row>
    <row r="127" spans="1:5" x14ac:dyDescent="0.25">
      <c r="A127" t="s">
        <v>40</v>
      </c>
      <c r="B127" t="s">
        <v>24</v>
      </c>
      <c r="C127" t="s">
        <v>68</v>
      </c>
      <c r="D127">
        <v>520142.95</v>
      </c>
      <c r="E127">
        <v>13247.04</v>
      </c>
    </row>
    <row r="128" spans="1:5" x14ac:dyDescent="0.25">
      <c r="A128" t="s">
        <v>40</v>
      </c>
      <c r="B128" t="s">
        <v>25</v>
      </c>
      <c r="C128" t="s">
        <v>68</v>
      </c>
      <c r="D128">
        <v>584437.37</v>
      </c>
      <c r="E128">
        <v>6379.67</v>
      </c>
    </row>
    <row r="129" spans="1:5" x14ac:dyDescent="0.25">
      <c r="A129" t="s">
        <v>40</v>
      </c>
      <c r="B129" t="s">
        <v>26</v>
      </c>
      <c r="C129" t="s">
        <v>68</v>
      </c>
      <c r="D129">
        <v>461705.16</v>
      </c>
      <c r="E129">
        <v>57564.480000000003</v>
      </c>
    </row>
    <row r="130" spans="1:5" x14ac:dyDescent="0.25">
      <c r="A130" t="s">
        <v>39</v>
      </c>
      <c r="B130" t="s">
        <v>73</v>
      </c>
      <c r="C130" t="s">
        <v>69</v>
      </c>
      <c r="D130">
        <v>344514.55</v>
      </c>
      <c r="E130">
        <v>300521.89</v>
      </c>
    </row>
    <row r="131" spans="1:5" x14ac:dyDescent="0.25">
      <c r="A131" t="s">
        <v>39</v>
      </c>
      <c r="B131" t="s">
        <v>74</v>
      </c>
      <c r="C131" t="s">
        <v>69</v>
      </c>
      <c r="D131">
        <v>461792.37</v>
      </c>
      <c r="E131">
        <v>197822.66</v>
      </c>
    </row>
    <row r="132" spans="1:5" x14ac:dyDescent="0.25">
      <c r="A132" t="s">
        <v>39</v>
      </c>
      <c r="B132" t="s">
        <v>75</v>
      </c>
      <c r="C132" t="s">
        <v>69</v>
      </c>
      <c r="D132">
        <v>421878.78</v>
      </c>
      <c r="E132">
        <v>133995.43</v>
      </c>
    </row>
    <row r="133" spans="1:5" x14ac:dyDescent="0.25">
      <c r="A133" t="s">
        <v>39</v>
      </c>
      <c r="B133" t="s">
        <v>76</v>
      </c>
      <c r="C133" t="s">
        <v>69</v>
      </c>
      <c r="D133">
        <v>489406.18</v>
      </c>
      <c r="E133">
        <v>118454.61</v>
      </c>
    </row>
    <row r="134" spans="1:5" x14ac:dyDescent="0.25">
      <c r="A134" t="s">
        <v>39</v>
      </c>
      <c r="B134" t="s">
        <v>77</v>
      </c>
      <c r="C134" t="s">
        <v>69</v>
      </c>
      <c r="D134">
        <v>444848.02</v>
      </c>
      <c r="E134">
        <v>122368.83</v>
      </c>
    </row>
    <row r="135" spans="1:5" x14ac:dyDescent="0.25">
      <c r="A135" t="s">
        <v>39</v>
      </c>
      <c r="B135" t="s">
        <v>78</v>
      </c>
      <c r="C135" t="s">
        <v>69</v>
      </c>
      <c r="D135">
        <v>507207.28</v>
      </c>
      <c r="E135">
        <v>42576.08</v>
      </c>
    </row>
    <row r="136" spans="1:5" x14ac:dyDescent="0.25">
      <c r="A136" t="s">
        <v>39</v>
      </c>
      <c r="B136" t="s">
        <v>79</v>
      </c>
      <c r="C136" t="s">
        <v>69</v>
      </c>
      <c r="D136">
        <v>510513.44</v>
      </c>
      <c r="E136">
        <v>37752</v>
      </c>
    </row>
    <row r="137" spans="1:5" x14ac:dyDescent="0.25">
      <c r="A137" t="s">
        <v>39</v>
      </c>
      <c r="B137" t="s">
        <v>80</v>
      </c>
      <c r="C137" t="s">
        <v>69</v>
      </c>
      <c r="D137">
        <v>545774.67000000004</v>
      </c>
      <c r="E137">
        <v>53709.14</v>
      </c>
    </row>
    <row r="138" spans="1:5" x14ac:dyDescent="0.25">
      <c r="A138" t="s">
        <v>39</v>
      </c>
      <c r="B138" t="s">
        <v>81</v>
      </c>
      <c r="C138" t="s">
        <v>69</v>
      </c>
      <c r="D138">
        <v>581370.92000000004</v>
      </c>
      <c r="E138">
        <v>47460.800000000003</v>
      </c>
    </row>
    <row r="139" spans="1:5" x14ac:dyDescent="0.25">
      <c r="A139" t="s">
        <v>39</v>
      </c>
      <c r="B139" t="s">
        <v>20</v>
      </c>
      <c r="C139" t="s">
        <v>69</v>
      </c>
      <c r="D139">
        <v>581380.36</v>
      </c>
      <c r="E139">
        <v>78446.429999999993</v>
      </c>
    </row>
    <row r="140" spans="1:5" x14ac:dyDescent="0.25">
      <c r="A140" t="s">
        <v>39</v>
      </c>
      <c r="B140" t="s">
        <v>21</v>
      </c>
      <c r="C140" t="s">
        <v>69</v>
      </c>
      <c r="D140">
        <v>616587.72</v>
      </c>
      <c r="E140">
        <v>192328.71</v>
      </c>
    </row>
    <row r="141" spans="1:5" x14ac:dyDescent="0.25">
      <c r="A141" t="s">
        <v>39</v>
      </c>
      <c r="B141" t="s">
        <v>22</v>
      </c>
      <c r="C141" t="s">
        <v>69</v>
      </c>
      <c r="D141">
        <v>558360.64</v>
      </c>
      <c r="E141">
        <v>176235.71</v>
      </c>
    </row>
    <row r="142" spans="1:5" x14ac:dyDescent="0.25">
      <c r="A142" t="s">
        <v>39</v>
      </c>
      <c r="B142" t="s">
        <v>23</v>
      </c>
      <c r="C142" t="s">
        <v>69</v>
      </c>
      <c r="D142">
        <v>636603.1</v>
      </c>
      <c r="E142">
        <v>141626.07</v>
      </c>
    </row>
    <row r="143" spans="1:5" x14ac:dyDescent="0.25">
      <c r="A143" t="s">
        <v>39</v>
      </c>
      <c r="B143" t="s">
        <v>24</v>
      </c>
      <c r="C143" t="s">
        <v>69</v>
      </c>
      <c r="D143">
        <v>709320.48</v>
      </c>
      <c r="E143">
        <v>96994.77</v>
      </c>
    </row>
    <row r="144" spans="1:5" x14ac:dyDescent="0.25">
      <c r="A144" t="s">
        <v>39</v>
      </c>
      <c r="B144" t="s">
        <v>25</v>
      </c>
      <c r="C144" t="s">
        <v>69</v>
      </c>
      <c r="D144">
        <v>813172.75</v>
      </c>
      <c r="E144">
        <v>37524.720000000001</v>
      </c>
    </row>
    <row r="145" spans="1:5" x14ac:dyDescent="0.25">
      <c r="A145" t="s">
        <v>39</v>
      </c>
      <c r="B145" t="s">
        <v>26</v>
      </c>
      <c r="C145" t="s">
        <v>69</v>
      </c>
      <c r="D145">
        <v>597688.52</v>
      </c>
      <c r="E145">
        <v>259528.79</v>
      </c>
    </row>
    <row r="146" spans="1:5" x14ac:dyDescent="0.25">
      <c r="A146" t="s">
        <v>40</v>
      </c>
      <c r="B146" t="s">
        <v>73</v>
      </c>
      <c r="C146" t="s">
        <v>69</v>
      </c>
      <c r="D146">
        <v>233651.35</v>
      </c>
      <c r="E146">
        <v>282258.38</v>
      </c>
    </row>
    <row r="147" spans="1:5" x14ac:dyDescent="0.25">
      <c r="A147" t="s">
        <v>40</v>
      </c>
      <c r="B147" t="s">
        <v>74</v>
      </c>
      <c r="C147" t="s">
        <v>69</v>
      </c>
      <c r="D147">
        <v>282389.90999999997</v>
      </c>
      <c r="E147">
        <v>158877.38</v>
      </c>
    </row>
    <row r="148" spans="1:5" x14ac:dyDescent="0.25">
      <c r="A148" t="s">
        <v>40</v>
      </c>
      <c r="B148" t="s">
        <v>75</v>
      </c>
      <c r="C148" t="s">
        <v>69</v>
      </c>
      <c r="D148">
        <v>262209.74</v>
      </c>
      <c r="E148">
        <v>121027.2</v>
      </c>
    </row>
    <row r="149" spans="1:5" x14ac:dyDescent="0.25">
      <c r="A149" t="s">
        <v>40</v>
      </c>
      <c r="B149" t="s">
        <v>76</v>
      </c>
      <c r="C149" t="s">
        <v>69</v>
      </c>
      <c r="D149">
        <v>295374.65000000002</v>
      </c>
      <c r="E149">
        <v>96732.22</v>
      </c>
    </row>
    <row r="150" spans="1:5" x14ac:dyDescent="0.25">
      <c r="A150" t="s">
        <v>40</v>
      </c>
      <c r="B150" t="s">
        <v>77</v>
      </c>
      <c r="C150" t="s">
        <v>69</v>
      </c>
      <c r="D150">
        <v>267761.26</v>
      </c>
      <c r="E150">
        <v>108549.04</v>
      </c>
    </row>
    <row r="151" spans="1:5" x14ac:dyDescent="0.25">
      <c r="A151" t="s">
        <v>40</v>
      </c>
      <c r="B151" t="s">
        <v>78</v>
      </c>
      <c r="C151" t="s">
        <v>69</v>
      </c>
      <c r="D151">
        <v>310938.65000000002</v>
      </c>
      <c r="E151">
        <v>39199.51</v>
      </c>
    </row>
    <row r="152" spans="1:5" x14ac:dyDescent="0.25">
      <c r="A152" t="s">
        <v>40</v>
      </c>
      <c r="B152" t="s">
        <v>79</v>
      </c>
      <c r="C152" t="s">
        <v>69</v>
      </c>
      <c r="D152">
        <v>315550.21000000002</v>
      </c>
      <c r="E152">
        <v>36224.33</v>
      </c>
    </row>
    <row r="153" spans="1:5" x14ac:dyDescent="0.25">
      <c r="A153" t="s">
        <v>40</v>
      </c>
      <c r="B153" t="s">
        <v>80</v>
      </c>
      <c r="C153" t="s">
        <v>69</v>
      </c>
      <c r="D153">
        <v>334490.78999999998</v>
      </c>
      <c r="E153">
        <v>49671.74</v>
      </c>
    </row>
    <row r="154" spans="1:5" x14ac:dyDescent="0.25">
      <c r="A154" t="s">
        <v>40</v>
      </c>
      <c r="B154" t="s">
        <v>81</v>
      </c>
      <c r="C154" t="s">
        <v>69</v>
      </c>
      <c r="D154">
        <v>327206.15000000002</v>
      </c>
      <c r="E154">
        <v>33971.370000000003</v>
      </c>
    </row>
    <row r="155" spans="1:5" x14ac:dyDescent="0.25">
      <c r="A155" t="s">
        <v>40</v>
      </c>
      <c r="B155" t="s">
        <v>20</v>
      </c>
      <c r="C155" t="s">
        <v>69</v>
      </c>
      <c r="D155">
        <v>366922.49</v>
      </c>
      <c r="E155">
        <v>62025.79</v>
      </c>
    </row>
    <row r="156" spans="1:5" x14ac:dyDescent="0.25">
      <c r="A156" t="s">
        <v>40</v>
      </c>
      <c r="B156" t="s">
        <v>21</v>
      </c>
      <c r="C156" t="s">
        <v>69</v>
      </c>
      <c r="D156">
        <v>372260.14</v>
      </c>
      <c r="E156">
        <v>154329.35999999999</v>
      </c>
    </row>
    <row r="157" spans="1:5" x14ac:dyDescent="0.25">
      <c r="A157" t="s">
        <v>40</v>
      </c>
      <c r="B157" t="s">
        <v>22</v>
      </c>
      <c r="C157" t="s">
        <v>69</v>
      </c>
      <c r="D157">
        <v>338988.44</v>
      </c>
      <c r="E157">
        <v>148795.29999999999</v>
      </c>
    </row>
    <row r="158" spans="1:5" x14ac:dyDescent="0.25">
      <c r="A158" t="s">
        <v>40</v>
      </c>
      <c r="B158" t="s">
        <v>23</v>
      </c>
      <c r="C158" t="s">
        <v>69</v>
      </c>
      <c r="D158">
        <v>388732.2</v>
      </c>
      <c r="E158">
        <v>125510.3</v>
      </c>
    </row>
    <row r="159" spans="1:5" x14ac:dyDescent="0.25">
      <c r="A159" t="s">
        <v>40</v>
      </c>
      <c r="B159" t="s">
        <v>24</v>
      </c>
      <c r="C159" t="s">
        <v>69</v>
      </c>
      <c r="D159">
        <v>438420.01</v>
      </c>
      <c r="E159">
        <v>83503.08</v>
      </c>
    </row>
    <row r="160" spans="1:5" x14ac:dyDescent="0.25">
      <c r="A160" t="s">
        <v>40</v>
      </c>
      <c r="B160" t="s">
        <v>25</v>
      </c>
      <c r="C160" t="s">
        <v>69</v>
      </c>
      <c r="D160">
        <v>513396.95</v>
      </c>
      <c r="E160">
        <v>28698.09</v>
      </c>
    </row>
    <row r="161" spans="1:5" x14ac:dyDescent="0.25">
      <c r="A161" t="s">
        <v>40</v>
      </c>
      <c r="B161" t="s">
        <v>26</v>
      </c>
      <c r="C161" t="s">
        <v>69</v>
      </c>
      <c r="D161">
        <v>369253.12</v>
      </c>
      <c r="E161">
        <v>213971.26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Lodging - Motel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383182.57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9999.2999999999993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175350.55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75832.08</v>
      </c>
      <c r="F7" s="65">
        <f>Raw_endusebreakdownannual!F6</f>
        <v>860.79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56890.95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766.09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6324.63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318838.96999999997</v>
      </c>
      <c r="F17" s="65">
        <f>Raw_endusebreakdownannual!F16</f>
        <v>390367.99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273395.86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114451.03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175350.55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75832.08</v>
      </c>
      <c r="F22" s="65">
        <f>Raw_endusebreakdownannual!F21</f>
        <v>860.79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87391.96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4587.18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5910.08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457612.79999999999</v>
      </c>
      <c r="F32" s="65">
        <f>Raw_endusebreakdownannual!F31</f>
        <v>280166.73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187596.75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73415.62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175350.55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75832.08</v>
      </c>
      <c r="F37" s="65">
        <f>Raw_endusebreakdownannual!F36</f>
        <v>860.79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72844.149999999994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3633.81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5841.54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401076.21</v>
      </c>
      <c r="F47" s="65">
        <f>Raw_endusebreakdownannual!F46</f>
        <v>194299.09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170911.78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137492.88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175350.55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75832.08</v>
      </c>
      <c r="F52" s="65">
        <f>Raw_endusebreakdownannual!F51</f>
        <v>860.79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96747.94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5193.79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5794.22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490617.23</v>
      </c>
      <c r="F62" s="65">
        <f>Raw_endusebreakdownannual!F61</f>
        <v>177566.8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173504.09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92459.83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175350.55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75832.08</v>
      </c>
      <c r="F67" s="65">
        <f>Raw_endusebreakdownannual!F66</f>
        <v>860.79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78818.259999999995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3811.74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5920.28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426272.46</v>
      </c>
      <c r="F77" s="65">
        <f>Raw_endusebreakdownannual!F76</f>
        <v>180285.17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66133.429999999993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151488.01999999999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175350.55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75832.08</v>
      </c>
      <c r="F82" s="65">
        <f>Raw_endusebreakdownannual!F81</f>
        <v>860.79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108000.13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6253.18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5566.56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516923.96</v>
      </c>
      <c r="F92" s="65">
        <f>Raw_endusebreakdownannual!F91</f>
        <v>72560.78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74509.240000000005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169819.83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175350.55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75832.08</v>
      </c>
      <c r="F97" s="65">
        <f>Raw_endusebreakdownannual!F96</f>
        <v>860.79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116135.95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6962.16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5535.98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544100.56000000006</v>
      </c>
      <c r="F107" s="65">
        <f>Raw_endusebreakdownannual!F106</f>
        <v>80906.009999999995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90403.3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198552.32000000001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175350.55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75832.08</v>
      </c>
      <c r="F112" s="65">
        <f>Raw_endusebreakdownannual!F111</f>
        <v>860.79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122029.38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7336.86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5488.63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579101.18000000005</v>
      </c>
      <c r="F122" s="65">
        <f>Raw_endusebreakdownannual!F121</f>
        <v>96752.73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89383.02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227023.57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175350.55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75832.08</v>
      </c>
      <c r="F127" s="65">
        <f>Raw_endusebreakdownannual!F126</f>
        <v>860.79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136884.71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8001.26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5456.07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623092.18000000005</v>
      </c>
      <c r="F137" s="65">
        <f>Raw_endusebreakdownannual!F136</f>
        <v>95699.89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126754.08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248657.81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175350.55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75832.08</v>
      </c>
      <c r="F142" s="65">
        <f>Raw_endusebreakdownannual!F141</f>
        <v>860.79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132410.45000000001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7362.74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5420.55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639613.63</v>
      </c>
      <c r="F152" s="65">
        <f>Raw_endusebreakdownannual!F151</f>
        <v>133035.42000000001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278317.67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271127.03999999998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175350.55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75832.08</v>
      </c>
      <c r="F157" s="65">
        <f>Raw_endusebreakdownannual!F156</f>
        <v>860.79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142754.74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6944.16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5536.44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672008.56</v>
      </c>
      <c r="F167" s="65">
        <f>Raw_endusebreakdownannual!F166</f>
        <v>284714.90000000002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248701.62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219311.34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175350.55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75832.08</v>
      </c>
      <c r="F172" s="65">
        <f>Raw_endusebreakdownannual!F171</f>
        <v>860.79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119314.27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5069.84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5582.81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594878.07999999996</v>
      </c>
      <c r="F182" s="65">
        <f>Raw_endusebreakdownannual!F181</f>
        <v>255145.22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204929.18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296304.99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175350.55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75832.08</v>
      </c>
      <c r="F187" s="65">
        <f>Raw_endusebreakdownannual!F186</f>
        <v>860.79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150075.39000000001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7455.61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5421.81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705018.62</v>
      </c>
      <c r="F197" s="65">
        <f>Raw_endusebreakdownannual!F196</f>
        <v>211211.79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161980.59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363396.09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175350.55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75832.08</v>
      </c>
      <c r="F202" s="65">
        <f>Raw_endusebreakdownannual!F201</f>
        <v>860.79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181655.53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8793.7199999999993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5262.76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805027.97</v>
      </c>
      <c r="F212" s="65">
        <f>Raw_endusebreakdownannual!F211</f>
        <v>168104.15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112239.59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499336.47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175350.55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75832.08</v>
      </c>
      <c r="F217" s="65">
        <f>Raw_endusebreakdownannual!F216</f>
        <v>860.79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196218.85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7458.65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4844.6400000000003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954196.6</v>
      </c>
      <c r="F227" s="65">
        <f>Raw_endusebreakdownannual!F226</f>
        <v>117945.03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381656.12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240578.13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175350.55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75832.08</v>
      </c>
      <c r="F232" s="65">
        <f>Raw_endusebreakdownannual!F231</f>
        <v>860.79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166524.04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6732.13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5893.78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665016.93999999994</v>
      </c>
      <c r="F242" s="65">
        <f>Raw_endusebreakdownannual!F241</f>
        <v>388410.7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316594.84000000003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2822.71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117443.91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75832.08</v>
      </c>
      <c r="F247" s="65">
        <f>Raw_endusebreakdownannual!F246</f>
        <v>860.79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49204.66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270.62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6319.9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245573.99</v>
      </c>
      <c r="F257" s="65">
        <f>Raw_endusebreakdownannual!F256</f>
        <v>323775.53000000003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186121.21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50161.74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117443.91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75832.08</v>
      </c>
      <c r="F262" s="65">
        <f>Raw_endusebreakdownannual!F261</f>
        <v>860.79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52431.4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1592.49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6030.37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297461.61</v>
      </c>
      <c r="F272" s="65">
        <f>Raw_endusebreakdownannual!F271</f>
        <v>193012.38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141967.44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29920.71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117443.91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75832.08</v>
      </c>
      <c r="F277" s="65">
        <f>Raw_endusebreakdownannual!F276</f>
        <v>860.79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42374.73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1567.97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6066.78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267139.39</v>
      </c>
      <c r="F287" s="65">
        <f>Raw_endusebreakdownannual!F286</f>
        <v>148895.01999999999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114552.81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61763.53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117443.91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75832.08</v>
      </c>
      <c r="F292" s="65">
        <f>Raw_endusebreakdownannual!F291</f>
        <v>860.79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51928.08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1831.96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5914.22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308799.55</v>
      </c>
      <c r="F302" s="65">
        <f>Raw_endusebreakdownannual!F301</f>
        <v>121327.82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130900.98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35764.47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117443.91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75832.08</v>
      </c>
      <c r="F307" s="65">
        <f>Raw_endusebreakdownannual!F306</f>
        <v>860.79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45077.55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1528.08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6045.67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275646.08000000002</v>
      </c>
      <c r="F317" s="65">
        <f>Raw_endusebreakdownannual!F316</f>
        <v>137807.45000000001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51002.99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75851.89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117443.91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75832.08</v>
      </c>
      <c r="F322" s="65">
        <f>Raw_endusebreakdownannual!F321</f>
        <v>860.79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55083.99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3234.75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5818.25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327446.62</v>
      </c>
      <c r="F332" s="65">
        <f>Raw_endusebreakdownannual!F331</f>
        <v>57682.03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51511.28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90530.07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117443.91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75832.08</v>
      </c>
      <c r="F337" s="65">
        <f>Raw_endusebreakdownannual!F336</f>
        <v>860.79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63400.17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3810.58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5768.64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351016.81</v>
      </c>
      <c r="F347" s="65">
        <f>Raw_endusebreakdownannual!F346</f>
        <v>58140.72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71172.710000000006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102336.49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117443.91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75832.08</v>
      </c>
      <c r="F352" s="65">
        <f>Raw_endusebreakdownannual!F351</f>
        <v>860.79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63538.58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3041.36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5739.02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362192.42</v>
      </c>
      <c r="F362" s="65">
        <f>Raw_endusebreakdownannual!F361</f>
        <v>77772.52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45791.3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100812.25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117443.91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75832.08</v>
      </c>
      <c r="F367" s="65">
        <f>Raw_endusebreakdownannual!F366</f>
        <v>860.79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61052.91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2730.89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5739.08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357872.04</v>
      </c>
      <c r="F377" s="65">
        <f>Raw_endusebreakdownannual!F376</f>
        <v>52391.18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78419.08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136393.82999999999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117443.91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75832.08</v>
      </c>
      <c r="F382" s="65">
        <f>Raw_endusebreakdownannual!F381</f>
        <v>860.79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74762.509999999995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2891.19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5676.77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407323.51</v>
      </c>
      <c r="F392" s="65">
        <f>Raw_endusebreakdownannual!F391</f>
        <v>84956.64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179366.41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140877.54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117443.91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75832.08</v>
      </c>
      <c r="F397" s="65">
        <f>Raw_endusebreakdownannual!F396</f>
        <v>860.79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79271.66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2502.6999999999998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5833.66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415927.88</v>
      </c>
      <c r="F407" s="65">
        <f>Raw_endusebreakdownannual!F406</f>
        <v>186060.86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169644.88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110969.69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117443.91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75832.08</v>
      </c>
      <c r="F412" s="65">
        <f>Raw_endusebreakdownannual!F411</f>
        <v>860.79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69979.23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2410.96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5886.42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376635.87</v>
      </c>
      <c r="F422" s="65">
        <f>Raw_endusebreakdownannual!F421</f>
        <v>176392.09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142078.1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158635.57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117443.91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75832.08</v>
      </c>
      <c r="F427" s="65">
        <f>Raw_endusebreakdownannual!F426</f>
        <v>860.79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83221.05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2888.25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5726.92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438020.86</v>
      </c>
      <c r="F437" s="65">
        <f>Raw_endusebreakdownannual!F436</f>
        <v>148665.82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101403.62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203107.44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117443.91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75832.08</v>
      </c>
      <c r="F442" s="65">
        <f>Raw_endusebreakdownannual!F441</f>
        <v>860.79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96591.53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2711.3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5327.17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495686.27</v>
      </c>
      <c r="F452" s="65">
        <f>Raw_endusebreakdownannual!F451</f>
        <v>107591.59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43601.66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297961.53000000003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117443.91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75832.08</v>
      </c>
      <c r="F457" s="65">
        <f>Raw_endusebreakdownannual!F456</f>
        <v>860.79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109400.08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4081.69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5141.7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604719.29</v>
      </c>
      <c r="F467" s="65">
        <f>Raw_endusebreakdownannual!F466</f>
        <v>49604.160000000003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241382.32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122847.12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117443.91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75832.08</v>
      </c>
      <c r="F472" s="65">
        <f>Raw_endusebreakdownannual!F471</f>
        <v>860.79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93561.17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2890.57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6091.17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412574.85</v>
      </c>
      <c r="F482" s="65">
        <f>Raw_endusebreakdownannual!F481</f>
        <v>248334.29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210705.52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8624.44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175350.55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75832.08</v>
      </c>
      <c r="F487" s="65">
        <f>Raw_endusebreakdownannual!F486</f>
        <v>860.79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224237.25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6295.3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484044.32</v>
      </c>
      <c r="F497" s="65">
        <f>Raw_endusebreakdownannual!F496</f>
        <v>217861.62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127243.99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95125.17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175350.55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75832.08</v>
      </c>
      <c r="F502" s="65">
        <f>Raw_endusebreakdownannual!F501</f>
        <v>860.79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279923.62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5935.47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626231.42000000004</v>
      </c>
      <c r="F512" s="65">
        <f>Raw_endusebreakdownannual!F511</f>
        <v>134040.26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78956.14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61803.19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175350.55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75832.08</v>
      </c>
      <c r="F517" s="65">
        <f>Raw_endusebreakdownannual!F516</f>
        <v>860.79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260838.16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5842.27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573823.98</v>
      </c>
      <c r="F527" s="65">
        <f>Raw_endusebreakdownannual!F526</f>
        <v>85659.199999999997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67362.490000000005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117293.91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175350.55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75832.08</v>
      </c>
      <c r="F532" s="65">
        <f>Raw_endusebreakdownannual!F531</f>
        <v>860.79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282120.19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5744.34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650596.72</v>
      </c>
      <c r="F542" s="65">
        <f>Raw_endusebreakdownannual!F541</f>
        <v>73967.63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71700.13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82038.31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175350.55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75832.08</v>
      </c>
      <c r="F547" s="65">
        <f>Raw_endusebreakdownannual!F546</f>
        <v>860.79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256442.19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5922.57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589663.13</v>
      </c>
      <c r="F557" s="65">
        <f>Raw_endusebreakdownannual!F556</f>
        <v>78483.5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18311.509999999998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131273.91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175350.55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75832.08</v>
      </c>
      <c r="F562" s="65">
        <f>Raw_endusebreakdownannual!F561</f>
        <v>860.79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263580.99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5569.02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646037.53</v>
      </c>
      <c r="F572" s="65">
        <f>Raw_endusebreakdownannual!F571</f>
        <v>24741.33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16449.75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142114.45000000001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175350.55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75832.08</v>
      </c>
      <c r="F577" s="65">
        <f>Raw_endusebreakdownannual!F576</f>
        <v>860.79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253818.79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5468.7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647115.87</v>
      </c>
      <c r="F587" s="65">
        <f>Raw_endusebreakdownannual!F586</f>
        <v>22779.24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25595.61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166513.93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175350.55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75832.08</v>
      </c>
      <c r="F592" s="65">
        <f>Raw_endusebreakdownannual!F591</f>
        <v>860.79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280246.18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5471.75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697942.74</v>
      </c>
      <c r="F602" s="65">
        <f>Raw_endusebreakdownannual!F601</f>
        <v>31928.16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20272.41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191207.28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175350.55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75832.08</v>
      </c>
      <c r="F607" s="65">
        <f>Raw_endusebreakdownannual!F606</f>
        <v>860.79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301640.88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5470.44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744030.79</v>
      </c>
      <c r="F617" s="65">
        <f>Raw_endusebreakdownannual!F616</f>
        <v>26603.65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43524.75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207592.69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175350.55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75832.08</v>
      </c>
      <c r="F622" s="65">
        <f>Raw_endusebreakdownannual!F621</f>
        <v>860.79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275083.5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5377.12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733858.82</v>
      </c>
      <c r="F632" s="65">
        <f>Raw_endusebreakdownannual!F631</f>
        <v>49762.66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125556.83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231070.97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175350.55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75832.08</v>
      </c>
      <c r="F637" s="65">
        <f>Raw_endusebreakdownannual!F636</f>
        <v>860.79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301531.93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5549.85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783785.53</v>
      </c>
      <c r="F647" s="65">
        <f>Raw_endusebreakdownannual!F646</f>
        <v>131967.47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115577.01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186871.58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175350.55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75832.08</v>
      </c>
      <c r="F652" s="65">
        <f>Raw_endusebreakdownannual!F651</f>
        <v>860.79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274069.53999999998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5584.55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712123.76</v>
      </c>
      <c r="F662" s="65">
        <f>Raw_endusebreakdownannual!F661</f>
        <v>122022.35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88780.7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254080.11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175350.55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75832.08</v>
      </c>
      <c r="F667" s="65">
        <f>Raw_endusebreakdownannual!F666</f>
        <v>860.79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285005.87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5424.82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790268.61</v>
      </c>
      <c r="F677" s="65">
        <f>Raw_endusebreakdownannual!F676</f>
        <v>95066.32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56574.52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313038.44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175350.55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75832.08</v>
      </c>
      <c r="F682" s="65">
        <f>Raw_endusebreakdownannual!F681</f>
        <v>860.79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305331.38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5209.82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869552.45</v>
      </c>
      <c r="F692" s="65">
        <f>Raw_endusebreakdownannual!F691</f>
        <v>62645.13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17115.62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417590.79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175350.55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75832.08</v>
      </c>
      <c r="F697" s="65">
        <f>Raw_endusebreakdownannual!F696</f>
        <v>860.79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287848.96999999997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4793.96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956622.39</v>
      </c>
      <c r="F707" s="65">
        <f>Raw_endusebreakdownannual!F706</f>
        <v>22770.37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184591.43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203749.61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175350.55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75832.08</v>
      </c>
      <c r="F712" s="65">
        <f>Raw_endusebreakdownannual!F711</f>
        <v>860.79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316172.99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5874.43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771105.23</v>
      </c>
      <c r="F722" s="65">
        <f>Raw_endusebreakdownannual!F721</f>
        <v>191326.65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218607.01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1807.14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117443.91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75832.08</v>
      </c>
      <c r="F727" s="65">
        <f>Raw_endusebreakdownannual!F726</f>
        <v>860.79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104977.05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6398.59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300060.18</v>
      </c>
      <c r="F737" s="65">
        <f>Raw_endusebreakdownannual!F736</f>
        <v>225866.39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114244.32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39415.699999999997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117443.91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75832.08</v>
      </c>
      <c r="F742" s="65">
        <f>Raw_endusebreakdownannual!F741</f>
        <v>860.79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129929.01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5934.82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362620.69</v>
      </c>
      <c r="F752" s="65">
        <f>Raw_endusebreakdownannual!F751</f>
        <v>121039.93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81204.53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21444.89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117443.91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75832.08</v>
      </c>
      <c r="F757" s="65">
        <f>Raw_endusebreakdownannual!F756</f>
        <v>860.79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124822.41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6112.37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339543.29</v>
      </c>
      <c r="F767" s="65">
        <f>Raw_endusebreakdownannual!F766</f>
        <v>88177.7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61969.04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50038.97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117443.91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75832.08</v>
      </c>
      <c r="F772" s="65">
        <f>Raw_endusebreakdownannual!F771</f>
        <v>860.79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131484.22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5919.67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374799.18</v>
      </c>
      <c r="F782" s="65">
        <f>Raw_endusebreakdownannual!F781</f>
        <v>68749.509999999995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71827.679999999993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27157.94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117443.91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75832.08</v>
      </c>
      <c r="F787" s="65">
        <f>Raw_endusebreakdownannual!F786</f>
        <v>860.79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121951.16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6094.24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342385.09</v>
      </c>
      <c r="F797" s="65">
        <f>Raw_endusebreakdownannual!F796</f>
        <v>78782.710000000006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18644.740000000002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57381.599999999999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117443.91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75832.08</v>
      </c>
      <c r="F802" s="65">
        <f>Raw_endusebreakdownannual!F801</f>
        <v>860.79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140725.25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5743.56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391382.84</v>
      </c>
      <c r="F812" s="65">
        <f>Raw_endusebreakdownannual!F811</f>
        <v>25249.1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17352.47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65167.92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117443.91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75832.08</v>
      </c>
      <c r="F817" s="65">
        <f>Raw_endusebreakdownannual!F816</f>
        <v>860.79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137058.04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5646.79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395501.94</v>
      </c>
      <c r="F827" s="65">
        <f>Raw_endusebreakdownannual!F826</f>
        <v>23860.05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26333.88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78876.679999999993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117443.91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75832.08</v>
      </c>
      <c r="F832" s="65">
        <f>Raw_endusebreakdownannual!F831</f>
        <v>860.79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150002.12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5743.03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422154.78</v>
      </c>
      <c r="F842" s="65">
        <f>Raw_endusebreakdownannual!F841</f>
        <v>32937.71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15464.75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78449.240000000005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117443.91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75832.08</v>
      </c>
      <c r="F847" s="65">
        <f>Raw_endusebreakdownannual!F846</f>
        <v>860.79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132332.17000000001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5761.07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404057.4</v>
      </c>
      <c r="F857" s="65">
        <f>Raw_endusebreakdownannual!F856</f>
        <v>22086.61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37470.910000000003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112297.52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117443.91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75832.08</v>
      </c>
      <c r="F862" s="65">
        <f>Raw_endusebreakdownannual!F861</f>
        <v>860.79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144249.75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5727.11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449823.26</v>
      </c>
      <c r="F872" s="65">
        <f>Raw_endusebreakdownannual!F871</f>
        <v>44058.82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112467.34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117913.07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117443.91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75832.08</v>
      </c>
      <c r="F877" s="65">
        <f>Raw_endusebreakdownannual!F876</f>
        <v>860.79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141292.35999999999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5854.54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452481.42</v>
      </c>
      <c r="F887" s="65">
        <f>Raw_endusebreakdownannual!F886</f>
        <v>119182.68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110259.96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91145.33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117443.91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75832.08</v>
      </c>
      <c r="F892" s="65">
        <f>Raw_endusebreakdownannual!F891</f>
        <v>860.79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131136.51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5938.92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415557.83</v>
      </c>
      <c r="F902" s="65">
        <f>Raw_endusebreakdownannual!F901</f>
        <v>117059.68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90646.69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133489.57999999999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117443.91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75832.08</v>
      </c>
      <c r="F907" s="65">
        <f>Raw_endusebreakdownannual!F906</f>
        <v>860.79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138888.99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5921.83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465654.56</v>
      </c>
      <c r="F917" s="65">
        <f>Raw_endusebreakdownannual!F916</f>
        <v>97429.31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54059.62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173606.99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117443.91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75832.08</v>
      </c>
      <c r="F922" s="65">
        <f>Raw_endusebreakdownannual!F921</f>
        <v>860.79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153756.03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5712.33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520639</v>
      </c>
      <c r="F932" s="65">
        <f>Raw_endusebreakdownannual!F931</f>
        <v>60632.75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13567.16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243227.49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117443.91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75832.08</v>
      </c>
      <c r="F937" s="65">
        <f>Raw_endusebreakdownannual!F936</f>
        <v>860.79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148506.63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5519.08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585010.11</v>
      </c>
      <c r="F947" s="65">
        <f>Raw_endusebreakdownannual!F946</f>
        <v>19947.03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166271.98000000001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107500.47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117443.91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75832.08</v>
      </c>
      <c r="F952" s="65">
        <f>Raw_endusebreakdownannual!F951</f>
        <v>860.79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158229.21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6045.79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459005.66</v>
      </c>
      <c r="F962" s="65">
        <f>Raw_endusebreakdownannual!F961</f>
        <v>173178.57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46631.08</v>
      </c>
      <c r="F963" s="65">
        <f>Raw_endusebreakdownannual!F962</f>
        <v>20887.48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7950.82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175350.55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75832.08</v>
      </c>
      <c r="F967" s="65">
        <f>Raw_endusebreakdownannual!F966</f>
        <v>860.79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224238.49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6325.65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530003.02</v>
      </c>
      <c r="F977" s="65">
        <f>Raw_endusebreakdownannual!F976</f>
        <v>28073.93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31579.83</v>
      </c>
      <c r="F978" s="65">
        <f>Raw_endusebreakdownannual!F977</f>
        <v>13251.55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94340.22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175350.55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75832.08</v>
      </c>
      <c r="F982" s="65">
        <f>Raw_endusebreakdownannual!F981</f>
        <v>860.79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279925.49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5890.01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657028.17000000004</v>
      </c>
      <c r="F992" s="65">
        <f>Raw_endusebreakdownannual!F991</f>
        <v>20002.349999999999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18167.57</v>
      </c>
      <c r="F993" s="65">
        <f>Raw_endusebreakdownannual!F992</f>
        <v>6037.85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61324.97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175350.55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75832.08</v>
      </c>
      <c r="F997" s="65">
        <f>Raw_endusebreakdownannual!F996</f>
        <v>860.79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260836.58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5872.89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591511.74</v>
      </c>
      <c r="F1007" s="65">
        <f>Raw_endusebreakdownannual!F1006</f>
        <v>12771.53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15873.46</v>
      </c>
      <c r="F1008" s="65">
        <f>Raw_endusebreakdownannual!F1007</f>
        <v>4423.62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117321.85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175350.55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75832.08</v>
      </c>
      <c r="F1012" s="65">
        <f>Raw_endusebreakdownannual!F1011</f>
        <v>860.79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282120.24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5697.05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666498.18000000005</v>
      </c>
      <c r="F1022" s="65">
        <f>Raw_endusebreakdownannual!F1021</f>
        <v>10981.46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18014.11</v>
      </c>
      <c r="F1023" s="65">
        <f>Raw_endusebreakdownannual!F1022</f>
        <v>2700.78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81733.98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175350.55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75832.08</v>
      </c>
      <c r="F1027" s="65">
        <f>Raw_endusebreakdownannual!F1026</f>
        <v>860.79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256432.13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5906.61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607362.85</v>
      </c>
      <c r="F1037" s="65">
        <f>Raw_endusebreakdownannual!F1036</f>
        <v>9468.19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4296.22</v>
      </c>
      <c r="F1038" s="65">
        <f>Raw_endusebreakdownannual!F1037</f>
        <v>57.69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130325.37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175350.55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75832.08</v>
      </c>
      <c r="F1042" s="65">
        <f>Raw_endusebreakdownannual!F1041</f>
        <v>860.79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263567.67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5568.28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649371.88</v>
      </c>
      <c r="F1052" s="65">
        <f>Raw_endusebreakdownannual!F1051</f>
        <v>6486.76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3886.22</v>
      </c>
      <c r="F1053" s="65">
        <f>Raw_endusebreakdownannual!F1052</f>
        <v>0.44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141599.49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175350.55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75832.08</v>
      </c>
      <c r="F1057" s="65">
        <f>Raw_endusebreakdownannual!F1056</f>
        <v>860.79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253805.38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5518.19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650473.71</v>
      </c>
      <c r="F1067" s="65">
        <f>Raw_endusebreakdownannual!F1066</f>
        <v>6379.43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6088.4</v>
      </c>
      <c r="F1068" s="65">
        <f>Raw_endusebreakdownannual!F1067</f>
        <v>198.57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166379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175350.55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75832.08</v>
      </c>
      <c r="F1072" s="65">
        <f>Raw_endusebreakdownannual!F1071</f>
        <v>860.79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280244.32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5503.26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703894.36</v>
      </c>
      <c r="F1082" s="65">
        <f>Raw_endusebreakdownannual!F1081</f>
        <v>6562.63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4770.41</v>
      </c>
      <c r="F1083" s="65">
        <f>Raw_endusebreakdownannual!F1082</f>
        <v>293.08999999999997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191115.26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175350.55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75832.08</v>
      </c>
      <c r="F1087" s="65">
        <f>Raw_endusebreakdownannual!F1086</f>
        <v>860.79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301637.51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5470.64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748705.81</v>
      </c>
      <c r="F1097" s="65">
        <f>Raw_endusebreakdownannual!F1096</f>
        <v>6624.53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11745.02</v>
      </c>
      <c r="F1098" s="65">
        <f>Raw_endusebreakdownannual!F1097</f>
        <v>929.35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207216.36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175350.55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75832.08</v>
      </c>
      <c r="F1102" s="65">
        <f>Raw_endusebreakdownannual!F1101</f>
        <v>860.79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275083.67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5440.09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745227.68</v>
      </c>
      <c r="F1112" s="65">
        <f>Raw_endusebreakdownannual!F1111</f>
        <v>7230.24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29729.35</v>
      </c>
      <c r="F1113" s="65">
        <f>Raw_endusebreakdownannual!F1112</f>
        <v>15555.14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230515.5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175350.55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75832.08</v>
      </c>
      <c r="F1117" s="65">
        <f>Raw_endusebreakdownannual!F1116</f>
        <v>860.79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301531.21999999997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5566.33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812958.7</v>
      </c>
      <c r="F1127" s="65">
        <f>Raw_endusebreakdownannual!F1126</f>
        <v>21982.27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28267.26</v>
      </c>
      <c r="F1128" s="65">
        <f>Raw_endusebreakdownannual!F1127</f>
        <v>13137.5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186377.15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175350.55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75832.08</v>
      </c>
      <c r="F1132" s="65">
        <f>Raw_endusebreakdownannual!F1131</f>
        <v>860.79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274062.63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5616.22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739889.67</v>
      </c>
      <c r="F1142" s="65">
        <f>Raw_endusebreakdownannual!F1141</f>
        <v>19614.509999999998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21267.4</v>
      </c>
      <c r="F1143" s="65">
        <f>Raw_endusebreakdownannual!F1142</f>
        <v>9679.08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253617.8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175350.55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75832.08</v>
      </c>
      <c r="F1147" s="65">
        <f>Raw_endusebreakdownannual!F1146</f>
        <v>860.79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285006.74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5424.11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811074.57</v>
      </c>
      <c r="F1157" s="65">
        <f>Raw_endusebreakdownannual!F1156</f>
        <v>15963.98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14679.16</v>
      </c>
      <c r="F1158" s="65">
        <f>Raw_endusebreakdownannual!F1157</f>
        <v>3937.6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312433.8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175350.55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75832.08</v>
      </c>
      <c r="F1162" s="65">
        <f>Raw_endusebreakdownannual!F1161</f>
        <v>860.79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305331.15000000002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5231.8900000000003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883626.74</v>
      </c>
      <c r="F1172" s="65">
        <f>Raw_endusebreakdownannual!F1171</f>
        <v>10030.280000000001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4469.9799999999996</v>
      </c>
      <c r="F1173" s="65">
        <f>Raw_endusebreakdownannual!F1172</f>
        <v>70.12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417453.71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175350.55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75832.08</v>
      </c>
      <c r="F1177" s="65">
        <f>Raw_endusebreakdownannual!F1176</f>
        <v>860.79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287848.89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4843.46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960955.21</v>
      </c>
      <c r="F1187" s="65">
        <f>Raw_endusebreakdownannual!F1186</f>
        <v>5774.37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54498.25</v>
      </c>
      <c r="F1188" s="65">
        <f>Raw_endusebreakdownannual!F1187</f>
        <v>28762.86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201186.17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175350.55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75832.08</v>
      </c>
      <c r="F1192" s="65">
        <f>Raw_endusebreakdownannual!F1191</f>
        <v>860.79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316195.24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5812.01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823062.29</v>
      </c>
      <c r="F1202" s="65">
        <f>Raw_endusebreakdownannual!F1201</f>
        <v>35435.67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50750.05</v>
      </c>
      <c r="F1203" s="65">
        <f>Raw_endusebreakdownannual!F1202</f>
        <v>6507.66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1250.7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117443.91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75832.08</v>
      </c>
      <c r="F1207" s="65">
        <f>Raw_endusebreakdownannual!F1206</f>
        <v>860.79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104978.35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6452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350255.08</v>
      </c>
      <c r="F1217" s="65">
        <f>Raw_endusebreakdownannual!F1216</f>
        <v>13820.45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29565.29</v>
      </c>
      <c r="F1218" s="65">
        <f>Raw_endusebreakdownannual!F1217</f>
        <v>3047.33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38546.49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117443.91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75832.08</v>
      </c>
      <c r="F1222" s="65">
        <f>Raw_endusebreakdownannual!F1221</f>
        <v>860.79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129930.83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6066.83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391318.6</v>
      </c>
      <c r="F1232" s="65">
        <f>Raw_endusebreakdownannual!F1231</f>
        <v>9974.9599999999991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19340.98</v>
      </c>
      <c r="F1233" s="65">
        <f>Raw_endusebreakdownannual!F1232</f>
        <v>1692.1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21116.3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117443.91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75832.08</v>
      </c>
      <c r="F1237" s="65">
        <f>Raw_endusebreakdownannual!F1236</f>
        <v>860.79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124822.73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6176.11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358556.01</v>
      </c>
      <c r="F1247" s="65">
        <f>Raw_endusebreakdownannual!F1246</f>
        <v>8729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15098.49</v>
      </c>
      <c r="F1248" s="65">
        <f>Raw_endusebreakdownannual!F1247</f>
        <v>1009.15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49846.11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117443.91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75832.08</v>
      </c>
      <c r="F1252" s="65">
        <f>Raw_endusebreakdownannual!F1251</f>
        <v>860.79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131484.15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5934.83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389704.72</v>
      </c>
      <c r="F1262" s="65">
        <f>Raw_endusebreakdownannual!F1261</f>
        <v>7804.78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18038.400000000001</v>
      </c>
      <c r="F1263" s="65">
        <f>Raw_endusebreakdownannual!F1262</f>
        <v>598.35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26730.2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117443.91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75832.08</v>
      </c>
      <c r="F1267" s="65">
        <f>Raw_endusebreakdownannual!F1266</f>
        <v>860.79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121950.56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6061.45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359995.15</v>
      </c>
      <c r="F1277" s="65">
        <f>Raw_endusebreakdownannual!F1276</f>
        <v>7520.59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4372.25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55710.65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117443.91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75832.08</v>
      </c>
      <c r="F1282" s="65">
        <f>Raw_endusebreakdownannual!F1281</f>
        <v>860.79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140724.29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5791.64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394083.18</v>
      </c>
      <c r="F1292" s="65">
        <f>Raw_endusebreakdownannual!F1291</f>
        <v>6652.44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4076.18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64064.15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117443.91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75832.08</v>
      </c>
      <c r="F1297" s="65">
        <f>Raw_endusebreakdownannual!F1296</f>
        <v>860.79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137057.41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5649.2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398473.73</v>
      </c>
      <c r="F1307" s="65">
        <f>Raw_endusebreakdownannual!F1306</f>
        <v>6510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6286.96</v>
      </c>
      <c r="F1308" s="65">
        <f>Raw_endusebreakdownannual!F1307</f>
        <v>0.66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78366.48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117443.91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75832.08</v>
      </c>
      <c r="F1312" s="65">
        <f>Raw_endusebreakdownannual!F1311</f>
        <v>860.79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150001.97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5728.75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427931.4</v>
      </c>
      <c r="F1322" s="65">
        <f>Raw_endusebreakdownannual!F1321</f>
        <v>6590.2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3693.91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77818.880000000005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117443.91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75832.08</v>
      </c>
      <c r="F1327" s="65">
        <f>Raw_endusebreakdownannual!F1326</f>
        <v>860.79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132331.94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5745.42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407120.72</v>
      </c>
      <c r="F1337" s="65">
        <f>Raw_endusebreakdownannual!F1336</f>
        <v>6606.22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10180.56</v>
      </c>
      <c r="F1338" s="65">
        <f>Raw_endusebreakdownannual!F1337</f>
        <v>217.55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111937.15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117443.91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75832.08</v>
      </c>
      <c r="F1342" s="65">
        <f>Raw_endusebreakdownannual!F1341</f>
        <v>860.79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144249.68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6004.05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459643.38</v>
      </c>
      <c r="F1352" s="65">
        <f>Raw_endusebreakdownannual!F1351</f>
        <v>7082.39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28817.88</v>
      </c>
      <c r="F1353" s="65">
        <f>Raw_endusebreakdownannual!F1352</f>
        <v>2999.26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117378.12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117443.91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75832.08</v>
      </c>
      <c r="F1357" s="65">
        <f>Raw_endusebreakdownannual!F1356</f>
        <v>860.79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141292.09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5903.78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480764.08</v>
      </c>
      <c r="F1367" s="65">
        <f>Raw_endusebreakdownannual!F1366</f>
        <v>9763.83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28122.69</v>
      </c>
      <c r="F1368" s="65">
        <f>Raw_endusebreakdownannual!F1367</f>
        <v>4000.4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90503.15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117443.91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75832.08</v>
      </c>
      <c r="F1372" s="65">
        <f>Raw_endusebreakdownannual!F1371</f>
        <v>860.79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131137.26999999999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5921.57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443039.09</v>
      </c>
      <c r="F1382" s="65">
        <f>Raw_endusebreakdownannual!F1381</f>
        <v>10782.77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22783.07</v>
      </c>
      <c r="F1383" s="65">
        <f>Raw_endusebreakdownannual!F1382</f>
        <v>2864.52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133065.48000000001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117443.91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75832.08</v>
      </c>
      <c r="F1387" s="65">
        <f>Raw_endusebreakdownannual!F1386</f>
        <v>860.79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138889.03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5759.78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488013.56</v>
      </c>
      <c r="F1397" s="65">
        <f>Raw_endusebreakdownannual!F1396</f>
        <v>9485.09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14418.15</v>
      </c>
      <c r="F1398" s="65">
        <f>Raw_endusebreakdownannual!F1397</f>
        <v>1157.0899999999999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173134.73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117443.91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75832.08</v>
      </c>
      <c r="F1402" s="65">
        <f>Raw_endusebreakdownannual!F1401</f>
        <v>860.79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153755.25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5662.64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534584.12</v>
      </c>
      <c r="F1412" s="65">
        <f>Raw_endusebreakdownannual!F1411</f>
        <v>7680.52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3591.38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243081.01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117443.91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75832.08</v>
      </c>
      <c r="F1417" s="65">
        <f>Raw_endusebreakdownannual!F1416</f>
        <v>860.79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148506.63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5519.08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588455.01</v>
      </c>
      <c r="F1427" s="65">
        <f>Raw_endusebreakdownannual!F1426</f>
        <v>6379.87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49908.29</v>
      </c>
      <c r="F1428" s="65">
        <f>Raw_endusebreakdownannual!F1427</f>
        <v>15451.87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105320.21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117443.91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75832.08</v>
      </c>
      <c r="F1432" s="65">
        <f>Raw_endusebreakdownannual!F1431</f>
        <v>860.79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158238.65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6078.58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506743.14</v>
      </c>
      <c r="F1442" s="65">
        <f>Raw_endusebreakdownannual!F1441</f>
        <v>22391.25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46115.16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8119.8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175350.55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75832.08</v>
      </c>
      <c r="F1447" s="65">
        <f>Raw_endusebreakdownannual!F1446</f>
        <v>860.79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228301.06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6292.53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487603.49</v>
      </c>
      <c r="F1457" s="65">
        <f>Raw_endusebreakdownannual!F1456</f>
        <v>53268.480000000003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26968.86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94153.91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175350.55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75832.08</v>
      </c>
      <c r="F1462" s="65">
        <f>Raw_endusebreakdownannual!F1461</f>
        <v>860.79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282181.12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5971.63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627517.66</v>
      </c>
      <c r="F1472" s="65">
        <f>Raw_endusebreakdownannual!F1471</f>
        <v>33801.29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13296.56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61323.23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175350.55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75832.08</v>
      </c>
      <c r="F1477" s="65">
        <f>Raw_endusebreakdownannual!F1476</f>
        <v>860.79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261745.78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5887.49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574251.64</v>
      </c>
      <c r="F1487" s="65">
        <f>Raw_endusebreakdownannual!F1486</f>
        <v>20044.849999999999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9551.01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116731.68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175350.55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75832.08</v>
      </c>
      <c r="F1492" s="65">
        <f>Raw_endusebreakdownannual!F1491</f>
        <v>860.79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282731.24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5727.64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650645.55000000005</v>
      </c>
      <c r="F1502" s="65">
        <f>Raw_endusebreakdownannual!F1501</f>
        <v>16139.45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6641.02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80926.63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175350.55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75832.08</v>
      </c>
      <c r="F1507" s="65">
        <f>Raw_endusebreakdownannual!F1506</f>
        <v>860.79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257144.87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5920.91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589254.13</v>
      </c>
      <c r="F1517" s="65">
        <f>Raw_endusebreakdownannual!F1516</f>
        <v>13422.71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194.29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131023.79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175350.55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75832.08</v>
      </c>
      <c r="F1522" s="65">
        <f>Raw_endusebreakdownannual!F1521</f>
        <v>860.79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263582.73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5502.37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645789.15</v>
      </c>
      <c r="F1532" s="65">
        <f>Raw_endusebreakdownannual!F1531</f>
        <v>6557.46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5.51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141859.15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175350.55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75832.08</v>
      </c>
      <c r="F1537" s="65">
        <f>Raw_endusebreakdownannual!F1536</f>
        <v>860.79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253808.59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5534.39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646850.36</v>
      </c>
      <c r="F1547" s="65">
        <f>Raw_endusebreakdownannual!F1546</f>
        <v>6400.7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620.02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166089.85999999999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175350.55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75832.08</v>
      </c>
      <c r="F1552" s="65">
        <f>Raw_endusebreakdownannual!F1551</f>
        <v>860.79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280340.49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5456.31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697612.98</v>
      </c>
      <c r="F1562" s="65">
        <f>Raw_endusebreakdownannual!F1561</f>
        <v>6937.12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584.59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190885.11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175350.55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75832.08</v>
      </c>
      <c r="F1567" s="65">
        <f>Raw_endusebreakdownannual!F1566</f>
        <v>860.79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301706.44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5405.78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743774.18</v>
      </c>
      <c r="F1577" s="65">
        <f>Raw_endusebreakdownannual!F1576</f>
        <v>6851.17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2673.23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206779.85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175350.55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75832.08</v>
      </c>
      <c r="F1582" s="65">
        <f>Raw_endusebreakdownannual!F1581</f>
        <v>860.79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275540.84000000003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5405.76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733503.31</v>
      </c>
      <c r="F1592" s="65">
        <f>Raw_endusebreakdownannual!F1591</f>
        <v>8939.7800000000007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31171.759999999998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230316.02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175350.55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75832.08</v>
      </c>
      <c r="F1597" s="65">
        <f>Raw_endusebreakdownannual!F1596</f>
        <v>860.79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305131.15000000002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5550.76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786629.8</v>
      </c>
      <c r="F1607" s="65">
        <f>Raw_endusebreakdownannual!F1606</f>
        <v>37583.32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27228.68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186117.89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175350.55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75832.08</v>
      </c>
      <c r="F1612" s="65">
        <f>Raw_endusebreakdownannual!F1611</f>
        <v>860.79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277036.51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5650.8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714337.03</v>
      </c>
      <c r="F1622" s="65">
        <f>Raw_endusebreakdownannual!F1621</f>
        <v>33740.28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20806.53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253615.08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175350.55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75832.08</v>
      </c>
      <c r="F1627" s="65">
        <f>Raw_endusebreakdownannual!F1626</f>
        <v>860.79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287302.90000000002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5405.55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792100.61</v>
      </c>
      <c r="F1637" s="65">
        <f>Raw_endusebreakdownannual!F1636</f>
        <v>27072.880000000001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8349.89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312339.40999999997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175350.55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75832.08</v>
      </c>
      <c r="F1642" s="65">
        <f>Raw_endusebreakdownannual!F1641</f>
        <v>860.79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306422.53999999998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5179.62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869944.58</v>
      </c>
      <c r="F1652" s="65">
        <f>Raw_endusebreakdownannual!F1651</f>
        <v>14390.31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146.93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417083.49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175350.55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75832.08</v>
      </c>
      <c r="F1657" s="65">
        <f>Raw_endusebreakdownannual!F1656</f>
        <v>860.79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287879.67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4826.18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956145.8</v>
      </c>
      <c r="F1667" s="65">
        <f>Raw_endusebreakdownannual!F1666</f>
        <v>5833.9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54066.77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201750.35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175350.55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75832.08</v>
      </c>
      <c r="F1672" s="65">
        <f>Raw_endusebreakdownannual!F1671</f>
        <v>860.79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321769.19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5890.59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774702.17</v>
      </c>
      <c r="F1682" s="65">
        <f>Raw_endusebreakdownannual!F1681</f>
        <v>60818.15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44975.79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1614.53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117443.91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75832.08</v>
      </c>
      <c r="F1687" s="65">
        <f>Raw_endusebreakdownannual!F1686</f>
        <v>860.79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106652.18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6383.6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301542.7</v>
      </c>
      <c r="F1697" s="65">
        <f>Raw_endusebreakdownannual!F1696</f>
        <v>52220.18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22009.360000000001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38558.6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117443.91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75832.08</v>
      </c>
      <c r="F1702" s="65">
        <f>Raw_endusebreakdownannual!F1701</f>
        <v>860.79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130547.73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6048.07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362382.33</v>
      </c>
      <c r="F1712" s="65">
        <f>Raw_endusebreakdownannual!F1711</f>
        <v>28918.23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12488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21016.62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117443.91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75832.08</v>
      </c>
      <c r="F1717" s="65">
        <f>Raw_endusebreakdownannual!F1716</f>
        <v>860.79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125040.74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6127.71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339333.35</v>
      </c>
      <c r="F1727" s="65">
        <f>Raw_endusebreakdownannual!F1726</f>
        <v>19476.5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5865.19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49518.1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117443.91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75832.08</v>
      </c>
      <c r="F1732" s="65">
        <f>Raw_endusebreakdownannual!F1731</f>
        <v>860.79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131604.60999999999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5999.15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374398.71</v>
      </c>
      <c r="F1742" s="65">
        <f>Raw_endusebreakdownannual!F1741</f>
        <v>12725.14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6260.36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26074.83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117443.91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75832.08</v>
      </c>
      <c r="F1747" s="65">
        <f>Raw_endusebreakdownannual!F1746</f>
        <v>860.79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121982.27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6044.9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341333.08</v>
      </c>
      <c r="F1757" s="65">
        <f>Raw_endusebreakdownannual!F1756</f>
        <v>13166.05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7.96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57087.64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117443.91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75832.08</v>
      </c>
      <c r="F1762" s="65">
        <f>Raw_endusebreakdownannual!F1761</f>
        <v>860.79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140701.34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5824.14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391064.97</v>
      </c>
      <c r="F1772" s="65">
        <f>Raw_endusebreakdownannual!F1771</f>
        <v>6692.89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64868.42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117443.91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75832.08</v>
      </c>
      <c r="F1777" s="65">
        <f>Raw_endusebreakdownannual!F1776</f>
        <v>860.79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137033.87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5858.05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395178.28</v>
      </c>
      <c r="F1787" s="65">
        <f>Raw_endusebreakdownannual!F1786</f>
        <v>6718.84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180.94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78337.52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117443.91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75832.08</v>
      </c>
      <c r="F1792" s="65">
        <f>Raw_endusebreakdownannual!F1791</f>
        <v>860.79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149972.31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5825.16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421585.82</v>
      </c>
      <c r="F1802" s="65">
        <f>Raw_endusebreakdownannual!F1801</f>
        <v>6866.89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4.8600000000000003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78090.94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117443.91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75832.08</v>
      </c>
      <c r="F1807" s="65">
        <f>Raw_endusebreakdownannual!F1806</f>
        <v>860.79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132304.12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5841.21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403671.05</v>
      </c>
      <c r="F1817" s="65">
        <f>Raw_endusebreakdownannual!F1816</f>
        <v>6706.86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1469.96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111384.42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117443.91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75832.08</v>
      </c>
      <c r="F1822" s="65">
        <f>Raw_endusebreakdownannual!F1821</f>
        <v>860.79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144219.07999999999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5855.77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448879.49</v>
      </c>
      <c r="F1832" s="65">
        <f>Raw_endusebreakdownannual!F1831</f>
        <v>8186.52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24808.41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117238.2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117443.91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75832.08</v>
      </c>
      <c r="F1837" s="65">
        <f>Raw_endusebreakdownannual!F1836</f>
        <v>860.79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142538.32999999999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5837.79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453052.52</v>
      </c>
      <c r="F1847" s="65">
        <f>Raw_endusebreakdownannual!F1846</f>
        <v>31506.99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25328.66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90451.61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117443.91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75832.08</v>
      </c>
      <c r="F1852" s="65">
        <f>Raw_endusebreakdownannual!F1851</f>
        <v>860.79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132429.31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5931.24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416156.91</v>
      </c>
      <c r="F1862" s="65">
        <f>Raw_endusebreakdownannual!F1861</f>
        <v>32120.69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20937.689999999999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133100.59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117443.91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75832.08</v>
      </c>
      <c r="F1867" s="65">
        <f>Raw_endusebreakdownannual!F1866</f>
        <v>860.79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139867.88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5886.01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466244.45</v>
      </c>
      <c r="F1877" s="65">
        <f>Raw_endusebreakdownannual!F1876</f>
        <v>27684.5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6724.19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172897.81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117443.91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75832.08</v>
      </c>
      <c r="F1882" s="65">
        <f>Raw_endusebreakdownannual!F1881</f>
        <v>860.79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153969.16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5662.06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520142.95</v>
      </c>
      <c r="F1892" s="65">
        <f>Raw_endusebreakdownannual!F1891</f>
        <v>13247.04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1.1100000000000001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242676.55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117443.91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75832.08</v>
      </c>
      <c r="F1897" s="65">
        <f>Raw_endusebreakdownannual!F1896</f>
        <v>860.79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148484.84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5517.76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584437.37</v>
      </c>
      <c r="F1907" s="65">
        <f>Raw_endusebreakdownannual!F1906</f>
        <v>6379.67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50676.02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106035.93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117443.91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75832.08</v>
      </c>
      <c r="F1912" s="65">
        <f>Raw_endusebreakdownannual!F1911</f>
        <v>860.79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162393.24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6027.66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461705.16</v>
      </c>
      <c r="F1922" s="65">
        <f>Raw_endusebreakdownannual!F1921</f>
        <v>57564.480000000003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293365.95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10796.32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175350.55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75832.08</v>
      </c>
      <c r="F1927" s="65">
        <f>Raw_endusebreakdownannual!F1926</f>
        <v>860.79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82535.600000000006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6295.15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344514.55</v>
      </c>
      <c r="F1937" s="65">
        <f>Raw_endusebreakdownannual!F1936</f>
        <v>300521.89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191055.11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92435.64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175350.55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75832.08</v>
      </c>
      <c r="F1942" s="65">
        <f>Raw_endusebreakdownannual!F1941</f>
        <v>860.79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118174.1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5906.76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461792.37</v>
      </c>
      <c r="F1952" s="65">
        <f>Raw_endusebreakdownannual!F1951</f>
        <v>197822.66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127278.45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64241.69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175350.55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75832.08</v>
      </c>
      <c r="F1957" s="65">
        <f>Raw_endusebreakdownannual!F1956</f>
        <v>860.79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106454.46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5856.18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421878.78</v>
      </c>
      <c r="F1967" s="65">
        <f>Raw_endusebreakdownannual!F1966</f>
        <v>133995.43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111783.83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114591.28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175350.55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75832.08</v>
      </c>
      <c r="F1972" s="65">
        <f>Raw_endusebreakdownannual!F1971</f>
        <v>860.79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123632.27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5809.99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489406.18</v>
      </c>
      <c r="F1982" s="65">
        <f>Raw_endusebreakdownannual!F1981</f>
        <v>118454.61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115619.06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83292.990000000005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175350.55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75832.08</v>
      </c>
      <c r="F1987" s="65">
        <f>Raw_endusebreakdownannual!F1986</f>
        <v>860.79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110372.4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5888.97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444848.02</v>
      </c>
      <c r="F1997" s="65">
        <f>Raw_endusebreakdownannual!F1996</f>
        <v>122368.83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36147.33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131906.04999999999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175350.55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75832.08</v>
      </c>
      <c r="F2002" s="65">
        <f>Raw_endusebreakdownannual!F2001</f>
        <v>860.79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124118.61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5567.96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507207.28</v>
      </c>
      <c r="F2012" s="65">
        <f>Raw_endusebreakdownannual!F2011</f>
        <v>42576.08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31389.54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138637.20000000001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175350.55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75832.08</v>
      </c>
      <c r="F2017" s="65">
        <f>Raw_endusebreakdownannual!F2016</f>
        <v>860.79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120693.62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5501.66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510513.44</v>
      </c>
      <c r="F2027" s="65">
        <f>Raw_endusebreakdownannual!F2026</f>
        <v>37752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47346.95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161796.29999999999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175350.55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75832.08</v>
      </c>
      <c r="F2032" s="65">
        <f>Raw_endusebreakdownannual!F2031</f>
        <v>860.79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132795.74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5501.4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545774.67000000004</v>
      </c>
      <c r="F2042" s="65">
        <f>Raw_endusebreakdownannual!F2041</f>
        <v>53709.14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41191.96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184395.1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175350.55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75832.08</v>
      </c>
      <c r="F2047" s="65">
        <f>Raw_endusebreakdownannual!F2046</f>
        <v>860.79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145793.19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5408.05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581370.92000000004</v>
      </c>
      <c r="F2057" s="65">
        <f>Raw_endusebreakdownannual!F2056</f>
        <v>47460.800000000003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72147.179999999993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197432.42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175350.55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75832.08</v>
      </c>
      <c r="F2062" s="65">
        <f>Raw_endusebreakdownannual!F2061</f>
        <v>860.79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132765.29999999999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5438.46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581380.36</v>
      </c>
      <c r="F2072" s="65">
        <f>Raw_endusebreakdownannual!F2071</f>
        <v>78446.429999999993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185915.68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220968.74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175350.55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75832.08</v>
      </c>
      <c r="F2077" s="65">
        <f>Raw_endusebreakdownannual!F2076</f>
        <v>860.79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144436.35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5552.24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616587.72</v>
      </c>
      <c r="F2087" s="65">
        <f>Raw_endusebreakdownannual!F2086</f>
        <v>192328.71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169725.25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179189.7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175350.55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75832.08</v>
      </c>
      <c r="F2092" s="65">
        <f>Raw_endusebreakdownannual!F2091</f>
        <v>860.79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127988.31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5649.66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558360.64</v>
      </c>
      <c r="F2102" s="65">
        <f>Raw_endusebreakdownannual!F2101</f>
        <v>176235.71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135278.54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243993.58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175350.55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75832.08</v>
      </c>
      <c r="F2107" s="65">
        <f>Raw_endusebreakdownannual!F2106</f>
        <v>860.79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141426.89000000001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5486.74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636603.1</v>
      </c>
      <c r="F2117" s="65">
        <f>Raw_endusebreakdownannual!F2116</f>
        <v>141626.07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90980.65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299605.23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175350.55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75832.08</v>
      </c>
      <c r="F2122" s="65">
        <f>Raw_endusebreakdownannual!F2121</f>
        <v>860.79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158532.62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5153.33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709320.48</v>
      </c>
      <c r="F2132" s="65">
        <f>Raw_endusebreakdownannual!F2131</f>
        <v>96994.77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31887.58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400521.89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175350.55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75832.08</v>
      </c>
      <c r="F2137" s="65">
        <f>Raw_endusebreakdownannual!F2136</f>
        <v>860.79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161468.22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4776.34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813172.75</v>
      </c>
      <c r="F2147" s="65">
        <f>Raw_endusebreakdownannual!F2146</f>
        <v>37524.720000000001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252793.11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194656.13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175350.55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75832.08</v>
      </c>
      <c r="F2152" s="65">
        <f>Raw_endusebreakdownannual!F2151</f>
        <v>860.79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151849.76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5874.89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597688.52</v>
      </c>
      <c r="F2162" s="65">
        <f>Raw_endusebreakdownannual!F2161</f>
        <v>259528.79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275071.62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1969.65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117443.91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75832.08</v>
      </c>
      <c r="F2167" s="65">
        <f>Raw_endusebreakdownannual!F2166</f>
        <v>860.79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38405.71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6325.96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233651.35</v>
      </c>
      <c r="F2177" s="65">
        <f>Raw_endusebreakdownannual!F2176</f>
        <v>282258.38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151793.07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36511.25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117443.91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75832.08</v>
      </c>
      <c r="F2182" s="65">
        <f>Raw_endusebreakdownannual!F2181</f>
        <v>860.79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52602.67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6223.51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282389.90999999997</v>
      </c>
      <c r="F2192" s="65">
        <f>Raw_endusebreakdownannual!F2191</f>
        <v>158877.38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113926.39999999999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20622.36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117443.91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75832.08</v>
      </c>
      <c r="F2197" s="65">
        <f>Raw_endusebreakdownannual!F2196</f>
        <v>860.79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48311.4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6240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262209.74</v>
      </c>
      <c r="F2207" s="65">
        <f>Raw_endusebreakdownannual!F2206</f>
        <v>121027.2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89839.23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46893.88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117443.91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75832.08</v>
      </c>
      <c r="F2212" s="65">
        <f>Raw_endusebreakdownannual!F2211</f>
        <v>860.79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55204.79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6032.19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295374.65000000002</v>
      </c>
      <c r="F2222" s="65">
        <f>Raw_endusebreakdownannual!F2221</f>
        <v>96732.22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101530.4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25764.05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117443.91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75832.08</v>
      </c>
      <c r="F2227" s="65">
        <f>Raw_endusebreakdownannual!F2226</f>
        <v>860.79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48721.22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6157.85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267761.26</v>
      </c>
      <c r="F2237" s="65">
        <f>Raw_endusebreakdownannual!F2236</f>
        <v>108549.04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32551.25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55554.99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117443.91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75832.08</v>
      </c>
      <c r="F2242" s="65">
        <f>Raw_endusebreakdownannual!F2241</f>
        <v>860.79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62107.68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5787.47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310938.65000000002</v>
      </c>
      <c r="F2252" s="65">
        <f>Raw_endusebreakdownannual!F2251</f>
        <v>39199.51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29540.37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61149.120000000003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117443.91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75832.08</v>
      </c>
      <c r="F2257" s="65">
        <f>Raw_endusebreakdownannual!F2256</f>
        <v>860.79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61125.11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5823.17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315550.21000000002</v>
      </c>
      <c r="F2267" s="65">
        <f>Raw_endusebreakdownannual!F2266</f>
        <v>36224.33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43052.37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74169.63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117443.91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75832.08</v>
      </c>
      <c r="F2272" s="65">
        <f>Raw_endusebreakdownannual!F2271</f>
        <v>860.79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67045.17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5758.58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334490.78999999998</v>
      </c>
      <c r="F2282" s="65">
        <f>Raw_endusebreakdownannual!F2281</f>
        <v>49671.74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27255.21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73437.759999999995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117443.91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75832.08</v>
      </c>
      <c r="F2287" s="65">
        <f>Raw_endusebreakdownannual!F2286</f>
        <v>860.79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60492.4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5855.36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327206.15000000002</v>
      </c>
      <c r="F2297" s="65">
        <f>Raw_endusebreakdownannual!F2296</f>
        <v>33971.370000000003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55390.39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105936.57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117443.91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75832.08</v>
      </c>
      <c r="F2302" s="65">
        <f>Raw_endusebreakdownannual!F2301</f>
        <v>860.79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67709.94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5774.6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366922.49</v>
      </c>
      <c r="F2312" s="65">
        <f>Raw_endusebreakdownannual!F2311</f>
        <v>62025.79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147581.07999999999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112334.62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117443.91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75832.08</v>
      </c>
      <c r="F2317" s="65">
        <f>Raw_endusebreakdownannual!F2316</f>
        <v>860.79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66649.539999999994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5887.48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372260.14</v>
      </c>
      <c r="F2327" s="65">
        <f>Raw_endusebreakdownannual!F2326</f>
        <v>154329.35999999999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142092.70000000001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86302.67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117443.91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75832.08</v>
      </c>
      <c r="F2332" s="65">
        <f>Raw_endusebreakdownannual!F2331</f>
        <v>860.79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59409.78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5841.81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338988.44</v>
      </c>
      <c r="F2342" s="65">
        <f>Raw_endusebreakdownannual!F2341</f>
        <v>148795.29999999999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118828.78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127683.64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117443.91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75832.08</v>
      </c>
      <c r="F2347" s="65">
        <f>Raw_endusebreakdownannual!F2346</f>
        <v>860.79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67772.58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5820.72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388732.2</v>
      </c>
      <c r="F2357" s="65">
        <f>Raw_endusebreakdownannual!F2356</f>
        <v>125510.3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76918.5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165974.94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117443.91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75832.08</v>
      </c>
      <c r="F2362" s="65">
        <f>Raw_endusebreakdownannual!F2361</f>
        <v>860.79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79169.08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5723.79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438420.01</v>
      </c>
      <c r="F2372" s="65">
        <f>Raw_endusebreakdownannual!F2371</f>
        <v>83503.08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22351.71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234764.67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117443.91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75832.08</v>
      </c>
      <c r="F2377" s="65">
        <f>Raw_endusebreakdownannual!F2376</f>
        <v>860.79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85356.29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5485.59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513396.95</v>
      </c>
      <c r="F2387" s="65">
        <f>Raw_endusebreakdownannual!F2386</f>
        <v>28698.09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207029.17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101580.83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117443.91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75832.08</v>
      </c>
      <c r="F2392" s="65">
        <f>Raw_endusebreakdownannual!F2391</f>
        <v>860.79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74396.31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6081.3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369253.12</v>
      </c>
      <c r="F2402" s="65">
        <f>Raw_endusebreakdownannual!F2401</f>
        <v>213971.26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610</v>
      </c>
      <c r="E2">
        <v>0</v>
      </c>
      <c r="F2">
        <v>383182.57</v>
      </c>
    </row>
    <row r="3" spans="1:6" x14ac:dyDescent="0.25">
      <c r="A3" t="s">
        <v>39</v>
      </c>
      <c r="B3" t="s">
        <v>73</v>
      </c>
      <c r="C3" t="s">
        <v>67</v>
      </c>
      <c r="D3" t="s">
        <v>611</v>
      </c>
      <c r="E3">
        <v>9999.2999999999993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612</v>
      </c>
      <c r="E4">
        <v>175350.55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613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614</v>
      </c>
      <c r="E6">
        <v>75832.08</v>
      </c>
      <c r="F6">
        <v>860.79</v>
      </c>
    </row>
    <row r="7" spans="1:6" x14ac:dyDescent="0.25">
      <c r="A7" t="s">
        <v>39</v>
      </c>
      <c r="B7" t="s">
        <v>73</v>
      </c>
      <c r="C7" t="s">
        <v>67</v>
      </c>
      <c r="D7" t="s">
        <v>615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616</v>
      </c>
      <c r="E8">
        <v>56890.95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617</v>
      </c>
      <c r="E9">
        <v>766.09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618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619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620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621</v>
      </c>
      <c r="E13">
        <v>0</v>
      </c>
      <c r="F13">
        <v>6324.63</v>
      </c>
    </row>
    <row r="14" spans="1:6" x14ac:dyDescent="0.25">
      <c r="A14" t="s">
        <v>39</v>
      </c>
      <c r="B14" t="s">
        <v>73</v>
      </c>
      <c r="C14" t="s">
        <v>67</v>
      </c>
      <c r="D14" t="s">
        <v>622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623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624</v>
      </c>
      <c r="E16">
        <v>318838.96999999997</v>
      </c>
      <c r="F16">
        <v>390367.99</v>
      </c>
    </row>
    <row r="17" spans="1:6" x14ac:dyDescent="0.25">
      <c r="A17" t="s">
        <v>39</v>
      </c>
      <c r="B17" t="s">
        <v>74</v>
      </c>
      <c r="C17" t="s">
        <v>67</v>
      </c>
      <c r="D17" t="s">
        <v>610</v>
      </c>
      <c r="E17">
        <v>0</v>
      </c>
      <c r="F17">
        <v>273395.86</v>
      </c>
    </row>
    <row r="18" spans="1:6" x14ac:dyDescent="0.25">
      <c r="A18" t="s">
        <v>39</v>
      </c>
      <c r="B18" t="s">
        <v>74</v>
      </c>
      <c r="C18" t="s">
        <v>67</v>
      </c>
      <c r="D18" t="s">
        <v>611</v>
      </c>
      <c r="E18">
        <v>114451.03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612</v>
      </c>
      <c r="E19">
        <v>175350.55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613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614</v>
      </c>
      <c r="E21">
        <v>75832.08</v>
      </c>
      <c r="F21">
        <v>860.79</v>
      </c>
    </row>
    <row r="22" spans="1:6" x14ac:dyDescent="0.25">
      <c r="A22" t="s">
        <v>39</v>
      </c>
      <c r="B22" t="s">
        <v>74</v>
      </c>
      <c r="C22" t="s">
        <v>67</v>
      </c>
      <c r="D22" t="s">
        <v>615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616</v>
      </c>
      <c r="E23">
        <v>87391.96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617</v>
      </c>
      <c r="E24">
        <v>4587.18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618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619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620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621</v>
      </c>
      <c r="E28">
        <v>0</v>
      </c>
      <c r="F28">
        <v>5910.08</v>
      </c>
    </row>
    <row r="29" spans="1:6" x14ac:dyDescent="0.25">
      <c r="A29" t="s">
        <v>39</v>
      </c>
      <c r="B29" t="s">
        <v>74</v>
      </c>
      <c r="C29" t="s">
        <v>67</v>
      </c>
      <c r="D29" t="s">
        <v>622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623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624</v>
      </c>
      <c r="E31">
        <v>457612.79999999999</v>
      </c>
      <c r="F31">
        <v>280166.73</v>
      </c>
    </row>
    <row r="32" spans="1:6" x14ac:dyDescent="0.25">
      <c r="A32" t="s">
        <v>39</v>
      </c>
      <c r="B32" t="s">
        <v>75</v>
      </c>
      <c r="C32" t="s">
        <v>67</v>
      </c>
      <c r="D32" t="s">
        <v>610</v>
      </c>
      <c r="E32">
        <v>0</v>
      </c>
      <c r="F32">
        <v>187596.75</v>
      </c>
    </row>
    <row r="33" spans="1:6" x14ac:dyDescent="0.25">
      <c r="A33" t="s">
        <v>39</v>
      </c>
      <c r="B33" t="s">
        <v>75</v>
      </c>
      <c r="C33" t="s">
        <v>67</v>
      </c>
      <c r="D33" t="s">
        <v>611</v>
      </c>
      <c r="E33">
        <v>73415.62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612</v>
      </c>
      <c r="E34">
        <v>175350.55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613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614</v>
      </c>
      <c r="E36">
        <v>75832.08</v>
      </c>
      <c r="F36">
        <v>860.79</v>
      </c>
    </row>
    <row r="37" spans="1:6" x14ac:dyDescent="0.25">
      <c r="A37" t="s">
        <v>39</v>
      </c>
      <c r="B37" t="s">
        <v>75</v>
      </c>
      <c r="C37" t="s">
        <v>67</v>
      </c>
      <c r="D37" t="s">
        <v>615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616</v>
      </c>
      <c r="E38">
        <v>72844.149999999994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617</v>
      </c>
      <c r="E39">
        <v>3633.81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618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619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620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621</v>
      </c>
      <c r="E43">
        <v>0</v>
      </c>
      <c r="F43">
        <v>5841.54</v>
      </c>
    </row>
    <row r="44" spans="1:6" x14ac:dyDescent="0.25">
      <c r="A44" t="s">
        <v>39</v>
      </c>
      <c r="B44" t="s">
        <v>75</v>
      </c>
      <c r="C44" t="s">
        <v>67</v>
      </c>
      <c r="D44" t="s">
        <v>622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623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624</v>
      </c>
      <c r="E46">
        <v>401076.21</v>
      </c>
      <c r="F46">
        <v>194299.09</v>
      </c>
    </row>
    <row r="47" spans="1:6" x14ac:dyDescent="0.25">
      <c r="A47" t="s">
        <v>39</v>
      </c>
      <c r="B47" t="s">
        <v>76</v>
      </c>
      <c r="C47" t="s">
        <v>67</v>
      </c>
      <c r="D47" t="s">
        <v>610</v>
      </c>
      <c r="E47">
        <v>0</v>
      </c>
      <c r="F47">
        <v>170911.78</v>
      </c>
    </row>
    <row r="48" spans="1:6" x14ac:dyDescent="0.25">
      <c r="A48" t="s">
        <v>39</v>
      </c>
      <c r="B48" t="s">
        <v>76</v>
      </c>
      <c r="C48" t="s">
        <v>67</v>
      </c>
      <c r="D48" t="s">
        <v>611</v>
      </c>
      <c r="E48">
        <v>137492.88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612</v>
      </c>
      <c r="E49">
        <v>175350.55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613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614</v>
      </c>
      <c r="E51">
        <v>75832.08</v>
      </c>
      <c r="F51">
        <v>860.79</v>
      </c>
    </row>
    <row r="52" spans="1:6" x14ac:dyDescent="0.25">
      <c r="A52" t="s">
        <v>39</v>
      </c>
      <c r="B52" t="s">
        <v>76</v>
      </c>
      <c r="C52" t="s">
        <v>67</v>
      </c>
      <c r="D52" t="s">
        <v>615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616</v>
      </c>
      <c r="E53">
        <v>96747.94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617</v>
      </c>
      <c r="E54">
        <v>5193.79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618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619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620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621</v>
      </c>
      <c r="E58">
        <v>0</v>
      </c>
      <c r="F58">
        <v>5794.22</v>
      </c>
    </row>
    <row r="59" spans="1:6" x14ac:dyDescent="0.25">
      <c r="A59" t="s">
        <v>39</v>
      </c>
      <c r="B59" t="s">
        <v>76</v>
      </c>
      <c r="C59" t="s">
        <v>67</v>
      </c>
      <c r="D59" t="s">
        <v>622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623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624</v>
      </c>
      <c r="E61">
        <v>490617.23</v>
      </c>
      <c r="F61">
        <v>177566.8</v>
      </c>
    </row>
    <row r="62" spans="1:6" x14ac:dyDescent="0.25">
      <c r="A62" t="s">
        <v>39</v>
      </c>
      <c r="B62" t="s">
        <v>77</v>
      </c>
      <c r="C62" t="s">
        <v>67</v>
      </c>
      <c r="D62" t="s">
        <v>610</v>
      </c>
      <c r="E62">
        <v>0</v>
      </c>
      <c r="F62">
        <v>173504.09</v>
      </c>
    </row>
    <row r="63" spans="1:6" x14ac:dyDescent="0.25">
      <c r="A63" t="s">
        <v>39</v>
      </c>
      <c r="B63" t="s">
        <v>77</v>
      </c>
      <c r="C63" t="s">
        <v>67</v>
      </c>
      <c r="D63" t="s">
        <v>611</v>
      </c>
      <c r="E63">
        <v>92459.83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612</v>
      </c>
      <c r="E64">
        <v>175350.55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613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614</v>
      </c>
      <c r="E66">
        <v>75832.08</v>
      </c>
      <c r="F66">
        <v>860.79</v>
      </c>
    </row>
    <row r="67" spans="1:6" x14ac:dyDescent="0.25">
      <c r="A67" t="s">
        <v>39</v>
      </c>
      <c r="B67" t="s">
        <v>77</v>
      </c>
      <c r="C67" t="s">
        <v>67</v>
      </c>
      <c r="D67" t="s">
        <v>615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616</v>
      </c>
      <c r="E68">
        <v>78818.259999999995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617</v>
      </c>
      <c r="E69">
        <v>3811.74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618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619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620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621</v>
      </c>
      <c r="E73">
        <v>0</v>
      </c>
      <c r="F73">
        <v>5920.28</v>
      </c>
    </row>
    <row r="74" spans="1:6" x14ac:dyDescent="0.25">
      <c r="A74" t="s">
        <v>39</v>
      </c>
      <c r="B74" t="s">
        <v>77</v>
      </c>
      <c r="C74" t="s">
        <v>67</v>
      </c>
      <c r="D74" t="s">
        <v>622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623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624</v>
      </c>
      <c r="E76">
        <v>426272.46</v>
      </c>
      <c r="F76">
        <v>180285.17</v>
      </c>
    </row>
    <row r="77" spans="1:6" x14ac:dyDescent="0.25">
      <c r="A77" t="s">
        <v>39</v>
      </c>
      <c r="B77" t="s">
        <v>78</v>
      </c>
      <c r="C77" t="s">
        <v>67</v>
      </c>
      <c r="D77" t="s">
        <v>610</v>
      </c>
      <c r="E77">
        <v>0</v>
      </c>
      <c r="F77">
        <v>66133.429999999993</v>
      </c>
    </row>
    <row r="78" spans="1:6" x14ac:dyDescent="0.25">
      <c r="A78" t="s">
        <v>39</v>
      </c>
      <c r="B78" t="s">
        <v>78</v>
      </c>
      <c r="C78" t="s">
        <v>67</v>
      </c>
      <c r="D78" t="s">
        <v>611</v>
      </c>
      <c r="E78">
        <v>151488.01999999999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612</v>
      </c>
      <c r="E79">
        <v>175350.55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613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614</v>
      </c>
      <c r="E81">
        <v>75832.08</v>
      </c>
      <c r="F81">
        <v>860.79</v>
      </c>
    </row>
    <row r="82" spans="1:6" x14ac:dyDescent="0.25">
      <c r="A82" t="s">
        <v>39</v>
      </c>
      <c r="B82" t="s">
        <v>78</v>
      </c>
      <c r="C82" t="s">
        <v>67</v>
      </c>
      <c r="D82" t="s">
        <v>615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616</v>
      </c>
      <c r="E83">
        <v>108000.13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617</v>
      </c>
      <c r="E84">
        <v>6253.18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618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619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620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621</v>
      </c>
      <c r="E88">
        <v>0</v>
      </c>
      <c r="F88">
        <v>5566.56</v>
      </c>
    </row>
    <row r="89" spans="1:6" x14ac:dyDescent="0.25">
      <c r="A89" t="s">
        <v>39</v>
      </c>
      <c r="B89" t="s">
        <v>78</v>
      </c>
      <c r="C89" t="s">
        <v>67</v>
      </c>
      <c r="D89" t="s">
        <v>622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623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624</v>
      </c>
      <c r="E91">
        <v>516923.96</v>
      </c>
      <c r="F91">
        <v>72560.78</v>
      </c>
    </row>
    <row r="92" spans="1:6" x14ac:dyDescent="0.25">
      <c r="A92" t="s">
        <v>39</v>
      </c>
      <c r="B92" t="s">
        <v>79</v>
      </c>
      <c r="C92" t="s">
        <v>67</v>
      </c>
      <c r="D92" t="s">
        <v>610</v>
      </c>
      <c r="E92">
        <v>0</v>
      </c>
      <c r="F92">
        <v>74509.240000000005</v>
      </c>
    </row>
    <row r="93" spans="1:6" x14ac:dyDescent="0.25">
      <c r="A93" t="s">
        <v>39</v>
      </c>
      <c r="B93" t="s">
        <v>79</v>
      </c>
      <c r="C93" t="s">
        <v>67</v>
      </c>
      <c r="D93" t="s">
        <v>611</v>
      </c>
      <c r="E93">
        <v>169819.83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612</v>
      </c>
      <c r="E94">
        <v>175350.55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613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614</v>
      </c>
      <c r="E96">
        <v>75832.08</v>
      </c>
      <c r="F96">
        <v>860.79</v>
      </c>
    </row>
    <row r="97" spans="1:6" x14ac:dyDescent="0.25">
      <c r="A97" t="s">
        <v>39</v>
      </c>
      <c r="B97" t="s">
        <v>79</v>
      </c>
      <c r="C97" t="s">
        <v>67</v>
      </c>
      <c r="D97" t="s">
        <v>615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616</v>
      </c>
      <c r="E98">
        <v>116135.95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617</v>
      </c>
      <c r="E99">
        <v>6962.16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618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619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620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621</v>
      </c>
      <c r="E103">
        <v>0</v>
      </c>
      <c r="F103">
        <v>5535.98</v>
      </c>
    </row>
    <row r="104" spans="1:6" x14ac:dyDescent="0.25">
      <c r="A104" t="s">
        <v>39</v>
      </c>
      <c r="B104" t="s">
        <v>79</v>
      </c>
      <c r="C104" t="s">
        <v>67</v>
      </c>
      <c r="D104" t="s">
        <v>622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623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624</v>
      </c>
      <c r="E106">
        <v>544100.56000000006</v>
      </c>
      <c r="F106">
        <v>80906.009999999995</v>
      </c>
    </row>
    <row r="107" spans="1:6" x14ac:dyDescent="0.25">
      <c r="A107" t="s">
        <v>39</v>
      </c>
      <c r="B107" t="s">
        <v>80</v>
      </c>
      <c r="C107" t="s">
        <v>67</v>
      </c>
      <c r="D107" t="s">
        <v>610</v>
      </c>
      <c r="E107">
        <v>0</v>
      </c>
      <c r="F107">
        <v>90403.3</v>
      </c>
    </row>
    <row r="108" spans="1:6" x14ac:dyDescent="0.25">
      <c r="A108" t="s">
        <v>39</v>
      </c>
      <c r="B108" t="s">
        <v>80</v>
      </c>
      <c r="C108" t="s">
        <v>67</v>
      </c>
      <c r="D108" t="s">
        <v>611</v>
      </c>
      <c r="E108">
        <v>198552.32000000001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612</v>
      </c>
      <c r="E109">
        <v>175350.55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613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614</v>
      </c>
      <c r="E111">
        <v>75832.08</v>
      </c>
      <c r="F111">
        <v>860.79</v>
      </c>
    </row>
    <row r="112" spans="1:6" x14ac:dyDescent="0.25">
      <c r="A112" t="s">
        <v>39</v>
      </c>
      <c r="B112" t="s">
        <v>80</v>
      </c>
      <c r="C112" t="s">
        <v>67</v>
      </c>
      <c r="D112" t="s">
        <v>615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616</v>
      </c>
      <c r="E113">
        <v>122029.38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617</v>
      </c>
      <c r="E114">
        <v>7336.86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618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619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620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621</v>
      </c>
      <c r="E118">
        <v>0</v>
      </c>
      <c r="F118">
        <v>5488.63</v>
      </c>
    </row>
    <row r="119" spans="1:6" x14ac:dyDescent="0.25">
      <c r="A119" t="s">
        <v>39</v>
      </c>
      <c r="B119" t="s">
        <v>80</v>
      </c>
      <c r="C119" t="s">
        <v>67</v>
      </c>
      <c r="D119" t="s">
        <v>622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623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624</v>
      </c>
      <c r="E121">
        <v>579101.18000000005</v>
      </c>
      <c r="F121">
        <v>96752.73</v>
      </c>
    </row>
    <row r="122" spans="1:6" x14ac:dyDescent="0.25">
      <c r="A122" t="s">
        <v>39</v>
      </c>
      <c r="B122" t="s">
        <v>81</v>
      </c>
      <c r="C122" t="s">
        <v>67</v>
      </c>
      <c r="D122" t="s">
        <v>610</v>
      </c>
      <c r="E122">
        <v>0</v>
      </c>
      <c r="F122">
        <v>89383.02</v>
      </c>
    </row>
    <row r="123" spans="1:6" x14ac:dyDescent="0.25">
      <c r="A123" t="s">
        <v>39</v>
      </c>
      <c r="B123" t="s">
        <v>81</v>
      </c>
      <c r="C123" t="s">
        <v>67</v>
      </c>
      <c r="D123" t="s">
        <v>611</v>
      </c>
      <c r="E123">
        <v>227023.57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612</v>
      </c>
      <c r="E124">
        <v>175350.55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613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614</v>
      </c>
      <c r="E126">
        <v>75832.08</v>
      </c>
      <c r="F126">
        <v>860.79</v>
      </c>
    </row>
    <row r="127" spans="1:6" x14ac:dyDescent="0.25">
      <c r="A127" t="s">
        <v>39</v>
      </c>
      <c r="B127" t="s">
        <v>81</v>
      </c>
      <c r="C127" t="s">
        <v>67</v>
      </c>
      <c r="D127" t="s">
        <v>615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616</v>
      </c>
      <c r="E128">
        <v>136884.71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617</v>
      </c>
      <c r="E129">
        <v>8001.26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618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619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620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621</v>
      </c>
      <c r="E133">
        <v>0</v>
      </c>
      <c r="F133">
        <v>5456.07</v>
      </c>
    </row>
    <row r="134" spans="1:6" x14ac:dyDescent="0.25">
      <c r="A134" t="s">
        <v>39</v>
      </c>
      <c r="B134" t="s">
        <v>81</v>
      </c>
      <c r="C134" t="s">
        <v>67</v>
      </c>
      <c r="D134" t="s">
        <v>622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623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624</v>
      </c>
      <c r="E136">
        <v>623092.18000000005</v>
      </c>
      <c r="F136">
        <v>95699.89</v>
      </c>
    </row>
    <row r="137" spans="1:6" x14ac:dyDescent="0.25">
      <c r="A137" t="s">
        <v>39</v>
      </c>
      <c r="B137" t="s">
        <v>20</v>
      </c>
      <c r="C137" t="s">
        <v>67</v>
      </c>
      <c r="D137" t="s">
        <v>610</v>
      </c>
      <c r="E137">
        <v>0</v>
      </c>
      <c r="F137">
        <v>126754.08</v>
      </c>
    </row>
    <row r="138" spans="1:6" x14ac:dyDescent="0.25">
      <c r="A138" t="s">
        <v>39</v>
      </c>
      <c r="B138" t="s">
        <v>20</v>
      </c>
      <c r="C138" t="s">
        <v>67</v>
      </c>
      <c r="D138" t="s">
        <v>611</v>
      </c>
      <c r="E138">
        <v>248657.81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612</v>
      </c>
      <c r="E139">
        <v>175350.55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613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614</v>
      </c>
      <c r="E141">
        <v>75832.08</v>
      </c>
      <c r="F141">
        <v>860.79</v>
      </c>
    </row>
    <row r="142" spans="1:6" x14ac:dyDescent="0.25">
      <c r="A142" t="s">
        <v>39</v>
      </c>
      <c r="B142" t="s">
        <v>20</v>
      </c>
      <c r="C142" t="s">
        <v>67</v>
      </c>
      <c r="D142" t="s">
        <v>615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616</v>
      </c>
      <c r="E143">
        <v>132410.45000000001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617</v>
      </c>
      <c r="E144">
        <v>7362.74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618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619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620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621</v>
      </c>
      <c r="E148">
        <v>0</v>
      </c>
      <c r="F148">
        <v>5420.55</v>
      </c>
    </row>
    <row r="149" spans="1:6" x14ac:dyDescent="0.25">
      <c r="A149" t="s">
        <v>39</v>
      </c>
      <c r="B149" t="s">
        <v>20</v>
      </c>
      <c r="C149" t="s">
        <v>67</v>
      </c>
      <c r="D149" t="s">
        <v>622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623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624</v>
      </c>
      <c r="E151">
        <v>639613.63</v>
      </c>
      <c r="F151">
        <v>133035.42000000001</v>
      </c>
    </row>
    <row r="152" spans="1:6" x14ac:dyDescent="0.25">
      <c r="A152" t="s">
        <v>39</v>
      </c>
      <c r="B152" t="s">
        <v>21</v>
      </c>
      <c r="C152" t="s">
        <v>67</v>
      </c>
      <c r="D152" t="s">
        <v>610</v>
      </c>
      <c r="E152">
        <v>0</v>
      </c>
      <c r="F152">
        <v>278317.67</v>
      </c>
    </row>
    <row r="153" spans="1:6" x14ac:dyDescent="0.25">
      <c r="A153" t="s">
        <v>39</v>
      </c>
      <c r="B153" t="s">
        <v>21</v>
      </c>
      <c r="C153" t="s">
        <v>67</v>
      </c>
      <c r="D153" t="s">
        <v>611</v>
      </c>
      <c r="E153">
        <v>271127.03999999998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612</v>
      </c>
      <c r="E154">
        <v>175350.55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613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614</v>
      </c>
      <c r="E156">
        <v>75832.08</v>
      </c>
      <c r="F156">
        <v>860.79</v>
      </c>
    </row>
    <row r="157" spans="1:6" x14ac:dyDescent="0.25">
      <c r="A157" t="s">
        <v>39</v>
      </c>
      <c r="B157" t="s">
        <v>21</v>
      </c>
      <c r="C157" t="s">
        <v>67</v>
      </c>
      <c r="D157" t="s">
        <v>615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616</v>
      </c>
      <c r="E158">
        <v>142754.74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617</v>
      </c>
      <c r="E159">
        <v>6944.16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618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619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620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621</v>
      </c>
      <c r="E163">
        <v>0</v>
      </c>
      <c r="F163">
        <v>5536.44</v>
      </c>
    </row>
    <row r="164" spans="1:6" x14ac:dyDescent="0.25">
      <c r="A164" t="s">
        <v>39</v>
      </c>
      <c r="B164" t="s">
        <v>21</v>
      </c>
      <c r="C164" t="s">
        <v>67</v>
      </c>
      <c r="D164" t="s">
        <v>622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623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624</v>
      </c>
      <c r="E166">
        <v>672008.56</v>
      </c>
      <c r="F166">
        <v>284714.90000000002</v>
      </c>
    </row>
    <row r="167" spans="1:6" x14ac:dyDescent="0.25">
      <c r="A167" t="s">
        <v>39</v>
      </c>
      <c r="B167" t="s">
        <v>22</v>
      </c>
      <c r="C167" t="s">
        <v>67</v>
      </c>
      <c r="D167" t="s">
        <v>610</v>
      </c>
      <c r="E167">
        <v>0</v>
      </c>
      <c r="F167">
        <v>248701.62</v>
      </c>
    </row>
    <row r="168" spans="1:6" x14ac:dyDescent="0.25">
      <c r="A168" t="s">
        <v>39</v>
      </c>
      <c r="B168" t="s">
        <v>22</v>
      </c>
      <c r="C168" t="s">
        <v>67</v>
      </c>
      <c r="D168" t="s">
        <v>611</v>
      </c>
      <c r="E168">
        <v>219311.34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612</v>
      </c>
      <c r="E169">
        <v>175350.55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613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614</v>
      </c>
      <c r="E171">
        <v>75832.08</v>
      </c>
      <c r="F171">
        <v>860.79</v>
      </c>
    </row>
    <row r="172" spans="1:6" x14ac:dyDescent="0.25">
      <c r="A172" t="s">
        <v>39</v>
      </c>
      <c r="B172" t="s">
        <v>22</v>
      </c>
      <c r="C172" t="s">
        <v>67</v>
      </c>
      <c r="D172" t="s">
        <v>615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616</v>
      </c>
      <c r="E173">
        <v>119314.27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617</v>
      </c>
      <c r="E174">
        <v>5069.84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618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619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620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621</v>
      </c>
      <c r="E178">
        <v>0</v>
      </c>
      <c r="F178">
        <v>5582.81</v>
      </c>
    </row>
    <row r="179" spans="1:6" x14ac:dyDescent="0.25">
      <c r="A179" t="s">
        <v>39</v>
      </c>
      <c r="B179" t="s">
        <v>22</v>
      </c>
      <c r="C179" t="s">
        <v>67</v>
      </c>
      <c r="D179" t="s">
        <v>622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623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624</v>
      </c>
      <c r="E181">
        <v>594878.07999999996</v>
      </c>
      <c r="F181">
        <v>255145.22</v>
      </c>
    </row>
    <row r="182" spans="1:6" x14ac:dyDescent="0.25">
      <c r="A182" t="s">
        <v>39</v>
      </c>
      <c r="B182" t="s">
        <v>23</v>
      </c>
      <c r="C182" t="s">
        <v>67</v>
      </c>
      <c r="D182" t="s">
        <v>610</v>
      </c>
      <c r="E182">
        <v>0</v>
      </c>
      <c r="F182">
        <v>204929.18</v>
      </c>
    </row>
    <row r="183" spans="1:6" x14ac:dyDescent="0.25">
      <c r="A183" t="s">
        <v>39</v>
      </c>
      <c r="B183" t="s">
        <v>23</v>
      </c>
      <c r="C183" t="s">
        <v>67</v>
      </c>
      <c r="D183" t="s">
        <v>611</v>
      </c>
      <c r="E183">
        <v>296304.99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612</v>
      </c>
      <c r="E184">
        <v>175350.55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613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614</v>
      </c>
      <c r="E186">
        <v>75832.08</v>
      </c>
      <c r="F186">
        <v>860.79</v>
      </c>
    </row>
    <row r="187" spans="1:6" x14ac:dyDescent="0.25">
      <c r="A187" t="s">
        <v>39</v>
      </c>
      <c r="B187" t="s">
        <v>23</v>
      </c>
      <c r="C187" t="s">
        <v>67</v>
      </c>
      <c r="D187" t="s">
        <v>615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616</v>
      </c>
      <c r="E188">
        <v>150075.39000000001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617</v>
      </c>
      <c r="E189">
        <v>7455.61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618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619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620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621</v>
      </c>
      <c r="E193">
        <v>0</v>
      </c>
      <c r="F193">
        <v>5421.81</v>
      </c>
    </row>
    <row r="194" spans="1:6" x14ac:dyDescent="0.25">
      <c r="A194" t="s">
        <v>39</v>
      </c>
      <c r="B194" t="s">
        <v>23</v>
      </c>
      <c r="C194" t="s">
        <v>67</v>
      </c>
      <c r="D194" t="s">
        <v>622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623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624</v>
      </c>
      <c r="E196">
        <v>705018.62</v>
      </c>
      <c r="F196">
        <v>211211.79</v>
      </c>
    </row>
    <row r="197" spans="1:6" x14ac:dyDescent="0.25">
      <c r="A197" t="s">
        <v>39</v>
      </c>
      <c r="B197" t="s">
        <v>24</v>
      </c>
      <c r="C197" t="s">
        <v>67</v>
      </c>
      <c r="D197" t="s">
        <v>610</v>
      </c>
      <c r="E197">
        <v>0</v>
      </c>
      <c r="F197">
        <v>161980.59</v>
      </c>
    </row>
    <row r="198" spans="1:6" x14ac:dyDescent="0.25">
      <c r="A198" t="s">
        <v>39</v>
      </c>
      <c r="B198" t="s">
        <v>24</v>
      </c>
      <c r="C198" t="s">
        <v>67</v>
      </c>
      <c r="D198" t="s">
        <v>611</v>
      </c>
      <c r="E198">
        <v>363396.09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612</v>
      </c>
      <c r="E199">
        <v>175350.55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613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614</v>
      </c>
      <c r="E201">
        <v>75832.08</v>
      </c>
      <c r="F201">
        <v>860.79</v>
      </c>
    </row>
    <row r="202" spans="1:6" x14ac:dyDescent="0.25">
      <c r="A202" t="s">
        <v>39</v>
      </c>
      <c r="B202" t="s">
        <v>24</v>
      </c>
      <c r="C202" t="s">
        <v>67</v>
      </c>
      <c r="D202" t="s">
        <v>615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616</v>
      </c>
      <c r="E203">
        <v>181655.53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617</v>
      </c>
      <c r="E204">
        <v>8793.7199999999993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618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619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620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621</v>
      </c>
      <c r="E208">
        <v>0</v>
      </c>
      <c r="F208">
        <v>5262.76</v>
      </c>
    </row>
    <row r="209" spans="1:6" x14ac:dyDescent="0.25">
      <c r="A209" t="s">
        <v>39</v>
      </c>
      <c r="B209" t="s">
        <v>24</v>
      </c>
      <c r="C209" t="s">
        <v>67</v>
      </c>
      <c r="D209" t="s">
        <v>622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623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624</v>
      </c>
      <c r="E211">
        <v>805027.97</v>
      </c>
      <c r="F211">
        <v>168104.15</v>
      </c>
    </row>
    <row r="212" spans="1:6" x14ac:dyDescent="0.25">
      <c r="A212" t="s">
        <v>39</v>
      </c>
      <c r="B212" t="s">
        <v>25</v>
      </c>
      <c r="C212" t="s">
        <v>67</v>
      </c>
      <c r="D212" t="s">
        <v>610</v>
      </c>
      <c r="E212">
        <v>0</v>
      </c>
      <c r="F212">
        <v>112239.59</v>
      </c>
    </row>
    <row r="213" spans="1:6" x14ac:dyDescent="0.25">
      <c r="A213" t="s">
        <v>39</v>
      </c>
      <c r="B213" t="s">
        <v>25</v>
      </c>
      <c r="C213" t="s">
        <v>67</v>
      </c>
      <c r="D213" t="s">
        <v>611</v>
      </c>
      <c r="E213">
        <v>499336.47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612</v>
      </c>
      <c r="E214">
        <v>175350.55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613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614</v>
      </c>
      <c r="E216">
        <v>75832.08</v>
      </c>
      <c r="F216">
        <v>860.79</v>
      </c>
    </row>
    <row r="217" spans="1:6" x14ac:dyDescent="0.25">
      <c r="A217" t="s">
        <v>39</v>
      </c>
      <c r="B217" t="s">
        <v>25</v>
      </c>
      <c r="C217" t="s">
        <v>67</v>
      </c>
      <c r="D217" t="s">
        <v>615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616</v>
      </c>
      <c r="E218">
        <v>196218.85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617</v>
      </c>
      <c r="E219">
        <v>7458.65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618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619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620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621</v>
      </c>
      <c r="E223">
        <v>0</v>
      </c>
      <c r="F223">
        <v>4844.6400000000003</v>
      </c>
    </row>
    <row r="224" spans="1:6" x14ac:dyDescent="0.25">
      <c r="A224" t="s">
        <v>39</v>
      </c>
      <c r="B224" t="s">
        <v>25</v>
      </c>
      <c r="C224" t="s">
        <v>67</v>
      </c>
      <c r="D224" t="s">
        <v>622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623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624</v>
      </c>
      <c r="E226">
        <v>954196.6</v>
      </c>
      <c r="F226">
        <v>117945.03</v>
      </c>
    </row>
    <row r="227" spans="1:6" x14ac:dyDescent="0.25">
      <c r="A227" t="s">
        <v>39</v>
      </c>
      <c r="B227" t="s">
        <v>26</v>
      </c>
      <c r="C227" t="s">
        <v>67</v>
      </c>
      <c r="D227" t="s">
        <v>610</v>
      </c>
      <c r="E227">
        <v>0</v>
      </c>
      <c r="F227">
        <v>381656.12</v>
      </c>
    </row>
    <row r="228" spans="1:6" x14ac:dyDescent="0.25">
      <c r="A228" t="s">
        <v>39</v>
      </c>
      <c r="B228" t="s">
        <v>26</v>
      </c>
      <c r="C228" t="s">
        <v>67</v>
      </c>
      <c r="D228" t="s">
        <v>611</v>
      </c>
      <c r="E228">
        <v>240578.13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612</v>
      </c>
      <c r="E229">
        <v>175350.55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613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614</v>
      </c>
      <c r="E231">
        <v>75832.08</v>
      </c>
      <c r="F231">
        <v>860.79</v>
      </c>
    </row>
    <row r="232" spans="1:6" x14ac:dyDescent="0.25">
      <c r="A232" t="s">
        <v>39</v>
      </c>
      <c r="B232" t="s">
        <v>26</v>
      </c>
      <c r="C232" t="s">
        <v>67</v>
      </c>
      <c r="D232" t="s">
        <v>615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616</v>
      </c>
      <c r="E233">
        <v>166524.04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617</v>
      </c>
      <c r="E234">
        <v>6732.13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618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619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620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621</v>
      </c>
      <c r="E238">
        <v>0</v>
      </c>
      <c r="F238">
        <v>5893.78</v>
      </c>
    </row>
    <row r="239" spans="1:6" x14ac:dyDescent="0.25">
      <c r="A239" t="s">
        <v>39</v>
      </c>
      <c r="B239" t="s">
        <v>26</v>
      </c>
      <c r="C239" t="s">
        <v>67</v>
      </c>
      <c r="D239" t="s">
        <v>622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623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624</v>
      </c>
      <c r="E241">
        <v>665016.93999999994</v>
      </c>
      <c r="F241">
        <v>388410.7</v>
      </c>
    </row>
    <row r="242" spans="1:6" x14ac:dyDescent="0.25">
      <c r="A242" t="s">
        <v>40</v>
      </c>
      <c r="B242" t="s">
        <v>73</v>
      </c>
      <c r="C242" t="s">
        <v>67</v>
      </c>
      <c r="D242" t="s">
        <v>610</v>
      </c>
      <c r="E242">
        <v>0</v>
      </c>
      <c r="F242">
        <v>316594.84000000003</v>
      </c>
    </row>
    <row r="243" spans="1:6" x14ac:dyDescent="0.25">
      <c r="A243" t="s">
        <v>40</v>
      </c>
      <c r="B243" t="s">
        <v>73</v>
      </c>
      <c r="C243" t="s">
        <v>67</v>
      </c>
      <c r="D243" t="s">
        <v>611</v>
      </c>
      <c r="E243">
        <v>2822.71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612</v>
      </c>
      <c r="E244">
        <v>117443.91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613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614</v>
      </c>
      <c r="E246">
        <v>75832.08</v>
      </c>
      <c r="F246">
        <v>860.79</v>
      </c>
    </row>
    <row r="247" spans="1:6" x14ac:dyDescent="0.25">
      <c r="A247" t="s">
        <v>40</v>
      </c>
      <c r="B247" t="s">
        <v>73</v>
      </c>
      <c r="C247" t="s">
        <v>67</v>
      </c>
      <c r="D247" t="s">
        <v>615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616</v>
      </c>
      <c r="E248">
        <v>49204.66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617</v>
      </c>
      <c r="E249">
        <v>270.62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618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619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620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621</v>
      </c>
      <c r="E253">
        <v>0</v>
      </c>
      <c r="F253">
        <v>6319.9</v>
      </c>
    </row>
    <row r="254" spans="1:6" x14ac:dyDescent="0.25">
      <c r="A254" t="s">
        <v>40</v>
      </c>
      <c r="B254" t="s">
        <v>73</v>
      </c>
      <c r="C254" t="s">
        <v>67</v>
      </c>
      <c r="D254" t="s">
        <v>622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623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624</v>
      </c>
      <c r="E256">
        <v>245573.99</v>
      </c>
      <c r="F256">
        <v>323775.53000000003</v>
      </c>
    </row>
    <row r="257" spans="1:6" x14ac:dyDescent="0.25">
      <c r="A257" t="s">
        <v>40</v>
      </c>
      <c r="B257" t="s">
        <v>74</v>
      </c>
      <c r="C257" t="s">
        <v>67</v>
      </c>
      <c r="D257" t="s">
        <v>610</v>
      </c>
      <c r="E257">
        <v>0</v>
      </c>
      <c r="F257">
        <v>186121.21</v>
      </c>
    </row>
    <row r="258" spans="1:6" x14ac:dyDescent="0.25">
      <c r="A258" t="s">
        <v>40</v>
      </c>
      <c r="B258" t="s">
        <v>74</v>
      </c>
      <c r="C258" t="s">
        <v>67</v>
      </c>
      <c r="D258" t="s">
        <v>611</v>
      </c>
      <c r="E258">
        <v>50161.74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612</v>
      </c>
      <c r="E259">
        <v>117443.91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613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614</v>
      </c>
      <c r="E261">
        <v>75832.08</v>
      </c>
      <c r="F261">
        <v>860.79</v>
      </c>
    </row>
    <row r="262" spans="1:6" x14ac:dyDescent="0.25">
      <c r="A262" t="s">
        <v>40</v>
      </c>
      <c r="B262" t="s">
        <v>74</v>
      </c>
      <c r="C262" t="s">
        <v>67</v>
      </c>
      <c r="D262" t="s">
        <v>615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616</v>
      </c>
      <c r="E263">
        <v>52431.4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617</v>
      </c>
      <c r="E264">
        <v>1592.49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618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619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620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621</v>
      </c>
      <c r="E268">
        <v>0</v>
      </c>
      <c r="F268">
        <v>6030.37</v>
      </c>
    </row>
    <row r="269" spans="1:6" x14ac:dyDescent="0.25">
      <c r="A269" t="s">
        <v>40</v>
      </c>
      <c r="B269" t="s">
        <v>74</v>
      </c>
      <c r="C269" t="s">
        <v>67</v>
      </c>
      <c r="D269" t="s">
        <v>622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623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624</v>
      </c>
      <c r="E271">
        <v>297461.61</v>
      </c>
      <c r="F271">
        <v>193012.38</v>
      </c>
    </row>
    <row r="272" spans="1:6" x14ac:dyDescent="0.25">
      <c r="A272" t="s">
        <v>40</v>
      </c>
      <c r="B272" t="s">
        <v>75</v>
      </c>
      <c r="C272" t="s">
        <v>67</v>
      </c>
      <c r="D272" t="s">
        <v>610</v>
      </c>
      <c r="E272">
        <v>0</v>
      </c>
      <c r="F272">
        <v>141967.44</v>
      </c>
    </row>
    <row r="273" spans="1:6" x14ac:dyDescent="0.25">
      <c r="A273" t="s">
        <v>40</v>
      </c>
      <c r="B273" t="s">
        <v>75</v>
      </c>
      <c r="C273" t="s">
        <v>67</v>
      </c>
      <c r="D273" t="s">
        <v>611</v>
      </c>
      <c r="E273">
        <v>29920.71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612</v>
      </c>
      <c r="E274">
        <v>117443.91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613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614</v>
      </c>
      <c r="E276">
        <v>75832.08</v>
      </c>
      <c r="F276">
        <v>860.79</v>
      </c>
    </row>
    <row r="277" spans="1:6" x14ac:dyDescent="0.25">
      <c r="A277" t="s">
        <v>40</v>
      </c>
      <c r="B277" t="s">
        <v>75</v>
      </c>
      <c r="C277" t="s">
        <v>67</v>
      </c>
      <c r="D277" t="s">
        <v>615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616</v>
      </c>
      <c r="E278">
        <v>42374.73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617</v>
      </c>
      <c r="E279">
        <v>1567.97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618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619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620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621</v>
      </c>
      <c r="E283">
        <v>0</v>
      </c>
      <c r="F283">
        <v>6066.78</v>
      </c>
    </row>
    <row r="284" spans="1:6" x14ac:dyDescent="0.25">
      <c r="A284" t="s">
        <v>40</v>
      </c>
      <c r="B284" t="s">
        <v>75</v>
      </c>
      <c r="C284" t="s">
        <v>67</v>
      </c>
      <c r="D284" t="s">
        <v>622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623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624</v>
      </c>
      <c r="E286">
        <v>267139.39</v>
      </c>
      <c r="F286">
        <v>148895.01999999999</v>
      </c>
    </row>
    <row r="287" spans="1:6" x14ac:dyDescent="0.25">
      <c r="A287" t="s">
        <v>40</v>
      </c>
      <c r="B287" t="s">
        <v>76</v>
      </c>
      <c r="C287" t="s">
        <v>67</v>
      </c>
      <c r="D287" t="s">
        <v>610</v>
      </c>
      <c r="E287">
        <v>0</v>
      </c>
      <c r="F287">
        <v>114552.81</v>
      </c>
    </row>
    <row r="288" spans="1:6" x14ac:dyDescent="0.25">
      <c r="A288" t="s">
        <v>40</v>
      </c>
      <c r="B288" t="s">
        <v>76</v>
      </c>
      <c r="C288" t="s">
        <v>67</v>
      </c>
      <c r="D288" t="s">
        <v>611</v>
      </c>
      <c r="E288">
        <v>61763.53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612</v>
      </c>
      <c r="E289">
        <v>117443.91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613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614</v>
      </c>
      <c r="E291">
        <v>75832.08</v>
      </c>
      <c r="F291">
        <v>860.79</v>
      </c>
    </row>
    <row r="292" spans="1:6" x14ac:dyDescent="0.25">
      <c r="A292" t="s">
        <v>40</v>
      </c>
      <c r="B292" t="s">
        <v>76</v>
      </c>
      <c r="C292" t="s">
        <v>67</v>
      </c>
      <c r="D292" t="s">
        <v>615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616</v>
      </c>
      <c r="E293">
        <v>51928.08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617</v>
      </c>
      <c r="E294">
        <v>1831.96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618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619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620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621</v>
      </c>
      <c r="E298">
        <v>0</v>
      </c>
      <c r="F298">
        <v>5914.22</v>
      </c>
    </row>
    <row r="299" spans="1:6" x14ac:dyDescent="0.25">
      <c r="A299" t="s">
        <v>40</v>
      </c>
      <c r="B299" t="s">
        <v>76</v>
      </c>
      <c r="C299" t="s">
        <v>67</v>
      </c>
      <c r="D299" t="s">
        <v>622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623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624</v>
      </c>
      <c r="E301">
        <v>308799.55</v>
      </c>
      <c r="F301">
        <v>121327.82</v>
      </c>
    </row>
    <row r="302" spans="1:6" x14ac:dyDescent="0.25">
      <c r="A302" t="s">
        <v>40</v>
      </c>
      <c r="B302" t="s">
        <v>77</v>
      </c>
      <c r="C302" t="s">
        <v>67</v>
      </c>
      <c r="D302" t="s">
        <v>610</v>
      </c>
      <c r="E302">
        <v>0</v>
      </c>
      <c r="F302">
        <v>130900.98</v>
      </c>
    </row>
    <row r="303" spans="1:6" x14ac:dyDescent="0.25">
      <c r="A303" t="s">
        <v>40</v>
      </c>
      <c r="B303" t="s">
        <v>77</v>
      </c>
      <c r="C303" t="s">
        <v>67</v>
      </c>
      <c r="D303" t="s">
        <v>611</v>
      </c>
      <c r="E303">
        <v>35764.47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612</v>
      </c>
      <c r="E304">
        <v>117443.91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613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614</v>
      </c>
      <c r="E306">
        <v>75832.08</v>
      </c>
      <c r="F306">
        <v>860.79</v>
      </c>
    </row>
    <row r="307" spans="1:6" x14ac:dyDescent="0.25">
      <c r="A307" t="s">
        <v>40</v>
      </c>
      <c r="B307" t="s">
        <v>77</v>
      </c>
      <c r="C307" t="s">
        <v>67</v>
      </c>
      <c r="D307" t="s">
        <v>615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616</v>
      </c>
      <c r="E308">
        <v>45077.55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617</v>
      </c>
      <c r="E309">
        <v>1528.08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618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619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620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621</v>
      </c>
      <c r="E313">
        <v>0</v>
      </c>
      <c r="F313">
        <v>6045.67</v>
      </c>
    </row>
    <row r="314" spans="1:6" x14ac:dyDescent="0.25">
      <c r="A314" t="s">
        <v>40</v>
      </c>
      <c r="B314" t="s">
        <v>77</v>
      </c>
      <c r="C314" t="s">
        <v>67</v>
      </c>
      <c r="D314" t="s">
        <v>622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623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624</v>
      </c>
      <c r="E316">
        <v>275646.08000000002</v>
      </c>
      <c r="F316">
        <v>137807.45000000001</v>
      </c>
    </row>
    <row r="317" spans="1:6" x14ac:dyDescent="0.25">
      <c r="A317" t="s">
        <v>40</v>
      </c>
      <c r="B317" t="s">
        <v>78</v>
      </c>
      <c r="C317" t="s">
        <v>67</v>
      </c>
      <c r="D317" t="s">
        <v>610</v>
      </c>
      <c r="E317">
        <v>0</v>
      </c>
      <c r="F317">
        <v>51002.99</v>
      </c>
    </row>
    <row r="318" spans="1:6" x14ac:dyDescent="0.25">
      <c r="A318" t="s">
        <v>40</v>
      </c>
      <c r="B318" t="s">
        <v>78</v>
      </c>
      <c r="C318" t="s">
        <v>67</v>
      </c>
      <c r="D318" t="s">
        <v>611</v>
      </c>
      <c r="E318">
        <v>75851.89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612</v>
      </c>
      <c r="E319">
        <v>117443.91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613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614</v>
      </c>
      <c r="E321">
        <v>75832.08</v>
      </c>
      <c r="F321">
        <v>860.79</v>
      </c>
    </row>
    <row r="322" spans="1:6" x14ac:dyDescent="0.25">
      <c r="A322" t="s">
        <v>40</v>
      </c>
      <c r="B322" t="s">
        <v>78</v>
      </c>
      <c r="C322" t="s">
        <v>67</v>
      </c>
      <c r="D322" t="s">
        <v>615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616</v>
      </c>
      <c r="E323">
        <v>55083.99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617</v>
      </c>
      <c r="E324">
        <v>3234.75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618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619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620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621</v>
      </c>
      <c r="E328">
        <v>0</v>
      </c>
      <c r="F328">
        <v>5818.25</v>
      </c>
    </row>
    <row r="329" spans="1:6" x14ac:dyDescent="0.25">
      <c r="A329" t="s">
        <v>40</v>
      </c>
      <c r="B329" t="s">
        <v>78</v>
      </c>
      <c r="C329" t="s">
        <v>67</v>
      </c>
      <c r="D329" t="s">
        <v>622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623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624</v>
      </c>
      <c r="E331">
        <v>327446.62</v>
      </c>
      <c r="F331">
        <v>57682.03</v>
      </c>
    </row>
    <row r="332" spans="1:6" x14ac:dyDescent="0.25">
      <c r="A332" t="s">
        <v>40</v>
      </c>
      <c r="B332" t="s">
        <v>79</v>
      </c>
      <c r="C332" t="s">
        <v>67</v>
      </c>
      <c r="D332" t="s">
        <v>610</v>
      </c>
      <c r="E332">
        <v>0</v>
      </c>
      <c r="F332">
        <v>51511.28</v>
      </c>
    </row>
    <row r="333" spans="1:6" x14ac:dyDescent="0.25">
      <c r="A333" t="s">
        <v>40</v>
      </c>
      <c r="B333" t="s">
        <v>79</v>
      </c>
      <c r="C333" t="s">
        <v>67</v>
      </c>
      <c r="D333" t="s">
        <v>611</v>
      </c>
      <c r="E333">
        <v>90530.07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612</v>
      </c>
      <c r="E334">
        <v>117443.91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613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614</v>
      </c>
      <c r="E336">
        <v>75832.08</v>
      </c>
      <c r="F336">
        <v>860.79</v>
      </c>
    </row>
    <row r="337" spans="1:6" x14ac:dyDescent="0.25">
      <c r="A337" t="s">
        <v>40</v>
      </c>
      <c r="B337" t="s">
        <v>79</v>
      </c>
      <c r="C337" t="s">
        <v>67</v>
      </c>
      <c r="D337" t="s">
        <v>615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616</v>
      </c>
      <c r="E338">
        <v>63400.17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617</v>
      </c>
      <c r="E339">
        <v>3810.58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618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619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620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621</v>
      </c>
      <c r="E343">
        <v>0</v>
      </c>
      <c r="F343">
        <v>5768.64</v>
      </c>
    </row>
    <row r="344" spans="1:6" x14ac:dyDescent="0.25">
      <c r="A344" t="s">
        <v>40</v>
      </c>
      <c r="B344" t="s">
        <v>79</v>
      </c>
      <c r="C344" t="s">
        <v>67</v>
      </c>
      <c r="D344" t="s">
        <v>622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623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624</v>
      </c>
      <c r="E346">
        <v>351016.81</v>
      </c>
      <c r="F346">
        <v>58140.72</v>
      </c>
    </row>
    <row r="347" spans="1:6" x14ac:dyDescent="0.25">
      <c r="A347" t="s">
        <v>40</v>
      </c>
      <c r="B347" t="s">
        <v>80</v>
      </c>
      <c r="C347" t="s">
        <v>67</v>
      </c>
      <c r="D347" t="s">
        <v>610</v>
      </c>
      <c r="E347">
        <v>0</v>
      </c>
      <c r="F347">
        <v>71172.710000000006</v>
      </c>
    </row>
    <row r="348" spans="1:6" x14ac:dyDescent="0.25">
      <c r="A348" t="s">
        <v>40</v>
      </c>
      <c r="B348" t="s">
        <v>80</v>
      </c>
      <c r="C348" t="s">
        <v>67</v>
      </c>
      <c r="D348" t="s">
        <v>611</v>
      </c>
      <c r="E348">
        <v>102336.49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612</v>
      </c>
      <c r="E349">
        <v>117443.91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613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614</v>
      </c>
      <c r="E351">
        <v>75832.08</v>
      </c>
      <c r="F351">
        <v>860.79</v>
      </c>
    </row>
    <row r="352" spans="1:6" x14ac:dyDescent="0.25">
      <c r="A352" t="s">
        <v>40</v>
      </c>
      <c r="B352" t="s">
        <v>80</v>
      </c>
      <c r="C352" t="s">
        <v>67</v>
      </c>
      <c r="D352" t="s">
        <v>615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616</v>
      </c>
      <c r="E353">
        <v>63538.58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617</v>
      </c>
      <c r="E354">
        <v>3041.36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618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619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620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621</v>
      </c>
      <c r="E358">
        <v>0</v>
      </c>
      <c r="F358">
        <v>5739.02</v>
      </c>
    </row>
    <row r="359" spans="1:6" x14ac:dyDescent="0.25">
      <c r="A359" t="s">
        <v>40</v>
      </c>
      <c r="B359" t="s">
        <v>80</v>
      </c>
      <c r="C359" t="s">
        <v>67</v>
      </c>
      <c r="D359" t="s">
        <v>622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623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624</v>
      </c>
      <c r="E361">
        <v>362192.42</v>
      </c>
      <c r="F361">
        <v>77772.52</v>
      </c>
    </row>
    <row r="362" spans="1:6" x14ac:dyDescent="0.25">
      <c r="A362" t="s">
        <v>40</v>
      </c>
      <c r="B362" t="s">
        <v>81</v>
      </c>
      <c r="C362" t="s">
        <v>67</v>
      </c>
      <c r="D362" t="s">
        <v>610</v>
      </c>
      <c r="E362">
        <v>0</v>
      </c>
      <c r="F362">
        <v>45791.3</v>
      </c>
    </row>
    <row r="363" spans="1:6" x14ac:dyDescent="0.25">
      <c r="A363" t="s">
        <v>40</v>
      </c>
      <c r="B363" t="s">
        <v>81</v>
      </c>
      <c r="C363" t="s">
        <v>67</v>
      </c>
      <c r="D363" t="s">
        <v>611</v>
      </c>
      <c r="E363">
        <v>100812.25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612</v>
      </c>
      <c r="E364">
        <v>117443.91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613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614</v>
      </c>
      <c r="E366">
        <v>75832.08</v>
      </c>
      <c r="F366">
        <v>860.79</v>
      </c>
    </row>
    <row r="367" spans="1:6" x14ac:dyDescent="0.25">
      <c r="A367" t="s">
        <v>40</v>
      </c>
      <c r="B367" t="s">
        <v>81</v>
      </c>
      <c r="C367" t="s">
        <v>67</v>
      </c>
      <c r="D367" t="s">
        <v>615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616</v>
      </c>
      <c r="E368">
        <v>61052.91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617</v>
      </c>
      <c r="E369">
        <v>2730.89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618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619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620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621</v>
      </c>
      <c r="E373">
        <v>0</v>
      </c>
      <c r="F373">
        <v>5739.08</v>
      </c>
    </row>
    <row r="374" spans="1:6" x14ac:dyDescent="0.25">
      <c r="A374" t="s">
        <v>40</v>
      </c>
      <c r="B374" t="s">
        <v>81</v>
      </c>
      <c r="C374" t="s">
        <v>67</v>
      </c>
      <c r="D374" t="s">
        <v>622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623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624</v>
      </c>
      <c r="E376">
        <v>357872.04</v>
      </c>
      <c r="F376">
        <v>52391.18</v>
      </c>
    </row>
    <row r="377" spans="1:6" x14ac:dyDescent="0.25">
      <c r="A377" t="s">
        <v>40</v>
      </c>
      <c r="B377" t="s">
        <v>20</v>
      </c>
      <c r="C377" t="s">
        <v>67</v>
      </c>
      <c r="D377" t="s">
        <v>610</v>
      </c>
      <c r="E377">
        <v>0</v>
      </c>
      <c r="F377">
        <v>78419.08</v>
      </c>
    </row>
    <row r="378" spans="1:6" x14ac:dyDescent="0.25">
      <c r="A378" t="s">
        <v>40</v>
      </c>
      <c r="B378" t="s">
        <v>20</v>
      </c>
      <c r="C378" t="s">
        <v>67</v>
      </c>
      <c r="D378" t="s">
        <v>611</v>
      </c>
      <c r="E378">
        <v>136393.82999999999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612</v>
      </c>
      <c r="E379">
        <v>117443.91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613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614</v>
      </c>
      <c r="E381">
        <v>75832.08</v>
      </c>
      <c r="F381">
        <v>860.79</v>
      </c>
    </row>
    <row r="382" spans="1:6" x14ac:dyDescent="0.25">
      <c r="A382" t="s">
        <v>40</v>
      </c>
      <c r="B382" t="s">
        <v>20</v>
      </c>
      <c r="C382" t="s">
        <v>67</v>
      </c>
      <c r="D382" t="s">
        <v>615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616</v>
      </c>
      <c r="E383">
        <v>74762.509999999995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617</v>
      </c>
      <c r="E384">
        <v>2891.19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618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619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620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621</v>
      </c>
      <c r="E388">
        <v>0</v>
      </c>
      <c r="F388">
        <v>5676.77</v>
      </c>
    </row>
    <row r="389" spans="1:6" x14ac:dyDescent="0.25">
      <c r="A389" t="s">
        <v>40</v>
      </c>
      <c r="B389" t="s">
        <v>20</v>
      </c>
      <c r="C389" t="s">
        <v>67</v>
      </c>
      <c r="D389" t="s">
        <v>622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623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624</v>
      </c>
      <c r="E391">
        <v>407323.51</v>
      </c>
      <c r="F391">
        <v>84956.64</v>
      </c>
    </row>
    <row r="392" spans="1:6" x14ac:dyDescent="0.25">
      <c r="A392" t="s">
        <v>40</v>
      </c>
      <c r="B392" t="s">
        <v>21</v>
      </c>
      <c r="C392" t="s">
        <v>67</v>
      </c>
      <c r="D392" t="s">
        <v>610</v>
      </c>
      <c r="E392">
        <v>0</v>
      </c>
      <c r="F392">
        <v>179366.41</v>
      </c>
    </row>
    <row r="393" spans="1:6" x14ac:dyDescent="0.25">
      <c r="A393" t="s">
        <v>40</v>
      </c>
      <c r="B393" t="s">
        <v>21</v>
      </c>
      <c r="C393" t="s">
        <v>67</v>
      </c>
      <c r="D393" t="s">
        <v>611</v>
      </c>
      <c r="E393">
        <v>140877.54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612</v>
      </c>
      <c r="E394">
        <v>117443.91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613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614</v>
      </c>
      <c r="E396">
        <v>75832.08</v>
      </c>
      <c r="F396">
        <v>860.79</v>
      </c>
    </row>
    <row r="397" spans="1:6" x14ac:dyDescent="0.25">
      <c r="A397" t="s">
        <v>40</v>
      </c>
      <c r="B397" t="s">
        <v>21</v>
      </c>
      <c r="C397" t="s">
        <v>67</v>
      </c>
      <c r="D397" t="s">
        <v>615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616</v>
      </c>
      <c r="E398">
        <v>79271.66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617</v>
      </c>
      <c r="E399">
        <v>2502.6999999999998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618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619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620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621</v>
      </c>
      <c r="E403">
        <v>0</v>
      </c>
      <c r="F403">
        <v>5833.66</v>
      </c>
    </row>
    <row r="404" spans="1:6" x14ac:dyDescent="0.25">
      <c r="A404" t="s">
        <v>40</v>
      </c>
      <c r="B404" t="s">
        <v>21</v>
      </c>
      <c r="C404" t="s">
        <v>67</v>
      </c>
      <c r="D404" t="s">
        <v>622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623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624</v>
      </c>
      <c r="E406">
        <v>415927.88</v>
      </c>
      <c r="F406">
        <v>186060.86</v>
      </c>
    </row>
    <row r="407" spans="1:6" x14ac:dyDescent="0.25">
      <c r="A407" t="s">
        <v>40</v>
      </c>
      <c r="B407" t="s">
        <v>22</v>
      </c>
      <c r="C407" t="s">
        <v>67</v>
      </c>
      <c r="D407" t="s">
        <v>610</v>
      </c>
      <c r="E407">
        <v>0</v>
      </c>
      <c r="F407">
        <v>169644.88</v>
      </c>
    </row>
    <row r="408" spans="1:6" x14ac:dyDescent="0.25">
      <c r="A408" t="s">
        <v>40</v>
      </c>
      <c r="B408" t="s">
        <v>22</v>
      </c>
      <c r="C408" t="s">
        <v>67</v>
      </c>
      <c r="D408" t="s">
        <v>611</v>
      </c>
      <c r="E408">
        <v>110969.69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612</v>
      </c>
      <c r="E409">
        <v>117443.91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613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614</v>
      </c>
      <c r="E411">
        <v>75832.08</v>
      </c>
      <c r="F411">
        <v>860.79</v>
      </c>
    </row>
    <row r="412" spans="1:6" x14ac:dyDescent="0.25">
      <c r="A412" t="s">
        <v>40</v>
      </c>
      <c r="B412" t="s">
        <v>22</v>
      </c>
      <c r="C412" t="s">
        <v>67</v>
      </c>
      <c r="D412" t="s">
        <v>615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616</v>
      </c>
      <c r="E413">
        <v>69979.23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617</v>
      </c>
      <c r="E414">
        <v>2410.96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618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619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620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621</v>
      </c>
      <c r="E418">
        <v>0</v>
      </c>
      <c r="F418">
        <v>5886.42</v>
      </c>
    </row>
    <row r="419" spans="1:6" x14ac:dyDescent="0.25">
      <c r="A419" t="s">
        <v>40</v>
      </c>
      <c r="B419" t="s">
        <v>22</v>
      </c>
      <c r="C419" t="s">
        <v>67</v>
      </c>
      <c r="D419" t="s">
        <v>622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623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624</v>
      </c>
      <c r="E421">
        <v>376635.87</v>
      </c>
      <c r="F421">
        <v>176392.09</v>
      </c>
    </row>
    <row r="422" spans="1:6" x14ac:dyDescent="0.25">
      <c r="A422" t="s">
        <v>40</v>
      </c>
      <c r="B422" t="s">
        <v>23</v>
      </c>
      <c r="C422" t="s">
        <v>67</v>
      </c>
      <c r="D422" t="s">
        <v>610</v>
      </c>
      <c r="E422">
        <v>0</v>
      </c>
      <c r="F422">
        <v>142078.1</v>
      </c>
    </row>
    <row r="423" spans="1:6" x14ac:dyDescent="0.25">
      <c r="A423" t="s">
        <v>40</v>
      </c>
      <c r="B423" t="s">
        <v>23</v>
      </c>
      <c r="C423" t="s">
        <v>67</v>
      </c>
      <c r="D423" t="s">
        <v>611</v>
      </c>
      <c r="E423">
        <v>158635.57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612</v>
      </c>
      <c r="E424">
        <v>117443.91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613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614</v>
      </c>
      <c r="E426">
        <v>75832.08</v>
      </c>
      <c r="F426">
        <v>860.79</v>
      </c>
    </row>
    <row r="427" spans="1:6" x14ac:dyDescent="0.25">
      <c r="A427" t="s">
        <v>40</v>
      </c>
      <c r="B427" t="s">
        <v>23</v>
      </c>
      <c r="C427" t="s">
        <v>67</v>
      </c>
      <c r="D427" t="s">
        <v>615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616</v>
      </c>
      <c r="E428">
        <v>83221.05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617</v>
      </c>
      <c r="E429">
        <v>2888.25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618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619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620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621</v>
      </c>
      <c r="E433">
        <v>0</v>
      </c>
      <c r="F433">
        <v>5726.92</v>
      </c>
    </row>
    <row r="434" spans="1:6" x14ac:dyDescent="0.25">
      <c r="A434" t="s">
        <v>40</v>
      </c>
      <c r="B434" t="s">
        <v>23</v>
      </c>
      <c r="C434" t="s">
        <v>67</v>
      </c>
      <c r="D434" t="s">
        <v>622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623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624</v>
      </c>
      <c r="E436">
        <v>438020.86</v>
      </c>
      <c r="F436">
        <v>148665.82</v>
      </c>
    </row>
    <row r="437" spans="1:6" x14ac:dyDescent="0.25">
      <c r="A437" t="s">
        <v>40</v>
      </c>
      <c r="B437" t="s">
        <v>24</v>
      </c>
      <c r="C437" t="s">
        <v>67</v>
      </c>
      <c r="D437" t="s">
        <v>610</v>
      </c>
      <c r="E437">
        <v>0</v>
      </c>
      <c r="F437">
        <v>101403.62</v>
      </c>
    </row>
    <row r="438" spans="1:6" x14ac:dyDescent="0.25">
      <c r="A438" t="s">
        <v>40</v>
      </c>
      <c r="B438" t="s">
        <v>24</v>
      </c>
      <c r="C438" t="s">
        <v>67</v>
      </c>
      <c r="D438" t="s">
        <v>611</v>
      </c>
      <c r="E438">
        <v>203107.44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612</v>
      </c>
      <c r="E439">
        <v>117443.91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613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614</v>
      </c>
      <c r="E441">
        <v>75832.08</v>
      </c>
      <c r="F441">
        <v>860.79</v>
      </c>
    </row>
    <row r="442" spans="1:6" x14ac:dyDescent="0.25">
      <c r="A442" t="s">
        <v>40</v>
      </c>
      <c r="B442" t="s">
        <v>24</v>
      </c>
      <c r="C442" t="s">
        <v>67</v>
      </c>
      <c r="D442" t="s">
        <v>615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616</v>
      </c>
      <c r="E443">
        <v>96591.53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617</v>
      </c>
      <c r="E444">
        <v>2711.3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618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619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620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621</v>
      </c>
      <c r="E448">
        <v>0</v>
      </c>
      <c r="F448">
        <v>5327.17</v>
      </c>
    </row>
    <row r="449" spans="1:6" x14ac:dyDescent="0.25">
      <c r="A449" t="s">
        <v>40</v>
      </c>
      <c r="B449" t="s">
        <v>24</v>
      </c>
      <c r="C449" t="s">
        <v>67</v>
      </c>
      <c r="D449" t="s">
        <v>622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623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624</v>
      </c>
      <c r="E451">
        <v>495686.27</v>
      </c>
      <c r="F451">
        <v>107591.59</v>
      </c>
    </row>
    <row r="452" spans="1:6" x14ac:dyDescent="0.25">
      <c r="A452" t="s">
        <v>40</v>
      </c>
      <c r="B452" t="s">
        <v>25</v>
      </c>
      <c r="C452" t="s">
        <v>67</v>
      </c>
      <c r="D452" t="s">
        <v>610</v>
      </c>
      <c r="E452">
        <v>0</v>
      </c>
      <c r="F452">
        <v>43601.66</v>
      </c>
    </row>
    <row r="453" spans="1:6" x14ac:dyDescent="0.25">
      <c r="A453" t="s">
        <v>40</v>
      </c>
      <c r="B453" t="s">
        <v>25</v>
      </c>
      <c r="C453" t="s">
        <v>67</v>
      </c>
      <c r="D453" t="s">
        <v>611</v>
      </c>
      <c r="E453">
        <v>297961.53000000003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612</v>
      </c>
      <c r="E454">
        <v>117443.91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613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614</v>
      </c>
      <c r="E456">
        <v>75832.08</v>
      </c>
      <c r="F456">
        <v>860.79</v>
      </c>
    </row>
    <row r="457" spans="1:6" x14ac:dyDescent="0.25">
      <c r="A457" t="s">
        <v>40</v>
      </c>
      <c r="B457" t="s">
        <v>25</v>
      </c>
      <c r="C457" t="s">
        <v>67</v>
      </c>
      <c r="D457" t="s">
        <v>615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616</v>
      </c>
      <c r="E458">
        <v>109400.08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617</v>
      </c>
      <c r="E459">
        <v>4081.69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618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619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620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621</v>
      </c>
      <c r="E463">
        <v>0</v>
      </c>
      <c r="F463">
        <v>5141.7</v>
      </c>
    </row>
    <row r="464" spans="1:6" x14ac:dyDescent="0.25">
      <c r="A464" t="s">
        <v>40</v>
      </c>
      <c r="B464" t="s">
        <v>25</v>
      </c>
      <c r="C464" t="s">
        <v>67</v>
      </c>
      <c r="D464" t="s">
        <v>622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623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624</v>
      </c>
      <c r="E466">
        <v>604719.29</v>
      </c>
      <c r="F466">
        <v>49604.160000000003</v>
      </c>
    </row>
    <row r="467" spans="1:6" x14ac:dyDescent="0.25">
      <c r="A467" t="s">
        <v>40</v>
      </c>
      <c r="B467" t="s">
        <v>26</v>
      </c>
      <c r="C467" t="s">
        <v>67</v>
      </c>
      <c r="D467" t="s">
        <v>610</v>
      </c>
      <c r="E467">
        <v>0</v>
      </c>
      <c r="F467">
        <v>241382.32</v>
      </c>
    </row>
    <row r="468" spans="1:6" x14ac:dyDescent="0.25">
      <c r="A468" t="s">
        <v>40</v>
      </c>
      <c r="B468" t="s">
        <v>26</v>
      </c>
      <c r="C468" t="s">
        <v>67</v>
      </c>
      <c r="D468" t="s">
        <v>611</v>
      </c>
      <c r="E468">
        <v>122847.12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612</v>
      </c>
      <c r="E469">
        <v>117443.91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613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614</v>
      </c>
      <c r="E471">
        <v>75832.08</v>
      </c>
      <c r="F471">
        <v>860.79</v>
      </c>
    </row>
    <row r="472" spans="1:6" x14ac:dyDescent="0.25">
      <c r="A472" t="s">
        <v>40</v>
      </c>
      <c r="B472" t="s">
        <v>26</v>
      </c>
      <c r="C472" t="s">
        <v>67</v>
      </c>
      <c r="D472" t="s">
        <v>615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616</v>
      </c>
      <c r="E473">
        <v>93561.17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617</v>
      </c>
      <c r="E474">
        <v>2890.57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618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619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620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621</v>
      </c>
      <c r="E478">
        <v>0</v>
      </c>
      <c r="F478">
        <v>6091.17</v>
      </c>
    </row>
    <row r="479" spans="1:6" x14ac:dyDescent="0.25">
      <c r="A479" t="s">
        <v>40</v>
      </c>
      <c r="B479" t="s">
        <v>26</v>
      </c>
      <c r="C479" t="s">
        <v>67</v>
      </c>
      <c r="D479" t="s">
        <v>622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623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624</v>
      </c>
      <c r="E481">
        <v>412574.85</v>
      </c>
      <c r="F481">
        <v>248334.29</v>
      </c>
    </row>
    <row r="482" spans="1:6" x14ac:dyDescent="0.25">
      <c r="A482" t="s">
        <v>39</v>
      </c>
      <c r="B482" t="s">
        <v>73</v>
      </c>
      <c r="C482" t="s">
        <v>48</v>
      </c>
      <c r="D482" t="s">
        <v>610</v>
      </c>
      <c r="E482">
        <v>0</v>
      </c>
      <c r="F482">
        <v>210705.52</v>
      </c>
    </row>
    <row r="483" spans="1:6" x14ac:dyDescent="0.25">
      <c r="A483" t="s">
        <v>39</v>
      </c>
      <c r="B483" t="s">
        <v>73</v>
      </c>
      <c r="C483" t="s">
        <v>48</v>
      </c>
      <c r="D483" t="s">
        <v>611</v>
      </c>
      <c r="E483">
        <v>8624.44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612</v>
      </c>
      <c r="E484">
        <v>175350.55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613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614</v>
      </c>
      <c r="E486">
        <v>75832.08</v>
      </c>
      <c r="F486">
        <v>860.79</v>
      </c>
    </row>
    <row r="487" spans="1:6" x14ac:dyDescent="0.25">
      <c r="A487" t="s">
        <v>39</v>
      </c>
      <c r="B487" t="s">
        <v>73</v>
      </c>
      <c r="C487" t="s">
        <v>48</v>
      </c>
      <c r="D487" t="s">
        <v>615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616</v>
      </c>
      <c r="E488">
        <v>224237.25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617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618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619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620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621</v>
      </c>
      <c r="E493">
        <v>0</v>
      </c>
      <c r="F493">
        <v>6295.3</v>
      </c>
    </row>
    <row r="494" spans="1:6" x14ac:dyDescent="0.25">
      <c r="A494" t="s">
        <v>39</v>
      </c>
      <c r="B494" t="s">
        <v>73</v>
      </c>
      <c r="C494" t="s">
        <v>48</v>
      </c>
      <c r="D494" t="s">
        <v>622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623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624</v>
      </c>
      <c r="E496">
        <v>484044.32</v>
      </c>
      <c r="F496">
        <v>217861.62</v>
      </c>
    </row>
    <row r="497" spans="1:6" x14ac:dyDescent="0.25">
      <c r="A497" t="s">
        <v>39</v>
      </c>
      <c r="B497" t="s">
        <v>74</v>
      </c>
      <c r="C497" t="s">
        <v>48</v>
      </c>
      <c r="D497" t="s">
        <v>610</v>
      </c>
      <c r="E497">
        <v>0</v>
      </c>
      <c r="F497">
        <v>127243.99</v>
      </c>
    </row>
    <row r="498" spans="1:6" x14ac:dyDescent="0.25">
      <c r="A498" t="s">
        <v>39</v>
      </c>
      <c r="B498" t="s">
        <v>74</v>
      </c>
      <c r="C498" t="s">
        <v>48</v>
      </c>
      <c r="D498" t="s">
        <v>611</v>
      </c>
      <c r="E498">
        <v>95125.17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612</v>
      </c>
      <c r="E499">
        <v>175350.55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613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614</v>
      </c>
      <c r="E501">
        <v>75832.08</v>
      </c>
      <c r="F501">
        <v>860.79</v>
      </c>
    </row>
    <row r="502" spans="1:6" x14ac:dyDescent="0.25">
      <c r="A502" t="s">
        <v>39</v>
      </c>
      <c r="B502" t="s">
        <v>74</v>
      </c>
      <c r="C502" t="s">
        <v>48</v>
      </c>
      <c r="D502" t="s">
        <v>615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616</v>
      </c>
      <c r="E503">
        <v>279923.62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617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618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619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620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621</v>
      </c>
      <c r="E508">
        <v>0</v>
      </c>
      <c r="F508">
        <v>5935.47</v>
      </c>
    </row>
    <row r="509" spans="1:6" x14ac:dyDescent="0.25">
      <c r="A509" t="s">
        <v>39</v>
      </c>
      <c r="B509" t="s">
        <v>74</v>
      </c>
      <c r="C509" t="s">
        <v>48</v>
      </c>
      <c r="D509" t="s">
        <v>622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623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624</v>
      </c>
      <c r="E511">
        <v>626231.42000000004</v>
      </c>
      <c r="F511">
        <v>134040.26</v>
      </c>
    </row>
    <row r="512" spans="1:6" x14ac:dyDescent="0.25">
      <c r="A512" t="s">
        <v>39</v>
      </c>
      <c r="B512" t="s">
        <v>75</v>
      </c>
      <c r="C512" t="s">
        <v>48</v>
      </c>
      <c r="D512" t="s">
        <v>610</v>
      </c>
      <c r="E512">
        <v>0</v>
      </c>
      <c r="F512">
        <v>78956.14</v>
      </c>
    </row>
    <row r="513" spans="1:6" x14ac:dyDescent="0.25">
      <c r="A513" t="s">
        <v>39</v>
      </c>
      <c r="B513" t="s">
        <v>75</v>
      </c>
      <c r="C513" t="s">
        <v>48</v>
      </c>
      <c r="D513" t="s">
        <v>611</v>
      </c>
      <c r="E513">
        <v>61803.19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612</v>
      </c>
      <c r="E514">
        <v>175350.55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613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614</v>
      </c>
      <c r="E516">
        <v>75832.08</v>
      </c>
      <c r="F516">
        <v>860.79</v>
      </c>
    </row>
    <row r="517" spans="1:6" x14ac:dyDescent="0.25">
      <c r="A517" t="s">
        <v>39</v>
      </c>
      <c r="B517" t="s">
        <v>75</v>
      </c>
      <c r="C517" t="s">
        <v>48</v>
      </c>
      <c r="D517" t="s">
        <v>615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616</v>
      </c>
      <c r="E518">
        <v>260838.16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617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618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619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620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621</v>
      </c>
      <c r="E523">
        <v>0</v>
      </c>
      <c r="F523">
        <v>5842.27</v>
      </c>
    </row>
    <row r="524" spans="1:6" x14ac:dyDescent="0.25">
      <c r="A524" t="s">
        <v>39</v>
      </c>
      <c r="B524" t="s">
        <v>75</v>
      </c>
      <c r="C524" t="s">
        <v>48</v>
      </c>
      <c r="D524" t="s">
        <v>622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623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624</v>
      </c>
      <c r="E526">
        <v>573823.98</v>
      </c>
      <c r="F526">
        <v>85659.199999999997</v>
      </c>
    </row>
    <row r="527" spans="1:6" x14ac:dyDescent="0.25">
      <c r="A527" t="s">
        <v>39</v>
      </c>
      <c r="B527" t="s">
        <v>76</v>
      </c>
      <c r="C527" t="s">
        <v>48</v>
      </c>
      <c r="D527" t="s">
        <v>610</v>
      </c>
      <c r="E527">
        <v>0</v>
      </c>
      <c r="F527">
        <v>67362.490000000005</v>
      </c>
    </row>
    <row r="528" spans="1:6" x14ac:dyDescent="0.25">
      <c r="A528" t="s">
        <v>39</v>
      </c>
      <c r="B528" t="s">
        <v>76</v>
      </c>
      <c r="C528" t="s">
        <v>48</v>
      </c>
      <c r="D528" t="s">
        <v>611</v>
      </c>
      <c r="E528">
        <v>117293.91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612</v>
      </c>
      <c r="E529">
        <v>175350.55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613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614</v>
      </c>
      <c r="E531">
        <v>75832.08</v>
      </c>
      <c r="F531">
        <v>860.79</v>
      </c>
    </row>
    <row r="532" spans="1:6" x14ac:dyDescent="0.25">
      <c r="A532" t="s">
        <v>39</v>
      </c>
      <c r="B532" t="s">
        <v>76</v>
      </c>
      <c r="C532" t="s">
        <v>48</v>
      </c>
      <c r="D532" t="s">
        <v>615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616</v>
      </c>
      <c r="E533">
        <v>282120.19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617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618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619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620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621</v>
      </c>
      <c r="E538">
        <v>0</v>
      </c>
      <c r="F538">
        <v>5744.34</v>
      </c>
    </row>
    <row r="539" spans="1:6" x14ac:dyDescent="0.25">
      <c r="A539" t="s">
        <v>39</v>
      </c>
      <c r="B539" t="s">
        <v>76</v>
      </c>
      <c r="C539" t="s">
        <v>48</v>
      </c>
      <c r="D539" t="s">
        <v>622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623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624</v>
      </c>
      <c r="E541">
        <v>650596.72</v>
      </c>
      <c r="F541">
        <v>73967.63</v>
      </c>
    </row>
    <row r="542" spans="1:6" x14ac:dyDescent="0.25">
      <c r="A542" t="s">
        <v>39</v>
      </c>
      <c r="B542" t="s">
        <v>77</v>
      </c>
      <c r="C542" t="s">
        <v>48</v>
      </c>
      <c r="D542" t="s">
        <v>610</v>
      </c>
      <c r="E542">
        <v>0</v>
      </c>
      <c r="F542">
        <v>71700.13</v>
      </c>
    </row>
    <row r="543" spans="1:6" x14ac:dyDescent="0.25">
      <c r="A543" t="s">
        <v>39</v>
      </c>
      <c r="B543" t="s">
        <v>77</v>
      </c>
      <c r="C543" t="s">
        <v>48</v>
      </c>
      <c r="D543" t="s">
        <v>611</v>
      </c>
      <c r="E543">
        <v>82038.31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612</v>
      </c>
      <c r="E544">
        <v>175350.55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613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614</v>
      </c>
      <c r="E546">
        <v>75832.08</v>
      </c>
      <c r="F546">
        <v>860.79</v>
      </c>
    </row>
    <row r="547" spans="1:6" x14ac:dyDescent="0.25">
      <c r="A547" t="s">
        <v>39</v>
      </c>
      <c r="B547" t="s">
        <v>77</v>
      </c>
      <c r="C547" t="s">
        <v>48</v>
      </c>
      <c r="D547" t="s">
        <v>615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616</v>
      </c>
      <c r="E548">
        <v>256442.19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617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618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619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620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621</v>
      </c>
      <c r="E553">
        <v>0</v>
      </c>
      <c r="F553">
        <v>5922.57</v>
      </c>
    </row>
    <row r="554" spans="1:6" x14ac:dyDescent="0.25">
      <c r="A554" t="s">
        <v>39</v>
      </c>
      <c r="B554" t="s">
        <v>77</v>
      </c>
      <c r="C554" t="s">
        <v>48</v>
      </c>
      <c r="D554" t="s">
        <v>622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623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624</v>
      </c>
      <c r="E556">
        <v>589663.13</v>
      </c>
      <c r="F556">
        <v>78483.5</v>
      </c>
    </row>
    <row r="557" spans="1:6" x14ac:dyDescent="0.25">
      <c r="A557" t="s">
        <v>39</v>
      </c>
      <c r="B557" t="s">
        <v>78</v>
      </c>
      <c r="C557" t="s">
        <v>48</v>
      </c>
      <c r="D557" t="s">
        <v>610</v>
      </c>
      <c r="E557">
        <v>0</v>
      </c>
      <c r="F557">
        <v>18311.509999999998</v>
      </c>
    </row>
    <row r="558" spans="1:6" x14ac:dyDescent="0.25">
      <c r="A558" t="s">
        <v>39</v>
      </c>
      <c r="B558" t="s">
        <v>78</v>
      </c>
      <c r="C558" t="s">
        <v>48</v>
      </c>
      <c r="D558" t="s">
        <v>611</v>
      </c>
      <c r="E558">
        <v>131273.91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612</v>
      </c>
      <c r="E559">
        <v>175350.55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613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614</v>
      </c>
      <c r="E561">
        <v>75832.08</v>
      </c>
      <c r="F561">
        <v>860.79</v>
      </c>
    </row>
    <row r="562" spans="1:6" x14ac:dyDescent="0.25">
      <c r="A562" t="s">
        <v>39</v>
      </c>
      <c r="B562" t="s">
        <v>78</v>
      </c>
      <c r="C562" t="s">
        <v>48</v>
      </c>
      <c r="D562" t="s">
        <v>615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616</v>
      </c>
      <c r="E563">
        <v>263580.99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617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618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619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620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621</v>
      </c>
      <c r="E568">
        <v>0</v>
      </c>
      <c r="F568">
        <v>5569.02</v>
      </c>
    </row>
    <row r="569" spans="1:6" x14ac:dyDescent="0.25">
      <c r="A569" t="s">
        <v>39</v>
      </c>
      <c r="B569" t="s">
        <v>78</v>
      </c>
      <c r="C569" t="s">
        <v>48</v>
      </c>
      <c r="D569" t="s">
        <v>622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623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624</v>
      </c>
      <c r="E571">
        <v>646037.53</v>
      </c>
      <c r="F571">
        <v>24741.33</v>
      </c>
    </row>
    <row r="572" spans="1:6" x14ac:dyDescent="0.25">
      <c r="A572" t="s">
        <v>39</v>
      </c>
      <c r="B572" t="s">
        <v>79</v>
      </c>
      <c r="C572" t="s">
        <v>48</v>
      </c>
      <c r="D572" t="s">
        <v>610</v>
      </c>
      <c r="E572">
        <v>0</v>
      </c>
      <c r="F572">
        <v>16449.75</v>
      </c>
    </row>
    <row r="573" spans="1:6" x14ac:dyDescent="0.25">
      <c r="A573" t="s">
        <v>39</v>
      </c>
      <c r="B573" t="s">
        <v>79</v>
      </c>
      <c r="C573" t="s">
        <v>48</v>
      </c>
      <c r="D573" t="s">
        <v>611</v>
      </c>
      <c r="E573">
        <v>142114.45000000001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612</v>
      </c>
      <c r="E574">
        <v>175350.55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613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614</v>
      </c>
      <c r="E576">
        <v>75832.08</v>
      </c>
      <c r="F576">
        <v>860.79</v>
      </c>
    </row>
    <row r="577" spans="1:6" x14ac:dyDescent="0.25">
      <c r="A577" t="s">
        <v>39</v>
      </c>
      <c r="B577" t="s">
        <v>79</v>
      </c>
      <c r="C577" t="s">
        <v>48</v>
      </c>
      <c r="D577" t="s">
        <v>615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616</v>
      </c>
      <c r="E578">
        <v>253818.79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617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618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619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620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621</v>
      </c>
      <c r="E583">
        <v>0</v>
      </c>
      <c r="F583">
        <v>5468.7</v>
      </c>
    </row>
    <row r="584" spans="1:6" x14ac:dyDescent="0.25">
      <c r="A584" t="s">
        <v>39</v>
      </c>
      <c r="B584" t="s">
        <v>79</v>
      </c>
      <c r="C584" t="s">
        <v>48</v>
      </c>
      <c r="D584" t="s">
        <v>622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623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624</v>
      </c>
      <c r="E586">
        <v>647115.87</v>
      </c>
      <c r="F586">
        <v>22779.24</v>
      </c>
    </row>
    <row r="587" spans="1:6" x14ac:dyDescent="0.25">
      <c r="A587" t="s">
        <v>39</v>
      </c>
      <c r="B587" t="s">
        <v>80</v>
      </c>
      <c r="C587" t="s">
        <v>48</v>
      </c>
      <c r="D587" t="s">
        <v>610</v>
      </c>
      <c r="E587">
        <v>0</v>
      </c>
      <c r="F587">
        <v>25595.61</v>
      </c>
    </row>
    <row r="588" spans="1:6" x14ac:dyDescent="0.25">
      <c r="A588" t="s">
        <v>39</v>
      </c>
      <c r="B588" t="s">
        <v>80</v>
      </c>
      <c r="C588" t="s">
        <v>48</v>
      </c>
      <c r="D588" t="s">
        <v>611</v>
      </c>
      <c r="E588">
        <v>166513.93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612</v>
      </c>
      <c r="E589">
        <v>175350.55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613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614</v>
      </c>
      <c r="E591">
        <v>75832.08</v>
      </c>
      <c r="F591">
        <v>860.79</v>
      </c>
    </row>
    <row r="592" spans="1:6" x14ac:dyDescent="0.25">
      <c r="A592" t="s">
        <v>39</v>
      </c>
      <c r="B592" t="s">
        <v>80</v>
      </c>
      <c r="C592" t="s">
        <v>48</v>
      </c>
      <c r="D592" t="s">
        <v>615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616</v>
      </c>
      <c r="E593">
        <v>280246.18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617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618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619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620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621</v>
      </c>
      <c r="E598">
        <v>0</v>
      </c>
      <c r="F598">
        <v>5471.75</v>
      </c>
    </row>
    <row r="599" spans="1:6" x14ac:dyDescent="0.25">
      <c r="A599" t="s">
        <v>39</v>
      </c>
      <c r="B599" t="s">
        <v>80</v>
      </c>
      <c r="C599" t="s">
        <v>48</v>
      </c>
      <c r="D599" t="s">
        <v>622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623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624</v>
      </c>
      <c r="E601">
        <v>697942.74</v>
      </c>
      <c r="F601">
        <v>31928.16</v>
      </c>
    </row>
    <row r="602" spans="1:6" x14ac:dyDescent="0.25">
      <c r="A602" t="s">
        <v>39</v>
      </c>
      <c r="B602" t="s">
        <v>81</v>
      </c>
      <c r="C602" t="s">
        <v>48</v>
      </c>
      <c r="D602" t="s">
        <v>610</v>
      </c>
      <c r="E602">
        <v>0</v>
      </c>
      <c r="F602">
        <v>20272.41</v>
      </c>
    </row>
    <row r="603" spans="1:6" x14ac:dyDescent="0.25">
      <c r="A603" t="s">
        <v>39</v>
      </c>
      <c r="B603" t="s">
        <v>81</v>
      </c>
      <c r="C603" t="s">
        <v>48</v>
      </c>
      <c r="D603" t="s">
        <v>611</v>
      </c>
      <c r="E603">
        <v>191207.28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612</v>
      </c>
      <c r="E604">
        <v>175350.55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613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614</v>
      </c>
      <c r="E606">
        <v>75832.08</v>
      </c>
      <c r="F606">
        <v>860.79</v>
      </c>
    </row>
    <row r="607" spans="1:6" x14ac:dyDescent="0.25">
      <c r="A607" t="s">
        <v>39</v>
      </c>
      <c r="B607" t="s">
        <v>81</v>
      </c>
      <c r="C607" t="s">
        <v>48</v>
      </c>
      <c r="D607" t="s">
        <v>615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616</v>
      </c>
      <c r="E608">
        <v>301640.88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617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618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619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620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621</v>
      </c>
      <c r="E613">
        <v>0</v>
      </c>
      <c r="F613">
        <v>5470.44</v>
      </c>
    </row>
    <row r="614" spans="1:6" x14ac:dyDescent="0.25">
      <c r="A614" t="s">
        <v>39</v>
      </c>
      <c r="B614" t="s">
        <v>81</v>
      </c>
      <c r="C614" t="s">
        <v>48</v>
      </c>
      <c r="D614" t="s">
        <v>622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623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624</v>
      </c>
      <c r="E616">
        <v>744030.79</v>
      </c>
      <c r="F616">
        <v>26603.65</v>
      </c>
    </row>
    <row r="617" spans="1:6" x14ac:dyDescent="0.25">
      <c r="A617" t="s">
        <v>39</v>
      </c>
      <c r="B617" t="s">
        <v>20</v>
      </c>
      <c r="C617" t="s">
        <v>48</v>
      </c>
      <c r="D617" t="s">
        <v>610</v>
      </c>
      <c r="E617">
        <v>0</v>
      </c>
      <c r="F617">
        <v>43524.75</v>
      </c>
    </row>
    <row r="618" spans="1:6" x14ac:dyDescent="0.25">
      <c r="A618" t="s">
        <v>39</v>
      </c>
      <c r="B618" t="s">
        <v>20</v>
      </c>
      <c r="C618" t="s">
        <v>48</v>
      </c>
      <c r="D618" t="s">
        <v>611</v>
      </c>
      <c r="E618">
        <v>207592.69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612</v>
      </c>
      <c r="E619">
        <v>175350.55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613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614</v>
      </c>
      <c r="E621">
        <v>75832.08</v>
      </c>
      <c r="F621">
        <v>860.79</v>
      </c>
    </row>
    <row r="622" spans="1:6" x14ac:dyDescent="0.25">
      <c r="A622" t="s">
        <v>39</v>
      </c>
      <c r="B622" t="s">
        <v>20</v>
      </c>
      <c r="C622" t="s">
        <v>48</v>
      </c>
      <c r="D622" t="s">
        <v>615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616</v>
      </c>
      <c r="E623">
        <v>275083.5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617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618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619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620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621</v>
      </c>
      <c r="E628">
        <v>0</v>
      </c>
      <c r="F628">
        <v>5377.12</v>
      </c>
    </row>
    <row r="629" spans="1:6" x14ac:dyDescent="0.25">
      <c r="A629" t="s">
        <v>39</v>
      </c>
      <c r="B629" t="s">
        <v>20</v>
      </c>
      <c r="C629" t="s">
        <v>48</v>
      </c>
      <c r="D629" t="s">
        <v>622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623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624</v>
      </c>
      <c r="E631">
        <v>733858.82</v>
      </c>
      <c r="F631">
        <v>49762.66</v>
      </c>
    </row>
    <row r="632" spans="1:6" x14ac:dyDescent="0.25">
      <c r="A632" t="s">
        <v>39</v>
      </c>
      <c r="B632" t="s">
        <v>21</v>
      </c>
      <c r="C632" t="s">
        <v>48</v>
      </c>
      <c r="D632" t="s">
        <v>610</v>
      </c>
      <c r="E632">
        <v>0</v>
      </c>
      <c r="F632">
        <v>125556.83</v>
      </c>
    </row>
    <row r="633" spans="1:6" x14ac:dyDescent="0.25">
      <c r="A633" t="s">
        <v>39</v>
      </c>
      <c r="B633" t="s">
        <v>21</v>
      </c>
      <c r="C633" t="s">
        <v>48</v>
      </c>
      <c r="D633" t="s">
        <v>611</v>
      </c>
      <c r="E633">
        <v>231070.97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612</v>
      </c>
      <c r="E634">
        <v>175350.55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613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614</v>
      </c>
      <c r="E636">
        <v>75832.08</v>
      </c>
      <c r="F636">
        <v>860.79</v>
      </c>
    </row>
    <row r="637" spans="1:6" x14ac:dyDescent="0.25">
      <c r="A637" t="s">
        <v>39</v>
      </c>
      <c r="B637" t="s">
        <v>21</v>
      </c>
      <c r="C637" t="s">
        <v>48</v>
      </c>
      <c r="D637" t="s">
        <v>615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616</v>
      </c>
      <c r="E638">
        <v>301531.93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617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618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619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620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621</v>
      </c>
      <c r="E643">
        <v>0</v>
      </c>
      <c r="F643">
        <v>5549.85</v>
      </c>
    </row>
    <row r="644" spans="1:6" x14ac:dyDescent="0.25">
      <c r="A644" t="s">
        <v>39</v>
      </c>
      <c r="B644" t="s">
        <v>21</v>
      </c>
      <c r="C644" t="s">
        <v>48</v>
      </c>
      <c r="D644" t="s">
        <v>622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623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624</v>
      </c>
      <c r="E646">
        <v>783785.53</v>
      </c>
      <c r="F646">
        <v>131967.47</v>
      </c>
    </row>
    <row r="647" spans="1:6" x14ac:dyDescent="0.25">
      <c r="A647" t="s">
        <v>39</v>
      </c>
      <c r="B647" t="s">
        <v>22</v>
      </c>
      <c r="C647" t="s">
        <v>48</v>
      </c>
      <c r="D647" t="s">
        <v>610</v>
      </c>
      <c r="E647">
        <v>0</v>
      </c>
      <c r="F647">
        <v>115577.01</v>
      </c>
    </row>
    <row r="648" spans="1:6" x14ac:dyDescent="0.25">
      <c r="A648" t="s">
        <v>39</v>
      </c>
      <c r="B648" t="s">
        <v>22</v>
      </c>
      <c r="C648" t="s">
        <v>48</v>
      </c>
      <c r="D648" t="s">
        <v>611</v>
      </c>
      <c r="E648">
        <v>186871.58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612</v>
      </c>
      <c r="E649">
        <v>175350.55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613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614</v>
      </c>
      <c r="E651">
        <v>75832.08</v>
      </c>
      <c r="F651">
        <v>860.79</v>
      </c>
    </row>
    <row r="652" spans="1:6" x14ac:dyDescent="0.25">
      <c r="A652" t="s">
        <v>39</v>
      </c>
      <c r="B652" t="s">
        <v>22</v>
      </c>
      <c r="C652" t="s">
        <v>48</v>
      </c>
      <c r="D652" t="s">
        <v>615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616</v>
      </c>
      <c r="E653">
        <v>274069.53999999998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617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618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619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620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621</v>
      </c>
      <c r="E658">
        <v>0</v>
      </c>
      <c r="F658">
        <v>5584.55</v>
      </c>
    </row>
    <row r="659" spans="1:6" x14ac:dyDescent="0.25">
      <c r="A659" t="s">
        <v>39</v>
      </c>
      <c r="B659" t="s">
        <v>22</v>
      </c>
      <c r="C659" t="s">
        <v>48</v>
      </c>
      <c r="D659" t="s">
        <v>622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623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624</v>
      </c>
      <c r="E661">
        <v>712123.76</v>
      </c>
      <c r="F661">
        <v>122022.35</v>
      </c>
    </row>
    <row r="662" spans="1:6" x14ac:dyDescent="0.25">
      <c r="A662" t="s">
        <v>39</v>
      </c>
      <c r="B662" t="s">
        <v>23</v>
      </c>
      <c r="C662" t="s">
        <v>48</v>
      </c>
      <c r="D662" t="s">
        <v>610</v>
      </c>
      <c r="E662">
        <v>0</v>
      </c>
      <c r="F662">
        <v>88780.7</v>
      </c>
    </row>
    <row r="663" spans="1:6" x14ac:dyDescent="0.25">
      <c r="A663" t="s">
        <v>39</v>
      </c>
      <c r="B663" t="s">
        <v>23</v>
      </c>
      <c r="C663" t="s">
        <v>48</v>
      </c>
      <c r="D663" t="s">
        <v>611</v>
      </c>
      <c r="E663">
        <v>254080.11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612</v>
      </c>
      <c r="E664">
        <v>175350.55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613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614</v>
      </c>
      <c r="E666">
        <v>75832.08</v>
      </c>
      <c r="F666">
        <v>860.79</v>
      </c>
    </row>
    <row r="667" spans="1:6" x14ac:dyDescent="0.25">
      <c r="A667" t="s">
        <v>39</v>
      </c>
      <c r="B667" t="s">
        <v>23</v>
      </c>
      <c r="C667" t="s">
        <v>48</v>
      </c>
      <c r="D667" t="s">
        <v>615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616</v>
      </c>
      <c r="E668">
        <v>285005.87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617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618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619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620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621</v>
      </c>
      <c r="E673">
        <v>0</v>
      </c>
      <c r="F673">
        <v>5424.82</v>
      </c>
    </row>
    <row r="674" spans="1:6" x14ac:dyDescent="0.25">
      <c r="A674" t="s">
        <v>39</v>
      </c>
      <c r="B674" t="s">
        <v>23</v>
      </c>
      <c r="C674" t="s">
        <v>48</v>
      </c>
      <c r="D674" t="s">
        <v>622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623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624</v>
      </c>
      <c r="E676">
        <v>790268.61</v>
      </c>
      <c r="F676">
        <v>95066.32</v>
      </c>
    </row>
    <row r="677" spans="1:6" x14ac:dyDescent="0.25">
      <c r="A677" t="s">
        <v>39</v>
      </c>
      <c r="B677" t="s">
        <v>24</v>
      </c>
      <c r="C677" t="s">
        <v>48</v>
      </c>
      <c r="D677" t="s">
        <v>610</v>
      </c>
      <c r="E677">
        <v>0</v>
      </c>
      <c r="F677">
        <v>56574.52</v>
      </c>
    </row>
    <row r="678" spans="1:6" x14ac:dyDescent="0.25">
      <c r="A678" t="s">
        <v>39</v>
      </c>
      <c r="B678" t="s">
        <v>24</v>
      </c>
      <c r="C678" t="s">
        <v>48</v>
      </c>
      <c r="D678" t="s">
        <v>611</v>
      </c>
      <c r="E678">
        <v>313038.44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612</v>
      </c>
      <c r="E679">
        <v>175350.55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613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614</v>
      </c>
      <c r="E681">
        <v>75832.08</v>
      </c>
      <c r="F681">
        <v>860.79</v>
      </c>
    </row>
    <row r="682" spans="1:6" x14ac:dyDescent="0.25">
      <c r="A682" t="s">
        <v>39</v>
      </c>
      <c r="B682" t="s">
        <v>24</v>
      </c>
      <c r="C682" t="s">
        <v>48</v>
      </c>
      <c r="D682" t="s">
        <v>615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616</v>
      </c>
      <c r="E683">
        <v>305331.38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617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618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619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620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621</v>
      </c>
      <c r="E688">
        <v>0</v>
      </c>
      <c r="F688">
        <v>5209.82</v>
      </c>
    </row>
    <row r="689" spans="1:6" x14ac:dyDescent="0.25">
      <c r="A689" t="s">
        <v>39</v>
      </c>
      <c r="B689" t="s">
        <v>24</v>
      </c>
      <c r="C689" t="s">
        <v>48</v>
      </c>
      <c r="D689" t="s">
        <v>622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623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624</v>
      </c>
      <c r="E691">
        <v>869552.45</v>
      </c>
      <c r="F691">
        <v>62645.13</v>
      </c>
    </row>
    <row r="692" spans="1:6" x14ac:dyDescent="0.25">
      <c r="A692" t="s">
        <v>39</v>
      </c>
      <c r="B692" t="s">
        <v>25</v>
      </c>
      <c r="C692" t="s">
        <v>48</v>
      </c>
      <c r="D692" t="s">
        <v>610</v>
      </c>
      <c r="E692">
        <v>0</v>
      </c>
      <c r="F692">
        <v>17115.62</v>
      </c>
    </row>
    <row r="693" spans="1:6" x14ac:dyDescent="0.25">
      <c r="A693" t="s">
        <v>39</v>
      </c>
      <c r="B693" t="s">
        <v>25</v>
      </c>
      <c r="C693" t="s">
        <v>48</v>
      </c>
      <c r="D693" t="s">
        <v>611</v>
      </c>
      <c r="E693">
        <v>417590.79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612</v>
      </c>
      <c r="E694">
        <v>175350.55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613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614</v>
      </c>
      <c r="E696">
        <v>75832.08</v>
      </c>
      <c r="F696">
        <v>860.79</v>
      </c>
    </row>
    <row r="697" spans="1:6" x14ac:dyDescent="0.25">
      <c r="A697" t="s">
        <v>39</v>
      </c>
      <c r="B697" t="s">
        <v>25</v>
      </c>
      <c r="C697" t="s">
        <v>48</v>
      </c>
      <c r="D697" t="s">
        <v>615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616</v>
      </c>
      <c r="E698">
        <v>287848.96999999997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617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618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619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620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621</v>
      </c>
      <c r="E703">
        <v>0</v>
      </c>
      <c r="F703">
        <v>4793.96</v>
      </c>
    </row>
    <row r="704" spans="1:6" x14ac:dyDescent="0.25">
      <c r="A704" t="s">
        <v>39</v>
      </c>
      <c r="B704" t="s">
        <v>25</v>
      </c>
      <c r="C704" t="s">
        <v>48</v>
      </c>
      <c r="D704" t="s">
        <v>622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623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624</v>
      </c>
      <c r="E706">
        <v>956622.39</v>
      </c>
      <c r="F706">
        <v>22770.37</v>
      </c>
    </row>
    <row r="707" spans="1:6" x14ac:dyDescent="0.25">
      <c r="A707" t="s">
        <v>39</v>
      </c>
      <c r="B707" t="s">
        <v>26</v>
      </c>
      <c r="C707" t="s">
        <v>48</v>
      </c>
      <c r="D707" t="s">
        <v>610</v>
      </c>
      <c r="E707">
        <v>0</v>
      </c>
      <c r="F707">
        <v>184591.43</v>
      </c>
    </row>
    <row r="708" spans="1:6" x14ac:dyDescent="0.25">
      <c r="A708" t="s">
        <v>39</v>
      </c>
      <c r="B708" t="s">
        <v>26</v>
      </c>
      <c r="C708" t="s">
        <v>48</v>
      </c>
      <c r="D708" t="s">
        <v>611</v>
      </c>
      <c r="E708">
        <v>203749.61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612</v>
      </c>
      <c r="E709">
        <v>175350.55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613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614</v>
      </c>
      <c r="E711">
        <v>75832.08</v>
      </c>
      <c r="F711">
        <v>860.79</v>
      </c>
    </row>
    <row r="712" spans="1:6" x14ac:dyDescent="0.25">
      <c r="A712" t="s">
        <v>39</v>
      </c>
      <c r="B712" t="s">
        <v>26</v>
      </c>
      <c r="C712" t="s">
        <v>48</v>
      </c>
      <c r="D712" t="s">
        <v>615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616</v>
      </c>
      <c r="E713">
        <v>316172.99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617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618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619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620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621</v>
      </c>
      <c r="E718">
        <v>0</v>
      </c>
      <c r="F718">
        <v>5874.43</v>
      </c>
    </row>
    <row r="719" spans="1:6" x14ac:dyDescent="0.25">
      <c r="A719" t="s">
        <v>39</v>
      </c>
      <c r="B719" t="s">
        <v>26</v>
      </c>
      <c r="C719" t="s">
        <v>48</v>
      </c>
      <c r="D719" t="s">
        <v>622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623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624</v>
      </c>
      <c r="E721">
        <v>771105.23</v>
      </c>
      <c r="F721">
        <v>191326.65</v>
      </c>
    </row>
    <row r="722" spans="1:6" x14ac:dyDescent="0.25">
      <c r="A722" t="s">
        <v>40</v>
      </c>
      <c r="B722" t="s">
        <v>73</v>
      </c>
      <c r="C722" t="s">
        <v>48</v>
      </c>
      <c r="D722" t="s">
        <v>610</v>
      </c>
      <c r="E722">
        <v>0</v>
      </c>
      <c r="F722">
        <v>218607.01</v>
      </c>
    </row>
    <row r="723" spans="1:6" x14ac:dyDescent="0.25">
      <c r="A723" t="s">
        <v>40</v>
      </c>
      <c r="B723" t="s">
        <v>73</v>
      </c>
      <c r="C723" t="s">
        <v>48</v>
      </c>
      <c r="D723" t="s">
        <v>611</v>
      </c>
      <c r="E723">
        <v>1807.14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612</v>
      </c>
      <c r="E724">
        <v>117443.91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613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614</v>
      </c>
      <c r="E726">
        <v>75832.08</v>
      </c>
      <c r="F726">
        <v>860.79</v>
      </c>
    </row>
    <row r="727" spans="1:6" x14ac:dyDescent="0.25">
      <c r="A727" t="s">
        <v>40</v>
      </c>
      <c r="B727" t="s">
        <v>73</v>
      </c>
      <c r="C727" t="s">
        <v>48</v>
      </c>
      <c r="D727" t="s">
        <v>615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616</v>
      </c>
      <c r="E728">
        <v>104977.05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617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618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619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620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621</v>
      </c>
      <c r="E733">
        <v>0</v>
      </c>
      <c r="F733">
        <v>6398.59</v>
      </c>
    </row>
    <row r="734" spans="1:6" x14ac:dyDescent="0.25">
      <c r="A734" t="s">
        <v>40</v>
      </c>
      <c r="B734" t="s">
        <v>73</v>
      </c>
      <c r="C734" t="s">
        <v>48</v>
      </c>
      <c r="D734" t="s">
        <v>622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623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624</v>
      </c>
      <c r="E736">
        <v>300060.18</v>
      </c>
      <c r="F736">
        <v>225866.39</v>
      </c>
    </row>
    <row r="737" spans="1:6" x14ac:dyDescent="0.25">
      <c r="A737" t="s">
        <v>40</v>
      </c>
      <c r="B737" t="s">
        <v>74</v>
      </c>
      <c r="C737" t="s">
        <v>48</v>
      </c>
      <c r="D737" t="s">
        <v>610</v>
      </c>
      <c r="E737">
        <v>0</v>
      </c>
      <c r="F737">
        <v>114244.32</v>
      </c>
    </row>
    <row r="738" spans="1:6" x14ac:dyDescent="0.25">
      <c r="A738" t="s">
        <v>40</v>
      </c>
      <c r="B738" t="s">
        <v>74</v>
      </c>
      <c r="C738" t="s">
        <v>48</v>
      </c>
      <c r="D738" t="s">
        <v>611</v>
      </c>
      <c r="E738">
        <v>39415.699999999997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612</v>
      </c>
      <c r="E739">
        <v>117443.91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613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614</v>
      </c>
      <c r="E741">
        <v>75832.08</v>
      </c>
      <c r="F741">
        <v>860.79</v>
      </c>
    </row>
    <row r="742" spans="1:6" x14ac:dyDescent="0.25">
      <c r="A742" t="s">
        <v>40</v>
      </c>
      <c r="B742" t="s">
        <v>74</v>
      </c>
      <c r="C742" t="s">
        <v>48</v>
      </c>
      <c r="D742" t="s">
        <v>615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616</v>
      </c>
      <c r="E743">
        <v>129929.01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617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618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619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620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621</v>
      </c>
      <c r="E748">
        <v>0</v>
      </c>
      <c r="F748">
        <v>5934.82</v>
      </c>
    </row>
    <row r="749" spans="1:6" x14ac:dyDescent="0.25">
      <c r="A749" t="s">
        <v>40</v>
      </c>
      <c r="B749" t="s">
        <v>74</v>
      </c>
      <c r="C749" t="s">
        <v>48</v>
      </c>
      <c r="D749" t="s">
        <v>622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623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624</v>
      </c>
      <c r="E751">
        <v>362620.69</v>
      </c>
      <c r="F751">
        <v>121039.93</v>
      </c>
    </row>
    <row r="752" spans="1:6" x14ac:dyDescent="0.25">
      <c r="A752" t="s">
        <v>40</v>
      </c>
      <c r="B752" t="s">
        <v>75</v>
      </c>
      <c r="C752" t="s">
        <v>48</v>
      </c>
      <c r="D752" t="s">
        <v>610</v>
      </c>
      <c r="E752">
        <v>0</v>
      </c>
      <c r="F752">
        <v>81204.53</v>
      </c>
    </row>
    <row r="753" spans="1:6" x14ac:dyDescent="0.25">
      <c r="A753" t="s">
        <v>40</v>
      </c>
      <c r="B753" t="s">
        <v>75</v>
      </c>
      <c r="C753" t="s">
        <v>48</v>
      </c>
      <c r="D753" t="s">
        <v>611</v>
      </c>
      <c r="E753">
        <v>21444.89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612</v>
      </c>
      <c r="E754">
        <v>117443.91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613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614</v>
      </c>
      <c r="E756">
        <v>75832.08</v>
      </c>
      <c r="F756">
        <v>860.79</v>
      </c>
    </row>
    <row r="757" spans="1:6" x14ac:dyDescent="0.25">
      <c r="A757" t="s">
        <v>40</v>
      </c>
      <c r="B757" t="s">
        <v>75</v>
      </c>
      <c r="C757" t="s">
        <v>48</v>
      </c>
      <c r="D757" t="s">
        <v>615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616</v>
      </c>
      <c r="E758">
        <v>124822.41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617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618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619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620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621</v>
      </c>
      <c r="E763">
        <v>0</v>
      </c>
      <c r="F763">
        <v>6112.37</v>
      </c>
    </row>
    <row r="764" spans="1:6" x14ac:dyDescent="0.25">
      <c r="A764" t="s">
        <v>40</v>
      </c>
      <c r="B764" t="s">
        <v>75</v>
      </c>
      <c r="C764" t="s">
        <v>48</v>
      </c>
      <c r="D764" t="s">
        <v>622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623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624</v>
      </c>
      <c r="E766">
        <v>339543.29</v>
      </c>
      <c r="F766">
        <v>88177.7</v>
      </c>
    </row>
    <row r="767" spans="1:6" x14ac:dyDescent="0.25">
      <c r="A767" t="s">
        <v>40</v>
      </c>
      <c r="B767" t="s">
        <v>76</v>
      </c>
      <c r="C767" t="s">
        <v>48</v>
      </c>
      <c r="D767" t="s">
        <v>610</v>
      </c>
      <c r="E767">
        <v>0</v>
      </c>
      <c r="F767">
        <v>61969.04</v>
      </c>
    </row>
    <row r="768" spans="1:6" x14ac:dyDescent="0.25">
      <c r="A768" t="s">
        <v>40</v>
      </c>
      <c r="B768" t="s">
        <v>76</v>
      </c>
      <c r="C768" t="s">
        <v>48</v>
      </c>
      <c r="D768" t="s">
        <v>611</v>
      </c>
      <c r="E768">
        <v>50038.97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612</v>
      </c>
      <c r="E769">
        <v>117443.91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613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614</v>
      </c>
      <c r="E771">
        <v>75832.08</v>
      </c>
      <c r="F771">
        <v>860.79</v>
      </c>
    </row>
    <row r="772" spans="1:6" x14ac:dyDescent="0.25">
      <c r="A772" t="s">
        <v>40</v>
      </c>
      <c r="B772" t="s">
        <v>76</v>
      </c>
      <c r="C772" t="s">
        <v>48</v>
      </c>
      <c r="D772" t="s">
        <v>615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616</v>
      </c>
      <c r="E773">
        <v>131484.22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617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618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619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620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621</v>
      </c>
      <c r="E778">
        <v>0</v>
      </c>
      <c r="F778">
        <v>5919.67</v>
      </c>
    </row>
    <row r="779" spans="1:6" x14ac:dyDescent="0.25">
      <c r="A779" t="s">
        <v>40</v>
      </c>
      <c r="B779" t="s">
        <v>76</v>
      </c>
      <c r="C779" t="s">
        <v>48</v>
      </c>
      <c r="D779" t="s">
        <v>622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623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624</v>
      </c>
      <c r="E781">
        <v>374799.18</v>
      </c>
      <c r="F781">
        <v>68749.509999999995</v>
      </c>
    </row>
    <row r="782" spans="1:6" x14ac:dyDescent="0.25">
      <c r="A782" t="s">
        <v>40</v>
      </c>
      <c r="B782" t="s">
        <v>77</v>
      </c>
      <c r="C782" t="s">
        <v>48</v>
      </c>
      <c r="D782" t="s">
        <v>610</v>
      </c>
      <c r="E782">
        <v>0</v>
      </c>
      <c r="F782">
        <v>71827.679999999993</v>
      </c>
    </row>
    <row r="783" spans="1:6" x14ac:dyDescent="0.25">
      <c r="A783" t="s">
        <v>40</v>
      </c>
      <c r="B783" t="s">
        <v>77</v>
      </c>
      <c r="C783" t="s">
        <v>48</v>
      </c>
      <c r="D783" t="s">
        <v>611</v>
      </c>
      <c r="E783">
        <v>27157.94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612</v>
      </c>
      <c r="E784">
        <v>117443.91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613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614</v>
      </c>
      <c r="E786">
        <v>75832.08</v>
      </c>
      <c r="F786">
        <v>860.79</v>
      </c>
    </row>
    <row r="787" spans="1:6" x14ac:dyDescent="0.25">
      <c r="A787" t="s">
        <v>40</v>
      </c>
      <c r="B787" t="s">
        <v>77</v>
      </c>
      <c r="C787" t="s">
        <v>48</v>
      </c>
      <c r="D787" t="s">
        <v>615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616</v>
      </c>
      <c r="E788">
        <v>121951.16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617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618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619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620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621</v>
      </c>
      <c r="E793">
        <v>0</v>
      </c>
      <c r="F793">
        <v>6094.24</v>
      </c>
    </row>
    <row r="794" spans="1:6" x14ac:dyDescent="0.25">
      <c r="A794" t="s">
        <v>40</v>
      </c>
      <c r="B794" t="s">
        <v>77</v>
      </c>
      <c r="C794" t="s">
        <v>48</v>
      </c>
      <c r="D794" t="s">
        <v>622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623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624</v>
      </c>
      <c r="E796">
        <v>342385.09</v>
      </c>
      <c r="F796">
        <v>78782.710000000006</v>
      </c>
    </row>
    <row r="797" spans="1:6" x14ac:dyDescent="0.25">
      <c r="A797" t="s">
        <v>40</v>
      </c>
      <c r="B797" t="s">
        <v>78</v>
      </c>
      <c r="C797" t="s">
        <v>48</v>
      </c>
      <c r="D797" t="s">
        <v>610</v>
      </c>
      <c r="E797">
        <v>0</v>
      </c>
      <c r="F797">
        <v>18644.740000000002</v>
      </c>
    </row>
    <row r="798" spans="1:6" x14ac:dyDescent="0.25">
      <c r="A798" t="s">
        <v>40</v>
      </c>
      <c r="B798" t="s">
        <v>78</v>
      </c>
      <c r="C798" t="s">
        <v>48</v>
      </c>
      <c r="D798" t="s">
        <v>611</v>
      </c>
      <c r="E798">
        <v>57381.599999999999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612</v>
      </c>
      <c r="E799">
        <v>117443.91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613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614</v>
      </c>
      <c r="E801">
        <v>75832.08</v>
      </c>
      <c r="F801">
        <v>860.79</v>
      </c>
    </row>
    <row r="802" spans="1:6" x14ac:dyDescent="0.25">
      <c r="A802" t="s">
        <v>40</v>
      </c>
      <c r="B802" t="s">
        <v>78</v>
      </c>
      <c r="C802" t="s">
        <v>48</v>
      </c>
      <c r="D802" t="s">
        <v>615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616</v>
      </c>
      <c r="E803">
        <v>140725.25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617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618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619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620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621</v>
      </c>
      <c r="E808">
        <v>0</v>
      </c>
      <c r="F808">
        <v>5743.56</v>
      </c>
    </row>
    <row r="809" spans="1:6" x14ac:dyDescent="0.25">
      <c r="A809" t="s">
        <v>40</v>
      </c>
      <c r="B809" t="s">
        <v>78</v>
      </c>
      <c r="C809" t="s">
        <v>48</v>
      </c>
      <c r="D809" t="s">
        <v>622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623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624</v>
      </c>
      <c r="E811">
        <v>391382.84</v>
      </c>
      <c r="F811">
        <v>25249.1</v>
      </c>
    </row>
    <row r="812" spans="1:6" x14ac:dyDescent="0.25">
      <c r="A812" t="s">
        <v>40</v>
      </c>
      <c r="B812" t="s">
        <v>79</v>
      </c>
      <c r="C812" t="s">
        <v>48</v>
      </c>
      <c r="D812" t="s">
        <v>610</v>
      </c>
      <c r="E812">
        <v>0</v>
      </c>
      <c r="F812">
        <v>17352.47</v>
      </c>
    </row>
    <row r="813" spans="1:6" x14ac:dyDescent="0.25">
      <c r="A813" t="s">
        <v>40</v>
      </c>
      <c r="B813" t="s">
        <v>79</v>
      </c>
      <c r="C813" t="s">
        <v>48</v>
      </c>
      <c r="D813" t="s">
        <v>611</v>
      </c>
      <c r="E813">
        <v>65167.92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612</v>
      </c>
      <c r="E814">
        <v>117443.91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613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614</v>
      </c>
      <c r="E816">
        <v>75832.08</v>
      </c>
      <c r="F816">
        <v>860.79</v>
      </c>
    </row>
    <row r="817" spans="1:6" x14ac:dyDescent="0.25">
      <c r="A817" t="s">
        <v>40</v>
      </c>
      <c r="B817" t="s">
        <v>79</v>
      </c>
      <c r="C817" t="s">
        <v>48</v>
      </c>
      <c r="D817" t="s">
        <v>615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616</v>
      </c>
      <c r="E818">
        <v>137058.04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617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618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619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620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621</v>
      </c>
      <c r="E823">
        <v>0</v>
      </c>
      <c r="F823">
        <v>5646.79</v>
      </c>
    </row>
    <row r="824" spans="1:6" x14ac:dyDescent="0.25">
      <c r="A824" t="s">
        <v>40</v>
      </c>
      <c r="B824" t="s">
        <v>79</v>
      </c>
      <c r="C824" t="s">
        <v>48</v>
      </c>
      <c r="D824" t="s">
        <v>622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623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624</v>
      </c>
      <c r="E826">
        <v>395501.94</v>
      </c>
      <c r="F826">
        <v>23860.05</v>
      </c>
    </row>
    <row r="827" spans="1:6" x14ac:dyDescent="0.25">
      <c r="A827" t="s">
        <v>40</v>
      </c>
      <c r="B827" t="s">
        <v>80</v>
      </c>
      <c r="C827" t="s">
        <v>48</v>
      </c>
      <c r="D827" t="s">
        <v>610</v>
      </c>
      <c r="E827">
        <v>0</v>
      </c>
      <c r="F827">
        <v>26333.88</v>
      </c>
    </row>
    <row r="828" spans="1:6" x14ac:dyDescent="0.25">
      <c r="A828" t="s">
        <v>40</v>
      </c>
      <c r="B828" t="s">
        <v>80</v>
      </c>
      <c r="C828" t="s">
        <v>48</v>
      </c>
      <c r="D828" t="s">
        <v>611</v>
      </c>
      <c r="E828">
        <v>78876.679999999993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612</v>
      </c>
      <c r="E829">
        <v>117443.91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613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614</v>
      </c>
      <c r="E831">
        <v>75832.08</v>
      </c>
      <c r="F831">
        <v>860.79</v>
      </c>
    </row>
    <row r="832" spans="1:6" x14ac:dyDescent="0.25">
      <c r="A832" t="s">
        <v>40</v>
      </c>
      <c r="B832" t="s">
        <v>80</v>
      </c>
      <c r="C832" t="s">
        <v>48</v>
      </c>
      <c r="D832" t="s">
        <v>615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616</v>
      </c>
      <c r="E833">
        <v>150002.12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617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618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619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620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621</v>
      </c>
      <c r="E838">
        <v>0</v>
      </c>
      <c r="F838">
        <v>5743.03</v>
      </c>
    </row>
    <row r="839" spans="1:6" x14ac:dyDescent="0.25">
      <c r="A839" t="s">
        <v>40</v>
      </c>
      <c r="B839" t="s">
        <v>80</v>
      </c>
      <c r="C839" t="s">
        <v>48</v>
      </c>
      <c r="D839" t="s">
        <v>622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623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624</v>
      </c>
      <c r="E841">
        <v>422154.78</v>
      </c>
      <c r="F841">
        <v>32937.71</v>
      </c>
    </row>
    <row r="842" spans="1:6" x14ac:dyDescent="0.25">
      <c r="A842" t="s">
        <v>40</v>
      </c>
      <c r="B842" t="s">
        <v>81</v>
      </c>
      <c r="C842" t="s">
        <v>48</v>
      </c>
      <c r="D842" t="s">
        <v>610</v>
      </c>
      <c r="E842">
        <v>0</v>
      </c>
      <c r="F842">
        <v>15464.75</v>
      </c>
    </row>
    <row r="843" spans="1:6" x14ac:dyDescent="0.25">
      <c r="A843" t="s">
        <v>40</v>
      </c>
      <c r="B843" t="s">
        <v>81</v>
      </c>
      <c r="C843" t="s">
        <v>48</v>
      </c>
      <c r="D843" t="s">
        <v>611</v>
      </c>
      <c r="E843">
        <v>78449.240000000005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612</v>
      </c>
      <c r="E844">
        <v>117443.91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613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614</v>
      </c>
      <c r="E846">
        <v>75832.08</v>
      </c>
      <c r="F846">
        <v>860.79</v>
      </c>
    </row>
    <row r="847" spans="1:6" x14ac:dyDescent="0.25">
      <c r="A847" t="s">
        <v>40</v>
      </c>
      <c r="B847" t="s">
        <v>81</v>
      </c>
      <c r="C847" t="s">
        <v>48</v>
      </c>
      <c r="D847" t="s">
        <v>615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616</v>
      </c>
      <c r="E848">
        <v>132332.17000000001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617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618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619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620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621</v>
      </c>
      <c r="E853">
        <v>0</v>
      </c>
      <c r="F853">
        <v>5761.07</v>
      </c>
    </row>
    <row r="854" spans="1:6" x14ac:dyDescent="0.25">
      <c r="A854" t="s">
        <v>40</v>
      </c>
      <c r="B854" t="s">
        <v>81</v>
      </c>
      <c r="C854" t="s">
        <v>48</v>
      </c>
      <c r="D854" t="s">
        <v>622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623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624</v>
      </c>
      <c r="E856">
        <v>404057.4</v>
      </c>
      <c r="F856">
        <v>22086.61</v>
      </c>
    </row>
    <row r="857" spans="1:6" x14ac:dyDescent="0.25">
      <c r="A857" t="s">
        <v>40</v>
      </c>
      <c r="B857" t="s">
        <v>20</v>
      </c>
      <c r="C857" t="s">
        <v>48</v>
      </c>
      <c r="D857" t="s">
        <v>610</v>
      </c>
      <c r="E857">
        <v>0</v>
      </c>
      <c r="F857">
        <v>37470.910000000003</v>
      </c>
    </row>
    <row r="858" spans="1:6" x14ac:dyDescent="0.25">
      <c r="A858" t="s">
        <v>40</v>
      </c>
      <c r="B858" t="s">
        <v>20</v>
      </c>
      <c r="C858" t="s">
        <v>48</v>
      </c>
      <c r="D858" t="s">
        <v>611</v>
      </c>
      <c r="E858">
        <v>112297.52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612</v>
      </c>
      <c r="E859">
        <v>117443.91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613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614</v>
      </c>
      <c r="E861">
        <v>75832.08</v>
      </c>
      <c r="F861">
        <v>860.79</v>
      </c>
    </row>
    <row r="862" spans="1:6" x14ac:dyDescent="0.25">
      <c r="A862" t="s">
        <v>40</v>
      </c>
      <c r="B862" t="s">
        <v>20</v>
      </c>
      <c r="C862" t="s">
        <v>48</v>
      </c>
      <c r="D862" t="s">
        <v>615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616</v>
      </c>
      <c r="E863">
        <v>144249.75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617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618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619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620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621</v>
      </c>
      <c r="E868">
        <v>0</v>
      </c>
      <c r="F868">
        <v>5727.11</v>
      </c>
    </row>
    <row r="869" spans="1:6" x14ac:dyDescent="0.25">
      <c r="A869" t="s">
        <v>40</v>
      </c>
      <c r="B869" t="s">
        <v>20</v>
      </c>
      <c r="C869" t="s">
        <v>48</v>
      </c>
      <c r="D869" t="s">
        <v>622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623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624</v>
      </c>
      <c r="E871">
        <v>449823.26</v>
      </c>
      <c r="F871">
        <v>44058.82</v>
      </c>
    </row>
    <row r="872" spans="1:6" x14ac:dyDescent="0.25">
      <c r="A872" t="s">
        <v>40</v>
      </c>
      <c r="B872" t="s">
        <v>21</v>
      </c>
      <c r="C872" t="s">
        <v>48</v>
      </c>
      <c r="D872" t="s">
        <v>610</v>
      </c>
      <c r="E872">
        <v>0</v>
      </c>
      <c r="F872">
        <v>112467.34</v>
      </c>
    </row>
    <row r="873" spans="1:6" x14ac:dyDescent="0.25">
      <c r="A873" t="s">
        <v>40</v>
      </c>
      <c r="B873" t="s">
        <v>21</v>
      </c>
      <c r="C873" t="s">
        <v>48</v>
      </c>
      <c r="D873" t="s">
        <v>611</v>
      </c>
      <c r="E873">
        <v>117913.07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612</v>
      </c>
      <c r="E874">
        <v>117443.91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613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614</v>
      </c>
      <c r="E876">
        <v>75832.08</v>
      </c>
      <c r="F876">
        <v>860.79</v>
      </c>
    </row>
    <row r="877" spans="1:6" x14ac:dyDescent="0.25">
      <c r="A877" t="s">
        <v>40</v>
      </c>
      <c r="B877" t="s">
        <v>21</v>
      </c>
      <c r="C877" t="s">
        <v>48</v>
      </c>
      <c r="D877" t="s">
        <v>615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616</v>
      </c>
      <c r="E878">
        <v>141292.35999999999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617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618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619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620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621</v>
      </c>
      <c r="E883">
        <v>0</v>
      </c>
      <c r="F883">
        <v>5854.54</v>
      </c>
    </row>
    <row r="884" spans="1:6" x14ac:dyDescent="0.25">
      <c r="A884" t="s">
        <v>40</v>
      </c>
      <c r="B884" t="s">
        <v>21</v>
      </c>
      <c r="C884" t="s">
        <v>48</v>
      </c>
      <c r="D884" t="s">
        <v>622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623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624</v>
      </c>
      <c r="E886">
        <v>452481.42</v>
      </c>
      <c r="F886">
        <v>119182.68</v>
      </c>
    </row>
    <row r="887" spans="1:6" x14ac:dyDescent="0.25">
      <c r="A887" t="s">
        <v>40</v>
      </c>
      <c r="B887" t="s">
        <v>22</v>
      </c>
      <c r="C887" t="s">
        <v>48</v>
      </c>
      <c r="D887" t="s">
        <v>610</v>
      </c>
      <c r="E887">
        <v>0</v>
      </c>
      <c r="F887">
        <v>110259.96</v>
      </c>
    </row>
    <row r="888" spans="1:6" x14ac:dyDescent="0.25">
      <c r="A888" t="s">
        <v>40</v>
      </c>
      <c r="B888" t="s">
        <v>22</v>
      </c>
      <c r="C888" t="s">
        <v>48</v>
      </c>
      <c r="D888" t="s">
        <v>611</v>
      </c>
      <c r="E888">
        <v>91145.33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612</v>
      </c>
      <c r="E889">
        <v>117443.91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613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614</v>
      </c>
      <c r="E891">
        <v>75832.08</v>
      </c>
      <c r="F891">
        <v>860.79</v>
      </c>
    </row>
    <row r="892" spans="1:6" x14ac:dyDescent="0.25">
      <c r="A892" t="s">
        <v>40</v>
      </c>
      <c r="B892" t="s">
        <v>22</v>
      </c>
      <c r="C892" t="s">
        <v>48</v>
      </c>
      <c r="D892" t="s">
        <v>615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616</v>
      </c>
      <c r="E893">
        <v>131136.51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617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618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619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620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621</v>
      </c>
      <c r="E898">
        <v>0</v>
      </c>
      <c r="F898">
        <v>5938.92</v>
      </c>
    </row>
    <row r="899" spans="1:6" x14ac:dyDescent="0.25">
      <c r="A899" t="s">
        <v>40</v>
      </c>
      <c r="B899" t="s">
        <v>22</v>
      </c>
      <c r="C899" t="s">
        <v>48</v>
      </c>
      <c r="D899" t="s">
        <v>622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623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624</v>
      </c>
      <c r="E901">
        <v>415557.83</v>
      </c>
      <c r="F901">
        <v>117059.68</v>
      </c>
    </row>
    <row r="902" spans="1:6" x14ac:dyDescent="0.25">
      <c r="A902" t="s">
        <v>40</v>
      </c>
      <c r="B902" t="s">
        <v>23</v>
      </c>
      <c r="C902" t="s">
        <v>48</v>
      </c>
      <c r="D902" t="s">
        <v>610</v>
      </c>
      <c r="E902">
        <v>0</v>
      </c>
      <c r="F902">
        <v>90646.69</v>
      </c>
    </row>
    <row r="903" spans="1:6" x14ac:dyDescent="0.25">
      <c r="A903" t="s">
        <v>40</v>
      </c>
      <c r="B903" t="s">
        <v>23</v>
      </c>
      <c r="C903" t="s">
        <v>48</v>
      </c>
      <c r="D903" t="s">
        <v>611</v>
      </c>
      <c r="E903">
        <v>133489.57999999999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612</v>
      </c>
      <c r="E904">
        <v>117443.91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613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614</v>
      </c>
      <c r="E906">
        <v>75832.08</v>
      </c>
      <c r="F906">
        <v>860.79</v>
      </c>
    </row>
    <row r="907" spans="1:6" x14ac:dyDescent="0.25">
      <c r="A907" t="s">
        <v>40</v>
      </c>
      <c r="B907" t="s">
        <v>23</v>
      </c>
      <c r="C907" t="s">
        <v>48</v>
      </c>
      <c r="D907" t="s">
        <v>615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616</v>
      </c>
      <c r="E908">
        <v>138888.99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617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618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619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620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621</v>
      </c>
      <c r="E913">
        <v>0</v>
      </c>
      <c r="F913">
        <v>5921.83</v>
      </c>
    </row>
    <row r="914" spans="1:6" x14ac:dyDescent="0.25">
      <c r="A914" t="s">
        <v>40</v>
      </c>
      <c r="B914" t="s">
        <v>23</v>
      </c>
      <c r="C914" t="s">
        <v>48</v>
      </c>
      <c r="D914" t="s">
        <v>622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623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624</v>
      </c>
      <c r="E916">
        <v>465654.56</v>
      </c>
      <c r="F916">
        <v>97429.31</v>
      </c>
    </row>
    <row r="917" spans="1:6" x14ac:dyDescent="0.25">
      <c r="A917" t="s">
        <v>40</v>
      </c>
      <c r="B917" t="s">
        <v>24</v>
      </c>
      <c r="C917" t="s">
        <v>48</v>
      </c>
      <c r="D917" t="s">
        <v>610</v>
      </c>
      <c r="E917">
        <v>0</v>
      </c>
      <c r="F917">
        <v>54059.62</v>
      </c>
    </row>
    <row r="918" spans="1:6" x14ac:dyDescent="0.25">
      <c r="A918" t="s">
        <v>40</v>
      </c>
      <c r="B918" t="s">
        <v>24</v>
      </c>
      <c r="C918" t="s">
        <v>48</v>
      </c>
      <c r="D918" t="s">
        <v>611</v>
      </c>
      <c r="E918">
        <v>173606.99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612</v>
      </c>
      <c r="E919">
        <v>117443.91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613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614</v>
      </c>
      <c r="E921">
        <v>75832.08</v>
      </c>
      <c r="F921">
        <v>860.79</v>
      </c>
    </row>
    <row r="922" spans="1:6" x14ac:dyDescent="0.25">
      <c r="A922" t="s">
        <v>40</v>
      </c>
      <c r="B922" t="s">
        <v>24</v>
      </c>
      <c r="C922" t="s">
        <v>48</v>
      </c>
      <c r="D922" t="s">
        <v>615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616</v>
      </c>
      <c r="E923">
        <v>153756.03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617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618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619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620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621</v>
      </c>
      <c r="E928">
        <v>0</v>
      </c>
      <c r="F928">
        <v>5712.33</v>
      </c>
    </row>
    <row r="929" spans="1:6" x14ac:dyDescent="0.25">
      <c r="A929" t="s">
        <v>40</v>
      </c>
      <c r="B929" t="s">
        <v>24</v>
      </c>
      <c r="C929" t="s">
        <v>48</v>
      </c>
      <c r="D929" t="s">
        <v>622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623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624</v>
      </c>
      <c r="E931">
        <v>520639</v>
      </c>
      <c r="F931">
        <v>60632.75</v>
      </c>
    </row>
    <row r="932" spans="1:6" x14ac:dyDescent="0.25">
      <c r="A932" t="s">
        <v>40</v>
      </c>
      <c r="B932" t="s">
        <v>25</v>
      </c>
      <c r="C932" t="s">
        <v>48</v>
      </c>
      <c r="D932" t="s">
        <v>610</v>
      </c>
      <c r="E932">
        <v>0</v>
      </c>
      <c r="F932">
        <v>13567.16</v>
      </c>
    </row>
    <row r="933" spans="1:6" x14ac:dyDescent="0.25">
      <c r="A933" t="s">
        <v>40</v>
      </c>
      <c r="B933" t="s">
        <v>25</v>
      </c>
      <c r="C933" t="s">
        <v>48</v>
      </c>
      <c r="D933" t="s">
        <v>611</v>
      </c>
      <c r="E933">
        <v>243227.49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612</v>
      </c>
      <c r="E934">
        <v>117443.91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613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614</v>
      </c>
      <c r="E936">
        <v>75832.08</v>
      </c>
      <c r="F936">
        <v>860.79</v>
      </c>
    </row>
    <row r="937" spans="1:6" x14ac:dyDescent="0.25">
      <c r="A937" t="s">
        <v>40</v>
      </c>
      <c r="B937" t="s">
        <v>25</v>
      </c>
      <c r="C937" t="s">
        <v>48</v>
      </c>
      <c r="D937" t="s">
        <v>615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616</v>
      </c>
      <c r="E938">
        <v>148506.63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617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618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619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620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621</v>
      </c>
      <c r="E943">
        <v>0</v>
      </c>
      <c r="F943">
        <v>5519.08</v>
      </c>
    </row>
    <row r="944" spans="1:6" x14ac:dyDescent="0.25">
      <c r="A944" t="s">
        <v>40</v>
      </c>
      <c r="B944" t="s">
        <v>25</v>
      </c>
      <c r="C944" t="s">
        <v>48</v>
      </c>
      <c r="D944" t="s">
        <v>622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623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624</v>
      </c>
      <c r="E946">
        <v>585010.11</v>
      </c>
      <c r="F946">
        <v>19947.03</v>
      </c>
    </row>
    <row r="947" spans="1:6" x14ac:dyDescent="0.25">
      <c r="A947" t="s">
        <v>40</v>
      </c>
      <c r="B947" t="s">
        <v>26</v>
      </c>
      <c r="C947" t="s">
        <v>48</v>
      </c>
      <c r="D947" t="s">
        <v>610</v>
      </c>
      <c r="E947">
        <v>0</v>
      </c>
      <c r="F947">
        <v>166271.98000000001</v>
      </c>
    </row>
    <row r="948" spans="1:6" x14ac:dyDescent="0.25">
      <c r="A948" t="s">
        <v>40</v>
      </c>
      <c r="B948" t="s">
        <v>26</v>
      </c>
      <c r="C948" t="s">
        <v>48</v>
      </c>
      <c r="D948" t="s">
        <v>611</v>
      </c>
      <c r="E948">
        <v>107500.47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612</v>
      </c>
      <c r="E949">
        <v>117443.91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613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614</v>
      </c>
      <c r="E951">
        <v>75832.08</v>
      </c>
      <c r="F951">
        <v>860.79</v>
      </c>
    </row>
    <row r="952" spans="1:6" x14ac:dyDescent="0.25">
      <c r="A952" t="s">
        <v>40</v>
      </c>
      <c r="B952" t="s">
        <v>26</v>
      </c>
      <c r="C952" t="s">
        <v>48</v>
      </c>
      <c r="D952" t="s">
        <v>615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616</v>
      </c>
      <c r="E953">
        <v>158229.21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617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618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619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620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621</v>
      </c>
      <c r="E958">
        <v>0</v>
      </c>
      <c r="F958">
        <v>6045.79</v>
      </c>
    </row>
    <row r="959" spans="1:6" x14ac:dyDescent="0.25">
      <c r="A959" t="s">
        <v>40</v>
      </c>
      <c r="B959" t="s">
        <v>26</v>
      </c>
      <c r="C959" t="s">
        <v>48</v>
      </c>
      <c r="D959" t="s">
        <v>622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623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624</v>
      </c>
      <c r="E961">
        <v>459005.66</v>
      </c>
      <c r="F961">
        <v>173178.57</v>
      </c>
    </row>
    <row r="962" spans="1:6" x14ac:dyDescent="0.25">
      <c r="A962" t="s">
        <v>39</v>
      </c>
      <c r="B962" t="s">
        <v>73</v>
      </c>
      <c r="C962" t="s">
        <v>65</v>
      </c>
      <c r="D962" t="s">
        <v>610</v>
      </c>
      <c r="E962">
        <v>46631.08</v>
      </c>
      <c r="F962">
        <v>20887.48</v>
      </c>
    </row>
    <row r="963" spans="1:6" x14ac:dyDescent="0.25">
      <c r="A963" t="s">
        <v>39</v>
      </c>
      <c r="B963" t="s">
        <v>73</v>
      </c>
      <c r="C963" t="s">
        <v>65</v>
      </c>
      <c r="D963" t="s">
        <v>611</v>
      </c>
      <c r="E963">
        <v>7950.82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612</v>
      </c>
      <c r="E964">
        <v>175350.55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613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614</v>
      </c>
      <c r="E966">
        <v>75832.08</v>
      </c>
      <c r="F966">
        <v>860.79</v>
      </c>
    </row>
    <row r="967" spans="1:6" x14ac:dyDescent="0.25">
      <c r="A967" t="s">
        <v>39</v>
      </c>
      <c r="B967" t="s">
        <v>73</v>
      </c>
      <c r="C967" t="s">
        <v>65</v>
      </c>
      <c r="D967" t="s">
        <v>615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616</v>
      </c>
      <c r="E968">
        <v>224238.49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617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618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619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620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621</v>
      </c>
      <c r="E973">
        <v>0</v>
      </c>
      <c r="F973">
        <v>6325.65</v>
      </c>
    </row>
    <row r="974" spans="1:6" x14ac:dyDescent="0.25">
      <c r="A974" t="s">
        <v>39</v>
      </c>
      <c r="B974" t="s">
        <v>73</v>
      </c>
      <c r="C974" t="s">
        <v>65</v>
      </c>
      <c r="D974" t="s">
        <v>622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623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624</v>
      </c>
      <c r="E976">
        <v>530003.02</v>
      </c>
      <c r="F976">
        <v>28073.93</v>
      </c>
    </row>
    <row r="977" spans="1:6" x14ac:dyDescent="0.25">
      <c r="A977" t="s">
        <v>39</v>
      </c>
      <c r="B977" t="s">
        <v>74</v>
      </c>
      <c r="C977" t="s">
        <v>65</v>
      </c>
      <c r="D977" t="s">
        <v>610</v>
      </c>
      <c r="E977">
        <v>31579.83</v>
      </c>
      <c r="F977">
        <v>13251.55</v>
      </c>
    </row>
    <row r="978" spans="1:6" x14ac:dyDescent="0.25">
      <c r="A978" t="s">
        <v>39</v>
      </c>
      <c r="B978" t="s">
        <v>74</v>
      </c>
      <c r="C978" t="s">
        <v>65</v>
      </c>
      <c r="D978" t="s">
        <v>611</v>
      </c>
      <c r="E978">
        <v>94340.22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612</v>
      </c>
      <c r="E979">
        <v>175350.55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613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614</v>
      </c>
      <c r="E981">
        <v>75832.08</v>
      </c>
      <c r="F981">
        <v>860.79</v>
      </c>
    </row>
    <row r="982" spans="1:6" x14ac:dyDescent="0.25">
      <c r="A982" t="s">
        <v>39</v>
      </c>
      <c r="B982" t="s">
        <v>74</v>
      </c>
      <c r="C982" t="s">
        <v>65</v>
      </c>
      <c r="D982" t="s">
        <v>615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616</v>
      </c>
      <c r="E983">
        <v>279925.49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617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618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619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620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621</v>
      </c>
      <c r="E988">
        <v>0</v>
      </c>
      <c r="F988">
        <v>5890.01</v>
      </c>
    </row>
    <row r="989" spans="1:6" x14ac:dyDescent="0.25">
      <c r="A989" t="s">
        <v>39</v>
      </c>
      <c r="B989" t="s">
        <v>74</v>
      </c>
      <c r="C989" t="s">
        <v>65</v>
      </c>
      <c r="D989" t="s">
        <v>622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623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624</v>
      </c>
      <c r="E991">
        <v>657028.17000000004</v>
      </c>
      <c r="F991">
        <v>20002.349999999999</v>
      </c>
    </row>
    <row r="992" spans="1:6" x14ac:dyDescent="0.25">
      <c r="A992" t="s">
        <v>39</v>
      </c>
      <c r="B992" t="s">
        <v>75</v>
      </c>
      <c r="C992" t="s">
        <v>65</v>
      </c>
      <c r="D992" t="s">
        <v>610</v>
      </c>
      <c r="E992">
        <v>18167.57</v>
      </c>
      <c r="F992">
        <v>6037.85</v>
      </c>
    </row>
    <row r="993" spans="1:6" x14ac:dyDescent="0.25">
      <c r="A993" t="s">
        <v>39</v>
      </c>
      <c r="B993" t="s">
        <v>75</v>
      </c>
      <c r="C993" t="s">
        <v>65</v>
      </c>
      <c r="D993" t="s">
        <v>611</v>
      </c>
      <c r="E993">
        <v>61324.97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612</v>
      </c>
      <c r="E994">
        <v>175350.55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613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614</v>
      </c>
      <c r="E996">
        <v>75832.08</v>
      </c>
      <c r="F996">
        <v>860.79</v>
      </c>
    </row>
    <row r="997" spans="1:6" x14ac:dyDescent="0.25">
      <c r="A997" t="s">
        <v>39</v>
      </c>
      <c r="B997" t="s">
        <v>75</v>
      </c>
      <c r="C997" t="s">
        <v>65</v>
      </c>
      <c r="D997" t="s">
        <v>615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616</v>
      </c>
      <c r="E998">
        <v>260836.58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617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618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619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620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621</v>
      </c>
      <c r="E1003">
        <v>0</v>
      </c>
      <c r="F1003">
        <v>5872.89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622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623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624</v>
      </c>
      <c r="E1006">
        <v>591511.74</v>
      </c>
      <c r="F1006">
        <v>12771.53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610</v>
      </c>
      <c r="E1007">
        <v>15873.46</v>
      </c>
      <c r="F1007">
        <v>4423.62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611</v>
      </c>
      <c r="E1008">
        <v>117321.85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612</v>
      </c>
      <c r="E1009">
        <v>175350.55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613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614</v>
      </c>
      <c r="E1011">
        <v>75832.08</v>
      </c>
      <c r="F1011">
        <v>860.79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615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616</v>
      </c>
      <c r="E1013">
        <v>282120.24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617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618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619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620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621</v>
      </c>
      <c r="E1018">
        <v>0</v>
      </c>
      <c r="F1018">
        <v>5697.05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622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623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624</v>
      </c>
      <c r="E1021">
        <v>666498.18000000005</v>
      </c>
      <c r="F1021">
        <v>10981.46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610</v>
      </c>
      <c r="E1022">
        <v>18014.11</v>
      </c>
      <c r="F1022">
        <v>2700.78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611</v>
      </c>
      <c r="E1023">
        <v>81733.98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612</v>
      </c>
      <c r="E1024">
        <v>175350.55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613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614</v>
      </c>
      <c r="E1026">
        <v>75832.08</v>
      </c>
      <c r="F1026">
        <v>860.79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615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616</v>
      </c>
      <c r="E1028">
        <v>256432.13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617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618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619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620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621</v>
      </c>
      <c r="E1033">
        <v>0</v>
      </c>
      <c r="F1033">
        <v>5906.61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622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623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624</v>
      </c>
      <c r="E1036">
        <v>607362.85</v>
      </c>
      <c r="F1036">
        <v>9468.19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610</v>
      </c>
      <c r="E1037">
        <v>4296.22</v>
      </c>
      <c r="F1037">
        <v>57.69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611</v>
      </c>
      <c r="E1038">
        <v>130325.37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612</v>
      </c>
      <c r="E1039">
        <v>175350.55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613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614</v>
      </c>
      <c r="E1041">
        <v>75832.08</v>
      </c>
      <c r="F1041">
        <v>860.79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615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616</v>
      </c>
      <c r="E1043">
        <v>263567.67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617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618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619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620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621</v>
      </c>
      <c r="E1048">
        <v>0</v>
      </c>
      <c r="F1048">
        <v>5568.28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622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623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624</v>
      </c>
      <c r="E1051">
        <v>649371.88</v>
      </c>
      <c r="F1051">
        <v>6486.76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610</v>
      </c>
      <c r="E1052">
        <v>3886.22</v>
      </c>
      <c r="F1052">
        <v>0.44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611</v>
      </c>
      <c r="E1053">
        <v>141599.49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612</v>
      </c>
      <c r="E1054">
        <v>175350.55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613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614</v>
      </c>
      <c r="E1056">
        <v>75832.08</v>
      </c>
      <c r="F1056">
        <v>860.79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615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616</v>
      </c>
      <c r="E1058">
        <v>253805.38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617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618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619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620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621</v>
      </c>
      <c r="E1063">
        <v>0</v>
      </c>
      <c r="F1063">
        <v>5518.19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622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623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624</v>
      </c>
      <c r="E1066">
        <v>650473.71</v>
      </c>
      <c r="F1066">
        <v>6379.43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610</v>
      </c>
      <c r="E1067">
        <v>6088.4</v>
      </c>
      <c r="F1067">
        <v>198.57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611</v>
      </c>
      <c r="E1068">
        <v>166379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612</v>
      </c>
      <c r="E1069">
        <v>175350.55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613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614</v>
      </c>
      <c r="E1071">
        <v>75832.08</v>
      </c>
      <c r="F1071">
        <v>860.79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615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616</v>
      </c>
      <c r="E1073">
        <v>280244.32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617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618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619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620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621</v>
      </c>
      <c r="E1078">
        <v>0</v>
      </c>
      <c r="F1078">
        <v>5503.26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622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623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624</v>
      </c>
      <c r="E1081">
        <v>703894.36</v>
      </c>
      <c r="F1081">
        <v>6562.63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610</v>
      </c>
      <c r="E1082">
        <v>4770.41</v>
      </c>
      <c r="F1082">
        <v>293.08999999999997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611</v>
      </c>
      <c r="E1083">
        <v>191115.26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612</v>
      </c>
      <c r="E1084">
        <v>175350.55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613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614</v>
      </c>
      <c r="E1086">
        <v>75832.08</v>
      </c>
      <c r="F1086">
        <v>860.79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615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616</v>
      </c>
      <c r="E1088">
        <v>301637.51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617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618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619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620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621</v>
      </c>
      <c r="E1093">
        <v>0</v>
      </c>
      <c r="F1093">
        <v>5470.64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622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623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624</v>
      </c>
      <c r="E1096">
        <v>748705.81</v>
      </c>
      <c r="F1096">
        <v>6624.53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610</v>
      </c>
      <c r="E1097">
        <v>11745.02</v>
      </c>
      <c r="F1097">
        <v>929.35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611</v>
      </c>
      <c r="E1098">
        <v>207216.36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612</v>
      </c>
      <c r="E1099">
        <v>175350.55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613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614</v>
      </c>
      <c r="E1101">
        <v>75832.08</v>
      </c>
      <c r="F1101">
        <v>860.79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615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616</v>
      </c>
      <c r="E1103">
        <v>275083.67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617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618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619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620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621</v>
      </c>
      <c r="E1108">
        <v>0</v>
      </c>
      <c r="F1108">
        <v>5440.09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622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623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624</v>
      </c>
      <c r="E1111">
        <v>745227.68</v>
      </c>
      <c r="F1111">
        <v>7230.24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610</v>
      </c>
      <c r="E1112">
        <v>29729.35</v>
      </c>
      <c r="F1112">
        <v>15555.14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611</v>
      </c>
      <c r="E1113">
        <v>230515.5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612</v>
      </c>
      <c r="E1114">
        <v>175350.55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613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614</v>
      </c>
      <c r="E1116">
        <v>75832.08</v>
      </c>
      <c r="F1116">
        <v>860.79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615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616</v>
      </c>
      <c r="E1118">
        <v>301531.21999999997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617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618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619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620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621</v>
      </c>
      <c r="E1123">
        <v>0</v>
      </c>
      <c r="F1123">
        <v>5566.33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622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623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624</v>
      </c>
      <c r="E1126">
        <v>812958.7</v>
      </c>
      <c r="F1126">
        <v>21982.27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610</v>
      </c>
      <c r="E1127">
        <v>28267.26</v>
      </c>
      <c r="F1127">
        <v>13137.5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611</v>
      </c>
      <c r="E1128">
        <v>186377.15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612</v>
      </c>
      <c r="E1129">
        <v>175350.55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613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614</v>
      </c>
      <c r="E1131">
        <v>75832.08</v>
      </c>
      <c r="F1131">
        <v>860.79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615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616</v>
      </c>
      <c r="E1133">
        <v>274062.63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617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618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619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620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621</v>
      </c>
      <c r="E1138">
        <v>0</v>
      </c>
      <c r="F1138">
        <v>5616.22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622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623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624</v>
      </c>
      <c r="E1141">
        <v>739889.67</v>
      </c>
      <c r="F1141">
        <v>19614.509999999998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610</v>
      </c>
      <c r="E1142">
        <v>21267.4</v>
      </c>
      <c r="F1142">
        <v>9679.08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611</v>
      </c>
      <c r="E1143">
        <v>253617.8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612</v>
      </c>
      <c r="E1144">
        <v>175350.55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613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614</v>
      </c>
      <c r="E1146">
        <v>75832.08</v>
      </c>
      <c r="F1146">
        <v>860.79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615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616</v>
      </c>
      <c r="E1148">
        <v>285006.74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617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618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619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620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621</v>
      </c>
      <c r="E1153">
        <v>0</v>
      </c>
      <c r="F1153">
        <v>5424.11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622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623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624</v>
      </c>
      <c r="E1156">
        <v>811074.57</v>
      </c>
      <c r="F1156">
        <v>15963.98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610</v>
      </c>
      <c r="E1157">
        <v>14679.16</v>
      </c>
      <c r="F1157">
        <v>3937.6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611</v>
      </c>
      <c r="E1158">
        <v>312433.8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612</v>
      </c>
      <c r="E1159">
        <v>175350.55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613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614</v>
      </c>
      <c r="E1161">
        <v>75832.08</v>
      </c>
      <c r="F1161">
        <v>860.79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615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616</v>
      </c>
      <c r="E1163">
        <v>305331.15000000002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617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618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619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620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621</v>
      </c>
      <c r="E1168">
        <v>0</v>
      </c>
      <c r="F1168">
        <v>5231.8900000000003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622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623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624</v>
      </c>
      <c r="E1171">
        <v>883626.74</v>
      </c>
      <c r="F1171">
        <v>10030.280000000001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610</v>
      </c>
      <c r="E1172">
        <v>4469.9799999999996</v>
      </c>
      <c r="F1172">
        <v>70.12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611</v>
      </c>
      <c r="E1173">
        <v>417453.71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612</v>
      </c>
      <c r="E1174">
        <v>175350.55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613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614</v>
      </c>
      <c r="E1176">
        <v>75832.08</v>
      </c>
      <c r="F1176">
        <v>860.79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615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616</v>
      </c>
      <c r="E1178">
        <v>287848.89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617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618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619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620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621</v>
      </c>
      <c r="E1183">
        <v>0</v>
      </c>
      <c r="F1183">
        <v>4843.46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622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623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624</v>
      </c>
      <c r="E1186">
        <v>960955.21</v>
      </c>
      <c r="F1186">
        <v>5774.37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610</v>
      </c>
      <c r="E1187">
        <v>54498.25</v>
      </c>
      <c r="F1187">
        <v>28762.86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611</v>
      </c>
      <c r="E1188">
        <v>201186.17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612</v>
      </c>
      <c r="E1189">
        <v>175350.55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613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614</v>
      </c>
      <c r="E1191">
        <v>75832.08</v>
      </c>
      <c r="F1191">
        <v>860.79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615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616</v>
      </c>
      <c r="E1193">
        <v>316195.24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617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618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619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620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621</v>
      </c>
      <c r="E1198">
        <v>0</v>
      </c>
      <c r="F1198">
        <v>5812.01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622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623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624</v>
      </c>
      <c r="E1201">
        <v>823062.29</v>
      </c>
      <c r="F1201">
        <v>35435.67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610</v>
      </c>
      <c r="E1202">
        <v>50750.05</v>
      </c>
      <c r="F1202">
        <v>6507.66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611</v>
      </c>
      <c r="E1203">
        <v>1250.7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612</v>
      </c>
      <c r="E1204">
        <v>117443.91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613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614</v>
      </c>
      <c r="E1206">
        <v>75832.08</v>
      </c>
      <c r="F1206">
        <v>860.79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615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616</v>
      </c>
      <c r="E1208">
        <v>104978.35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617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618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619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620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621</v>
      </c>
      <c r="E1213">
        <v>0</v>
      </c>
      <c r="F1213">
        <v>6452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622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623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624</v>
      </c>
      <c r="E1216">
        <v>350255.08</v>
      </c>
      <c r="F1216">
        <v>13820.45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610</v>
      </c>
      <c r="E1217">
        <v>29565.29</v>
      </c>
      <c r="F1217">
        <v>3047.33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611</v>
      </c>
      <c r="E1218">
        <v>38546.49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612</v>
      </c>
      <c r="E1219">
        <v>117443.91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613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614</v>
      </c>
      <c r="E1221">
        <v>75832.08</v>
      </c>
      <c r="F1221">
        <v>860.79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615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616</v>
      </c>
      <c r="E1223">
        <v>129930.83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617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618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619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620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621</v>
      </c>
      <c r="E1228">
        <v>0</v>
      </c>
      <c r="F1228">
        <v>6066.83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622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623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624</v>
      </c>
      <c r="E1231">
        <v>391318.6</v>
      </c>
      <c r="F1231">
        <v>9974.9599999999991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610</v>
      </c>
      <c r="E1232">
        <v>19340.98</v>
      </c>
      <c r="F1232">
        <v>1692.1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611</v>
      </c>
      <c r="E1233">
        <v>21116.3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612</v>
      </c>
      <c r="E1234">
        <v>117443.91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613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614</v>
      </c>
      <c r="E1236">
        <v>75832.08</v>
      </c>
      <c r="F1236">
        <v>860.79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615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616</v>
      </c>
      <c r="E1238">
        <v>124822.73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617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618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619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620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621</v>
      </c>
      <c r="E1243">
        <v>0</v>
      </c>
      <c r="F1243">
        <v>6176.11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622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623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624</v>
      </c>
      <c r="E1246">
        <v>358556.01</v>
      </c>
      <c r="F1246">
        <v>8729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610</v>
      </c>
      <c r="E1247">
        <v>15098.49</v>
      </c>
      <c r="F1247">
        <v>1009.15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611</v>
      </c>
      <c r="E1248">
        <v>49846.11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612</v>
      </c>
      <c r="E1249">
        <v>117443.91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613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614</v>
      </c>
      <c r="E1251">
        <v>75832.08</v>
      </c>
      <c r="F1251">
        <v>860.79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615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616</v>
      </c>
      <c r="E1253">
        <v>131484.15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617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618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619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620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621</v>
      </c>
      <c r="E1258">
        <v>0</v>
      </c>
      <c r="F1258">
        <v>5934.83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622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623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624</v>
      </c>
      <c r="E1261">
        <v>389704.72</v>
      </c>
      <c r="F1261">
        <v>7804.78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610</v>
      </c>
      <c r="E1262">
        <v>18038.400000000001</v>
      </c>
      <c r="F1262">
        <v>598.35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611</v>
      </c>
      <c r="E1263">
        <v>26730.2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612</v>
      </c>
      <c r="E1264">
        <v>117443.91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613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614</v>
      </c>
      <c r="E1266">
        <v>75832.08</v>
      </c>
      <c r="F1266">
        <v>860.79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615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616</v>
      </c>
      <c r="E1268">
        <v>121950.56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617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618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619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620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621</v>
      </c>
      <c r="E1273">
        <v>0</v>
      </c>
      <c r="F1273">
        <v>6061.45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622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623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624</v>
      </c>
      <c r="E1276">
        <v>359995.15</v>
      </c>
      <c r="F1276">
        <v>7520.59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610</v>
      </c>
      <c r="E1277">
        <v>4372.25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611</v>
      </c>
      <c r="E1278">
        <v>55710.65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612</v>
      </c>
      <c r="E1279">
        <v>117443.91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613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614</v>
      </c>
      <c r="E1281">
        <v>75832.08</v>
      </c>
      <c r="F1281">
        <v>860.79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615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616</v>
      </c>
      <c r="E1283">
        <v>140724.29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617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618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619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620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621</v>
      </c>
      <c r="E1288">
        <v>0</v>
      </c>
      <c r="F1288">
        <v>5791.64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622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623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624</v>
      </c>
      <c r="E1291">
        <v>394083.18</v>
      </c>
      <c r="F1291">
        <v>6652.44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610</v>
      </c>
      <c r="E1292">
        <v>4076.18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611</v>
      </c>
      <c r="E1293">
        <v>64064.15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612</v>
      </c>
      <c r="E1294">
        <v>117443.91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613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614</v>
      </c>
      <c r="E1296">
        <v>75832.08</v>
      </c>
      <c r="F1296">
        <v>860.79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615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616</v>
      </c>
      <c r="E1298">
        <v>137057.41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617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618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619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620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621</v>
      </c>
      <c r="E1303">
        <v>0</v>
      </c>
      <c r="F1303">
        <v>5649.2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622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623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624</v>
      </c>
      <c r="E1306">
        <v>398473.73</v>
      </c>
      <c r="F1306">
        <v>6510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610</v>
      </c>
      <c r="E1307">
        <v>6286.96</v>
      </c>
      <c r="F1307">
        <v>0.66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611</v>
      </c>
      <c r="E1308">
        <v>78366.48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612</v>
      </c>
      <c r="E1309">
        <v>117443.91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613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614</v>
      </c>
      <c r="E1311">
        <v>75832.08</v>
      </c>
      <c r="F1311">
        <v>860.79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615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616</v>
      </c>
      <c r="E1313">
        <v>150001.97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617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618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619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620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621</v>
      </c>
      <c r="E1318">
        <v>0</v>
      </c>
      <c r="F1318">
        <v>5728.75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622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623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624</v>
      </c>
      <c r="E1321">
        <v>427931.4</v>
      </c>
      <c r="F1321">
        <v>6590.2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610</v>
      </c>
      <c r="E1322">
        <v>3693.91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611</v>
      </c>
      <c r="E1323">
        <v>77818.880000000005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612</v>
      </c>
      <c r="E1324">
        <v>117443.91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613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614</v>
      </c>
      <c r="E1326">
        <v>75832.08</v>
      </c>
      <c r="F1326">
        <v>860.79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615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616</v>
      </c>
      <c r="E1328">
        <v>132331.94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617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618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619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620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621</v>
      </c>
      <c r="E1333">
        <v>0</v>
      </c>
      <c r="F1333">
        <v>5745.42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622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623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624</v>
      </c>
      <c r="E1336">
        <v>407120.72</v>
      </c>
      <c r="F1336">
        <v>6606.22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610</v>
      </c>
      <c r="E1337">
        <v>10180.56</v>
      </c>
      <c r="F1337">
        <v>217.55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611</v>
      </c>
      <c r="E1338">
        <v>111937.15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612</v>
      </c>
      <c r="E1339">
        <v>117443.91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613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614</v>
      </c>
      <c r="E1341">
        <v>75832.08</v>
      </c>
      <c r="F1341">
        <v>860.79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615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616</v>
      </c>
      <c r="E1343">
        <v>144249.68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617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618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619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620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621</v>
      </c>
      <c r="E1348">
        <v>0</v>
      </c>
      <c r="F1348">
        <v>6004.05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622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623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624</v>
      </c>
      <c r="E1351">
        <v>459643.38</v>
      </c>
      <c r="F1351">
        <v>7082.39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610</v>
      </c>
      <c r="E1352">
        <v>28817.88</v>
      </c>
      <c r="F1352">
        <v>2999.26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611</v>
      </c>
      <c r="E1353">
        <v>117378.12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612</v>
      </c>
      <c r="E1354">
        <v>117443.91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613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614</v>
      </c>
      <c r="E1356">
        <v>75832.08</v>
      </c>
      <c r="F1356">
        <v>860.79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615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616</v>
      </c>
      <c r="E1358">
        <v>141292.09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617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618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619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620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621</v>
      </c>
      <c r="E1363">
        <v>0</v>
      </c>
      <c r="F1363">
        <v>5903.78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622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623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624</v>
      </c>
      <c r="E1366">
        <v>480764.08</v>
      </c>
      <c r="F1366">
        <v>9763.83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610</v>
      </c>
      <c r="E1367">
        <v>28122.69</v>
      </c>
      <c r="F1367">
        <v>4000.4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611</v>
      </c>
      <c r="E1368">
        <v>90503.15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612</v>
      </c>
      <c r="E1369">
        <v>117443.91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613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614</v>
      </c>
      <c r="E1371">
        <v>75832.08</v>
      </c>
      <c r="F1371">
        <v>860.79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615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616</v>
      </c>
      <c r="E1373">
        <v>131137.26999999999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617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618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619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620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621</v>
      </c>
      <c r="E1378">
        <v>0</v>
      </c>
      <c r="F1378">
        <v>5921.57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622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623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624</v>
      </c>
      <c r="E1381">
        <v>443039.09</v>
      </c>
      <c r="F1381">
        <v>10782.77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610</v>
      </c>
      <c r="E1382">
        <v>22783.07</v>
      </c>
      <c r="F1382">
        <v>2864.52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611</v>
      </c>
      <c r="E1383">
        <v>133065.48000000001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612</v>
      </c>
      <c r="E1384">
        <v>117443.91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613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614</v>
      </c>
      <c r="E1386">
        <v>75832.08</v>
      </c>
      <c r="F1386">
        <v>860.79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615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616</v>
      </c>
      <c r="E1388">
        <v>138889.03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617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618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619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620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621</v>
      </c>
      <c r="E1393">
        <v>0</v>
      </c>
      <c r="F1393">
        <v>5759.78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622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623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624</v>
      </c>
      <c r="E1396">
        <v>488013.56</v>
      </c>
      <c r="F1396">
        <v>9485.09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610</v>
      </c>
      <c r="E1397">
        <v>14418.15</v>
      </c>
      <c r="F1397">
        <v>1157.0899999999999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611</v>
      </c>
      <c r="E1398">
        <v>173134.73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612</v>
      </c>
      <c r="E1399">
        <v>117443.91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613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614</v>
      </c>
      <c r="E1401">
        <v>75832.08</v>
      </c>
      <c r="F1401">
        <v>860.79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615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616</v>
      </c>
      <c r="E1403">
        <v>153755.25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617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618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619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620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621</v>
      </c>
      <c r="E1408">
        <v>0</v>
      </c>
      <c r="F1408">
        <v>5662.64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622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623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624</v>
      </c>
      <c r="E1411">
        <v>534584.12</v>
      </c>
      <c r="F1411">
        <v>7680.52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610</v>
      </c>
      <c r="E1412">
        <v>3591.38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611</v>
      </c>
      <c r="E1413">
        <v>243081.01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612</v>
      </c>
      <c r="E1414">
        <v>117443.91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613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614</v>
      </c>
      <c r="E1416">
        <v>75832.08</v>
      </c>
      <c r="F1416">
        <v>860.79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615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616</v>
      </c>
      <c r="E1418">
        <v>148506.63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617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618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619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620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621</v>
      </c>
      <c r="E1423">
        <v>0</v>
      </c>
      <c r="F1423">
        <v>5519.08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622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623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624</v>
      </c>
      <c r="E1426">
        <v>588455.01</v>
      </c>
      <c r="F1426">
        <v>6379.87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610</v>
      </c>
      <c r="E1427">
        <v>49908.29</v>
      </c>
      <c r="F1427">
        <v>15451.87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611</v>
      </c>
      <c r="E1428">
        <v>105320.21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612</v>
      </c>
      <c r="E1429">
        <v>117443.91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613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614</v>
      </c>
      <c r="E1431">
        <v>75832.08</v>
      </c>
      <c r="F1431">
        <v>860.79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615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616</v>
      </c>
      <c r="E1433">
        <v>158238.65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617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618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619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620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621</v>
      </c>
      <c r="E1438">
        <v>0</v>
      </c>
      <c r="F1438">
        <v>6078.58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622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623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624</v>
      </c>
      <c r="E1441">
        <v>506743.14</v>
      </c>
      <c r="F1441">
        <v>22391.25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610</v>
      </c>
      <c r="E1442">
        <v>0</v>
      </c>
      <c r="F1442">
        <v>46115.16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611</v>
      </c>
      <c r="E1443">
        <v>8119.8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612</v>
      </c>
      <c r="E1444">
        <v>175350.55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613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614</v>
      </c>
      <c r="E1446">
        <v>75832.08</v>
      </c>
      <c r="F1446">
        <v>860.79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615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616</v>
      </c>
      <c r="E1448">
        <v>228301.06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617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618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619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620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621</v>
      </c>
      <c r="E1453">
        <v>0</v>
      </c>
      <c r="F1453">
        <v>6292.53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622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623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624</v>
      </c>
      <c r="E1456">
        <v>487603.49</v>
      </c>
      <c r="F1456">
        <v>53268.480000000003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610</v>
      </c>
      <c r="E1457">
        <v>0</v>
      </c>
      <c r="F1457">
        <v>26968.86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611</v>
      </c>
      <c r="E1458">
        <v>94153.91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612</v>
      </c>
      <c r="E1459">
        <v>175350.55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613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614</v>
      </c>
      <c r="E1461">
        <v>75832.08</v>
      </c>
      <c r="F1461">
        <v>860.79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615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616</v>
      </c>
      <c r="E1463">
        <v>282181.12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617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618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619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620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621</v>
      </c>
      <c r="E1468">
        <v>0</v>
      </c>
      <c r="F1468">
        <v>5971.63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622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623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624</v>
      </c>
      <c r="E1471">
        <v>627517.66</v>
      </c>
      <c r="F1471">
        <v>33801.29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610</v>
      </c>
      <c r="E1472">
        <v>0</v>
      </c>
      <c r="F1472">
        <v>13296.56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611</v>
      </c>
      <c r="E1473">
        <v>61323.23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612</v>
      </c>
      <c r="E1474">
        <v>175350.55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613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614</v>
      </c>
      <c r="E1476">
        <v>75832.08</v>
      </c>
      <c r="F1476">
        <v>860.79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615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616</v>
      </c>
      <c r="E1478">
        <v>261745.78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617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618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619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620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621</v>
      </c>
      <c r="E1483">
        <v>0</v>
      </c>
      <c r="F1483">
        <v>5887.49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622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623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624</v>
      </c>
      <c r="E1486">
        <v>574251.64</v>
      </c>
      <c r="F1486">
        <v>20044.849999999999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610</v>
      </c>
      <c r="E1487">
        <v>0</v>
      </c>
      <c r="F1487">
        <v>9551.01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611</v>
      </c>
      <c r="E1488">
        <v>116731.68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612</v>
      </c>
      <c r="E1489">
        <v>175350.55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613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614</v>
      </c>
      <c r="E1491">
        <v>75832.08</v>
      </c>
      <c r="F1491">
        <v>860.79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615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616</v>
      </c>
      <c r="E1493">
        <v>282731.24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617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618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619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620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621</v>
      </c>
      <c r="E1498">
        <v>0</v>
      </c>
      <c r="F1498">
        <v>5727.64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622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623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624</v>
      </c>
      <c r="E1501">
        <v>650645.55000000005</v>
      </c>
      <c r="F1501">
        <v>16139.45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610</v>
      </c>
      <c r="E1502">
        <v>0</v>
      </c>
      <c r="F1502">
        <v>6641.02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611</v>
      </c>
      <c r="E1503">
        <v>80926.63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612</v>
      </c>
      <c r="E1504">
        <v>175350.55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613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614</v>
      </c>
      <c r="E1506">
        <v>75832.08</v>
      </c>
      <c r="F1506">
        <v>860.79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615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616</v>
      </c>
      <c r="E1508">
        <v>257144.87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617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618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619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620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621</v>
      </c>
      <c r="E1513">
        <v>0</v>
      </c>
      <c r="F1513">
        <v>5920.91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622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623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624</v>
      </c>
      <c r="E1516">
        <v>589254.13</v>
      </c>
      <c r="F1516">
        <v>13422.71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610</v>
      </c>
      <c r="E1517">
        <v>0</v>
      </c>
      <c r="F1517">
        <v>194.29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611</v>
      </c>
      <c r="E1518">
        <v>131023.79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612</v>
      </c>
      <c r="E1519">
        <v>175350.55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613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614</v>
      </c>
      <c r="E1521">
        <v>75832.08</v>
      </c>
      <c r="F1521">
        <v>860.79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615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616</v>
      </c>
      <c r="E1523">
        <v>263582.73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617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618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619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620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621</v>
      </c>
      <c r="E1528">
        <v>0</v>
      </c>
      <c r="F1528">
        <v>5502.37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622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623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624</v>
      </c>
      <c r="E1531">
        <v>645789.15</v>
      </c>
      <c r="F1531">
        <v>6557.46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610</v>
      </c>
      <c r="E1532">
        <v>0</v>
      </c>
      <c r="F1532">
        <v>5.51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611</v>
      </c>
      <c r="E1533">
        <v>141859.15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612</v>
      </c>
      <c r="E1534">
        <v>175350.55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613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614</v>
      </c>
      <c r="E1536">
        <v>75832.08</v>
      </c>
      <c r="F1536">
        <v>860.79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615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616</v>
      </c>
      <c r="E1538">
        <v>253808.59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617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618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619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620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621</v>
      </c>
      <c r="E1543">
        <v>0</v>
      </c>
      <c r="F1543">
        <v>5534.39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622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623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624</v>
      </c>
      <c r="E1546">
        <v>646850.36</v>
      </c>
      <c r="F1546">
        <v>6400.7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610</v>
      </c>
      <c r="E1547">
        <v>0</v>
      </c>
      <c r="F1547">
        <v>620.02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611</v>
      </c>
      <c r="E1548">
        <v>166089.85999999999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612</v>
      </c>
      <c r="E1549">
        <v>175350.55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613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614</v>
      </c>
      <c r="E1551">
        <v>75832.08</v>
      </c>
      <c r="F1551">
        <v>860.79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615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616</v>
      </c>
      <c r="E1553">
        <v>280340.49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617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618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619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620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621</v>
      </c>
      <c r="E1558">
        <v>0</v>
      </c>
      <c r="F1558">
        <v>5456.31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622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623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624</v>
      </c>
      <c r="E1561">
        <v>697612.98</v>
      </c>
      <c r="F1561">
        <v>6937.12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610</v>
      </c>
      <c r="E1562">
        <v>0</v>
      </c>
      <c r="F1562">
        <v>584.59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611</v>
      </c>
      <c r="E1563">
        <v>190885.11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612</v>
      </c>
      <c r="E1564">
        <v>175350.55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613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614</v>
      </c>
      <c r="E1566">
        <v>75832.08</v>
      </c>
      <c r="F1566">
        <v>860.79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615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616</v>
      </c>
      <c r="E1568">
        <v>301706.44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617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618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619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620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621</v>
      </c>
      <c r="E1573">
        <v>0</v>
      </c>
      <c r="F1573">
        <v>5405.78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622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623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624</v>
      </c>
      <c r="E1576">
        <v>743774.18</v>
      </c>
      <c r="F1576">
        <v>6851.17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610</v>
      </c>
      <c r="E1577">
        <v>0</v>
      </c>
      <c r="F1577">
        <v>2673.23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611</v>
      </c>
      <c r="E1578">
        <v>206779.85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612</v>
      </c>
      <c r="E1579">
        <v>175350.55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613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614</v>
      </c>
      <c r="E1581">
        <v>75832.08</v>
      </c>
      <c r="F1581">
        <v>860.79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615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616</v>
      </c>
      <c r="E1583">
        <v>275540.84000000003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617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618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619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620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621</v>
      </c>
      <c r="E1588">
        <v>0</v>
      </c>
      <c r="F1588">
        <v>5405.76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622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623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624</v>
      </c>
      <c r="E1591">
        <v>733503.31</v>
      </c>
      <c r="F1591">
        <v>8939.7800000000007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610</v>
      </c>
      <c r="E1592">
        <v>0</v>
      </c>
      <c r="F1592">
        <v>31171.759999999998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611</v>
      </c>
      <c r="E1593">
        <v>230316.02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612</v>
      </c>
      <c r="E1594">
        <v>175350.55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613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614</v>
      </c>
      <c r="E1596">
        <v>75832.08</v>
      </c>
      <c r="F1596">
        <v>860.79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615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616</v>
      </c>
      <c r="E1598">
        <v>305131.15000000002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617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618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619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620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621</v>
      </c>
      <c r="E1603">
        <v>0</v>
      </c>
      <c r="F1603">
        <v>5550.76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622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623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624</v>
      </c>
      <c r="E1606">
        <v>786629.8</v>
      </c>
      <c r="F1606">
        <v>37583.32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610</v>
      </c>
      <c r="E1607">
        <v>0</v>
      </c>
      <c r="F1607">
        <v>27228.68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611</v>
      </c>
      <c r="E1608">
        <v>186117.89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612</v>
      </c>
      <c r="E1609">
        <v>175350.55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613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614</v>
      </c>
      <c r="E1611">
        <v>75832.08</v>
      </c>
      <c r="F1611">
        <v>860.79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615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616</v>
      </c>
      <c r="E1613">
        <v>277036.51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617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618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619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620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621</v>
      </c>
      <c r="E1618">
        <v>0</v>
      </c>
      <c r="F1618">
        <v>5650.8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622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623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624</v>
      </c>
      <c r="E1621">
        <v>714337.03</v>
      </c>
      <c r="F1621">
        <v>33740.28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610</v>
      </c>
      <c r="E1622">
        <v>0</v>
      </c>
      <c r="F1622">
        <v>20806.53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611</v>
      </c>
      <c r="E1623">
        <v>253615.08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612</v>
      </c>
      <c r="E1624">
        <v>175350.55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613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614</v>
      </c>
      <c r="E1626">
        <v>75832.08</v>
      </c>
      <c r="F1626">
        <v>860.79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615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616</v>
      </c>
      <c r="E1628">
        <v>287302.90000000002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617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618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619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620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621</v>
      </c>
      <c r="E1633">
        <v>0</v>
      </c>
      <c r="F1633">
        <v>5405.55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622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623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624</v>
      </c>
      <c r="E1636">
        <v>792100.61</v>
      </c>
      <c r="F1636">
        <v>27072.880000000001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610</v>
      </c>
      <c r="E1637">
        <v>0</v>
      </c>
      <c r="F1637">
        <v>8349.89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611</v>
      </c>
      <c r="E1638">
        <v>312339.40999999997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612</v>
      </c>
      <c r="E1639">
        <v>175350.55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613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614</v>
      </c>
      <c r="E1641">
        <v>75832.08</v>
      </c>
      <c r="F1641">
        <v>860.79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615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616</v>
      </c>
      <c r="E1643">
        <v>306422.53999999998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617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618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619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620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621</v>
      </c>
      <c r="E1648">
        <v>0</v>
      </c>
      <c r="F1648">
        <v>5179.62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622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623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624</v>
      </c>
      <c r="E1651">
        <v>869944.58</v>
      </c>
      <c r="F1651">
        <v>14390.31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610</v>
      </c>
      <c r="E1652">
        <v>0</v>
      </c>
      <c r="F1652">
        <v>146.93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611</v>
      </c>
      <c r="E1653">
        <v>417083.49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612</v>
      </c>
      <c r="E1654">
        <v>175350.55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613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614</v>
      </c>
      <c r="E1656">
        <v>75832.08</v>
      </c>
      <c r="F1656">
        <v>860.79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615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616</v>
      </c>
      <c r="E1658">
        <v>287879.67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617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618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619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620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621</v>
      </c>
      <c r="E1663">
        <v>0</v>
      </c>
      <c r="F1663">
        <v>4826.18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622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623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624</v>
      </c>
      <c r="E1666">
        <v>956145.8</v>
      </c>
      <c r="F1666">
        <v>5833.9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610</v>
      </c>
      <c r="E1667">
        <v>0</v>
      </c>
      <c r="F1667">
        <v>54066.77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611</v>
      </c>
      <c r="E1668">
        <v>201750.35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612</v>
      </c>
      <c r="E1669">
        <v>175350.55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613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614</v>
      </c>
      <c r="E1671">
        <v>75832.08</v>
      </c>
      <c r="F1671">
        <v>860.79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615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616</v>
      </c>
      <c r="E1673">
        <v>321769.19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617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618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619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620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621</v>
      </c>
      <c r="E1678">
        <v>0</v>
      </c>
      <c r="F1678">
        <v>5890.59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622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623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624</v>
      </c>
      <c r="E1681">
        <v>774702.17</v>
      </c>
      <c r="F1681">
        <v>60818.15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610</v>
      </c>
      <c r="E1682">
        <v>0</v>
      </c>
      <c r="F1682">
        <v>44975.79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611</v>
      </c>
      <c r="E1683">
        <v>1614.53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612</v>
      </c>
      <c r="E1684">
        <v>117443.91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613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614</v>
      </c>
      <c r="E1686">
        <v>75832.08</v>
      </c>
      <c r="F1686">
        <v>860.79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615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616</v>
      </c>
      <c r="E1688">
        <v>106652.18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617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618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619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620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621</v>
      </c>
      <c r="E1693">
        <v>0</v>
      </c>
      <c r="F1693">
        <v>6383.6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622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623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624</v>
      </c>
      <c r="E1696">
        <v>301542.7</v>
      </c>
      <c r="F1696">
        <v>52220.18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610</v>
      </c>
      <c r="E1697">
        <v>0</v>
      </c>
      <c r="F1697">
        <v>22009.360000000001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611</v>
      </c>
      <c r="E1698">
        <v>38558.6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612</v>
      </c>
      <c r="E1699">
        <v>117443.91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613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614</v>
      </c>
      <c r="E1701">
        <v>75832.08</v>
      </c>
      <c r="F1701">
        <v>860.79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615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616</v>
      </c>
      <c r="E1703">
        <v>130547.73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617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618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619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620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621</v>
      </c>
      <c r="E1708">
        <v>0</v>
      </c>
      <c r="F1708">
        <v>6048.07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622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623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624</v>
      </c>
      <c r="E1711">
        <v>362382.33</v>
      </c>
      <c r="F1711">
        <v>28918.23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610</v>
      </c>
      <c r="E1712">
        <v>0</v>
      </c>
      <c r="F1712">
        <v>12488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611</v>
      </c>
      <c r="E1713">
        <v>21016.62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612</v>
      </c>
      <c r="E1714">
        <v>117443.91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613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614</v>
      </c>
      <c r="E1716">
        <v>75832.08</v>
      </c>
      <c r="F1716">
        <v>860.79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615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616</v>
      </c>
      <c r="E1718">
        <v>125040.74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617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618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619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620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621</v>
      </c>
      <c r="E1723">
        <v>0</v>
      </c>
      <c r="F1723">
        <v>6127.71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622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623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624</v>
      </c>
      <c r="E1726">
        <v>339333.35</v>
      </c>
      <c r="F1726">
        <v>19476.5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610</v>
      </c>
      <c r="E1727">
        <v>0</v>
      </c>
      <c r="F1727">
        <v>5865.19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611</v>
      </c>
      <c r="E1728">
        <v>49518.1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612</v>
      </c>
      <c r="E1729">
        <v>117443.91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613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614</v>
      </c>
      <c r="E1731">
        <v>75832.08</v>
      </c>
      <c r="F1731">
        <v>860.79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615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616</v>
      </c>
      <c r="E1733">
        <v>131604.60999999999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617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618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619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620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621</v>
      </c>
      <c r="E1738">
        <v>0</v>
      </c>
      <c r="F1738">
        <v>5999.15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622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623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624</v>
      </c>
      <c r="E1741">
        <v>374398.71</v>
      </c>
      <c r="F1741">
        <v>12725.14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610</v>
      </c>
      <c r="E1742">
        <v>0</v>
      </c>
      <c r="F1742">
        <v>6260.36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611</v>
      </c>
      <c r="E1743">
        <v>26074.83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612</v>
      </c>
      <c r="E1744">
        <v>117443.91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613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614</v>
      </c>
      <c r="E1746">
        <v>75832.08</v>
      </c>
      <c r="F1746">
        <v>860.79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615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616</v>
      </c>
      <c r="E1748">
        <v>121982.27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617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618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619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620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621</v>
      </c>
      <c r="E1753">
        <v>0</v>
      </c>
      <c r="F1753">
        <v>6044.9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622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623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624</v>
      </c>
      <c r="E1756">
        <v>341333.08</v>
      </c>
      <c r="F1756">
        <v>13166.05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610</v>
      </c>
      <c r="E1757">
        <v>0</v>
      </c>
      <c r="F1757">
        <v>7.96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611</v>
      </c>
      <c r="E1758">
        <v>57087.64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612</v>
      </c>
      <c r="E1759">
        <v>117443.91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613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614</v>
      </c>
      <c r="E1761">
        <v>75832.08</v>
      </c>
      <c r="F1761">
        <v>860.79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615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616</v>
      </c>
      <c r="E1763">
        <v>140701.34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617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618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619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620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621</v>
      </c>
      <c r="E1768">
        <v>0</v>
      </c>
      <c r="F1768">
        <v>5824.14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622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623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624</v>
      </c>
      <c r="E1771">
        <v>391064.97</v>
      </c>
      <c r="F1771">
        <v>6692.89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610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611</v>
      </c>
      <c r="E1773">
        <v>64868.42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612</v>
      </c>
      <c r="E1774">
        <v>117443.91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613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614</v>
      </c>
      <c r="E1776">
        <v>75832.08</v>
      </c>
      <c r="F1776">
        <v>860.79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615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616</v>
      </c>
      <c r="E1778">
        <v>137033.87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617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618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619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620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621</v>
      </c>
      <c r="E1783">
        <v>0</v>
      </c>
      <c r="F1783">
        <v>5858.05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622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623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624</v>
      </c>
      <c r="E1786">
        <v>395178.28</v>
      </c>
      <c r="F1786">
        <v>6718.84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610</v>
      </c>
      <c r="E1787">
        <v>0</v>
      </c>
      <c r="F1787">
        <v>180.94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611</v>
      </c>
      <c r="E1788">
        <v>78337.52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612</v>
      </c>
      <c r="E1789">
        <v>117443.91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613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614</v>
      </c>
      <c r="E1791">
        <v>75832.08</v>
      </c>
      <c r="F1791">
        <v>860.79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615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616</v>
      </c>
      <c r="E1793">
        <v>149972.31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617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618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619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620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621</v>
      </c>
      <c r="E1798">
        <v>0</v>
      </c>
      <c r="F1798">
        <v>5825.16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622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623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624</v>
      </c>
      <c r="E1801">
        <v>421585.82</v>
      </c>
      <c r="F1801">
        <v>6866.89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610</v>
      </c>
      <c r="E1802">
        <v>0</v>
      </c>
      <c r="F1802">
        <v>4.8600000000000003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611</v>
      </c>
      <c r="E1803">
        <v>78090.94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612</v>
      </c>
      <c r="E1804">
        <v>117443.91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613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614</v>
      </c>
      <c r="E1806">
        <v>75832.08</v>
      </c>
      <c r="F1806">
        <v>860.79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615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616</v>
      </c>
      <c r="E1808">
        <v>132304.12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617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618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619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620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621</v>
      </c>
      <c r="E1813">
        <v>0</v>
      </c>
      <c r="F1813">
        <v>5841.21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622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623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624</v>
      </c>
      <c r="E1816">
        <v>403671.05</v>
      </c>
      <c r="F1816">
        <v>6706.86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610</v>
      </c>
      <c r="E1817">
        <v>0</v>
      </c>
      <c r="F1817">
        <v>1469.96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611</v>
      </c>
      <c r="E1818">
        <v>111384.42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612</v>
      </c>
      <c r="E1819">
        <v>117443.91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613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614</v>
      </c>
      <c r="E1821">
        <v>75832.08</v>
      </c>
      <c r="F1821">
        <v>860.79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615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616</v>
      </c>
      <c r="E1823">
        <v>144219.07999999999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617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618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619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620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621</v>
      </c>
      <c r="E1828">
        <v>0</v>
      </c>
      <c r="F1828">
        <v>5855.77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622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623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624</v>
      </c>
      <c r="E1831">
        <v>448879.49</v>
      </c>
      <c r="F1831">
        <v>8186.52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610</v>
      </c>
      <c r="E1832">
        <v>0</v>
      </c>
      <c r="F1832">
        <v>24808.41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611</v>
      </c>
      <c r="E1833">
        <v>117238.2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612</v>
      </c>
      <c r="E1834">
        <v>117443.91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613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614</v>
      </c>
      <c r="E1836">
        <v>75832.08</v>
      </c>
      <c r="F1836">
        <v>860.79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615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616</v>
      </c>
      <c r="E1838">
        <v>142538.32999999999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617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618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619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620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621</v>
      </c>
      <c r="E1843">
        <v>0</v>
      </c>
      <c r="F1843">
        <v>5837.79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622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623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624</v>
      </c>
      <c r="E1846">
        <v>453052.52</v>
      </c>
      <c r="F1846">
        <v>31506.99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610</v>
      </c>
      <c r="E1847">
        <v>0</v>
      </c>
      <c r="F1847">
        <v>25328.66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611</v>
      </c>
      <c r="E1848">
        <v>90451.61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612</v>
      </c>
      <c r="E1849">
        <v>117443.91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613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614</v>
      </c>
      <c r="E1851">
        <v>75832.08</v>
      </c>
      <c r="F1851">
        <v>860.79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615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616</v>
      </c>
      <c r="E1853">
        <v>132429.31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617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618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619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620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621</v>
      </c>
      <c r="E1858">
        <v>0</v>
      </c>
      <c r="F1858">
        <v>5931.24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622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623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624</v>
      </c>
      <c r="E1861">
        <v>416156.91</v>
      </c>
      <c r="F1861">
        <v>32120.69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610</v>
      </c>
      <c r="E1862">
        <v>0</v>
      </c>
      <c r="F1862">
        <v>20937.689999999999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611</v>
      </c>
      <c r="E1863">
        <v>133100.59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612</v>
      </c>
      <c r="E1864">
        <v>117443.91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613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614</v>
      </c>
      <c r="E1866">
        <v>75832.08</v>
      </c>
      <c r="F1866">
        <v>860.79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615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616</v>
      </c>
      <c r="E1868">
        <v>139867.88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617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618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619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620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621</v>
      </c>
      <c r="E1873">
        <v>0</v>
      </c>
      <c r="F1873">
        <v>5886.01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622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623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624</v>
      </c>
      <c r="E1876">
        <v>466244.45</v>
      </c>
      <c r="F1876">
        <v>27684.5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610</v>
      </c>
      <c r="E1877">
        <v>0</v>
      </c>
      <c r="F1877">
        <v>6724.19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611</v>
      </c>
      <c r="E1878">
        <v>172897.81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612</v>
      </c>
      <c r="E1879">
        <v>117443.91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613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614</v>
      </c>
      <c r="E1881">
        <v>75832.08</v>
      </c>
      <c r="F1881">
        <v>860.79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615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616</v>
      </c>
      <c r="E1883">
        <v>153969.16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617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618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619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620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621</v>
      </c>
      <c r="E1888">
        <v>0</v>
      </c>
      <c r="F1888">
        <v>5662.06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622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623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624</v>
      </c>
      <c r="E1891">
        <v>520142.95</v>
      </c>
      <c r="F1891">
        <v>13247.04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610</v>
      </c>
      <c r="E1892">
        <v>0</v>
      </c>
      <c r="F1892">
        <v>1.1100000000000001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611</v>
      </c>
      <c r="E1893">
        <v>242676.55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612</v>
      </c>
      <c r="E1894">
        <v>117443.91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613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614</v>
      </c>
      <c r="E1896">
        <v>75832.08</v>
      </c>
      <c r="F1896">
        <v>860.79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615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616</v>
      </c>
      <c r="E1898">
        <v>148484.84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617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618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619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620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621</v>
      </c>
      <c r="E1903">
        <v>0</v>
      </c>
      <c r="F1903">
        <v>5517.76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622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623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624</v>
      </c>
      <c r="E1906">
        <v>584437.37</v>
      </c>
      <c r="F1906">
        <v>6379.67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610</v>
      </c>
      <c r="E1907">
        <v>0</v>
      </c>
      <c r="F1907">
        <v>50676.02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611</v>
      </c>
      <c r="E1908">
        <v>106035.93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612</v>
      </c>
      <c r="E1909">
        <v>117443.91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613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614</v>
      </c>
      <c r="E1911">
        <v>75832.08</v>
      </c>
      <c r="F1911">
        <v>860.79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615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616</v>
      </c>
      <c r="E1913">
        <v>162393.24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617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618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619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620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621</v>
      </c>
      <c r="E1918">
        <v>0</v>
      </c>
      <c r="F1918">
        <v>6027.66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622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623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624</v>
      </c>
      <c r="E1921">
        <v>461705.16</v>
      </c>
      <c r="F1921">
        <v>57564.480000000003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610</v>
      </c>
      <c r="E1922">
        <v>0</v>
      </c>
      <c r="F1922">
        <v>293365.95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611</v>
      </c>
      <c r="E1923">
        <v>10796.32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612</v>
      </c>
      <c r="E1924">
        <v>175350.55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613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614</v>
      </c>
      <c r="E1926">
        <v>75832.08</v>
      </c>
      <c r="F1926">
        <v>860.79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615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616</v>
      </c>
      <c r="E1928">
        <v>82535.600000000006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617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618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619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620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621</v>
      </c>
      <c r="E1933">
        <v>0</v>
      </c>
      <c r="F1933">
        <v>6295.15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622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623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624</v>
      </c>
      <c r="E1936">
        <v>344514.55</v>
      </c>
      <c r="F1936">
        <v>300521.89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610</v>
      </c>
      <c r="E1937">
        <v>0</v>
      </c>
      <c r="F1937">
        <v>191055.11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611</v>
      </c>
      <c r="E1938">
        <v>92435.64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612</v>
      </c>
      <c r="E1939">
        <v>175350.55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613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614</v>
      </c>
      <c r="E1941">
        <v>75832.08</v>
      </c>
      <c r="F1941">
        <v>860.79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615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616</v>
      </c>
      <c r="E1943">
        <v>118174.1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617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618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619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620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621</v>
      </c>
      <c r="E1948">
        <v>0</v>
      </c>
      <c r="F1948">
        <v>5906.76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622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623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624</v>
      </c>
      <c r="E1951">
        <v>461792.37</v>
      </c>
      <c r="F1951">
        <v>197822.66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610</v>
      </c>
      <c r="E1952">
        <v>0</v>
      </c>
      <c r="F1952">
        <v>127278.45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611</v>
      </c>
      <c r="E1953">
        <v>64241.69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612</v>
      </c>
      <c r="E1954">
        <v>175350.55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613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614</v>
      </c>
      <c r="E1956">
        <v>75832.08</v>
      </c>
      <c r="F1956">
        <v>860.79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615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616</v>
      </c>
      <c r="E1958">
        <v>106454.46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617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618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619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620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621</v>
      </c>
      <c r="E1963">
        <v>0</v>
      </c>
      <c r="F1963">
        <v>5856.18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622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623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624</v>
      </c>
      <c r="E1966">
        <v>421878.78</v>
      </c>
      <c r="F1966">
        <v>133995.43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610</v>
      </c>
      <c r="E1967">
        <v>0</v>
      </c>
      <c r="F1967">
        <v>111783.83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611</v>
      </c>
      <c r="E1968">
        <v>114591.28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612</v>
      </c>
      <c r="E1969">
        <v>175350.55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613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614</v>
      </c>
      <c r="E1971">
        <v>75832.08</v>
      </c>
      <c r="F1971">
        <v>860.79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615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616</v>
      </c>
      <c r="E1973">
        <v>123632.27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617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618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619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620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621</v>
      </c>
      <c r="E1978">
        <v>0</v>
      </c>
      <c r="F1978">
        <v>5809.99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622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623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624</v>
      </c>
      <c r="E1981">
        <v>489406.18</v>
      </c>
      <c r="F1981">
        <v>118454.61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610</v>
      </c>
      <c r="E1982">
        <v>0</v>
      </c>
      <c r="F1982">
        <v>115619.06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611</v>
      </c>
      <c r="E1983">
        <v>83292.990000000005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612</v>
      </c>
      <c r="E1984">
        <v>175350.55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613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614</v>
      </c>
      <c r="E1986">
        <v>75832.08</v>
      </c>
      <c r="F1986">
        <v>860.79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615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616</v>
      </c>
      <c r="E1988">
        <v>110372.4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617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618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619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620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621</v>
      </c>
      <c r="E1993">
        <v>0</v>
      </c>
      <c r="F1993">
        <v>5888.97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622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623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624</v>
      </c>
      <c r="E1996">
        <v>444848.02</v>
      </c>
      <c r="F1996">
        <v>122368.83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610</v>
      </c>
      <c r="E1997">
        <v>0</v>
      </c>
      <c r="F1997">
        <v>36147.33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611</v>
      </c>
      <c r="E1998">
        <v>131906.04999999999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612</v>
      </c>
      <c r="E1999">
        <v>175350.55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613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614</v>
      </c>
      <c r="E2001">
        <v>75832.08</v>
      </c>
      <c r="F2001">
        <v>860.79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615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616</v>
      </c>
      <c r="E2003">
        <v>124118.61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617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618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619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620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621</v>
      </c>
      <c r="E2008">
        <v>0</v>
      </c>
      <c r="F2008">
        <v>5567.96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622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623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624</v>
      </c>
      <c r="E2011">
        <v>507207.28</v>
      </c>
      <c r="F2011">
        <v>42576.08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610</v>
      </c>
      <c r="E2012">
        <v>0</v>
      </c>
      <c r="F2012">
        <v>31389.54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611</v>
      </c>
      <c r="E2013">
        <v>138637.20000000001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612</v>
      </c>
      <c r="E2014">
        <v>175350.55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613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614</v>
      </c>
      <c r="E2016">
        <v>75832.08</v>
      </c>
      <c r="F2016">
        <v>860.79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615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616</v>
      </c>
      <c r="E2018">
        <v>120693.62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617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618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619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620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621</v>
      </c>
      <c r="E2023">
        <v>0</v>
      </c>
      <c r="F2023">
        <v>5501.66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622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623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624</v>
      </c>
      <c r="E2026">
        <v>510513.44</v>
      </c>
      <c r="F2026">
        <v>37752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610</v>
      </c>
      <c r="E2027">
        <v>0</v>
      </c>
      <c r="F2027">
        <v>47346.95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611</v>
      </c>
      <c r="E2028">
        <v>161796.29999999999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612</v>
      </c>
      <c r="E2029">
        <v>175350.55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613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614</v>
      </c>
      <c r="E2031">
        <v>75832.08</v>
      </c>
      <c r="F2031">
        <v>860.79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615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616</v>
      </c>
      <c r="E2033">
        <v>132795.74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617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618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619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620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621</v>
      </c>
      <c r="E2038">
        <v>0</v>
      </c>
      <c r="F2038">
        <v>5501.4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622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623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624</v>
      </c>
      <c r="E2041">
        <v>545774.67000000004</v>
      </c>
      <c r="F2041">
        <v>53709.14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610</v>
      </c>
      <c r="E2042">
        <v>0</v>
      </c>
      <c r="F2042">
        <v>41191.96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611</v>
      </c>
      <c r="E2043">
        <v>184395.1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612</v>
      </c>
      <c r="E2044">
        <v>175350.55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613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614</v>
      </c>
      <c r="E2046">
        <v>75832.08</v>
      </c>
      <c r="F2046">
        <v>860.79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615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616</v>
      </c>
      <c r="E2048">
        <v>145793.19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617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618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619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620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621</v>
      </c>
      <c r="E2053">
        <v>0</v>
      </c>
      <c r="F2053">
        <v>5408.05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622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623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624</v>
      </c>
      <c r="E2056">
        <v>581370.92000000004</v>
      </c>
      <c r="F2056">
        <v>47460.800000000003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610</v>
      </c>
      <c r="E2057">
        <v>0</v>
      </c>
      <c r="F2057">
        <v>72147.179999999993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611</v>
      </c>
      <c r="E2058">
        <v>197432.42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612</v>
      </c>
      <c r="E2059">
        <v>175350.55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613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614</v>
      </c>
      <c r="E2061">
        <v>75832.08</v>
      </c>
      <c r="F2061">
        <v>860.79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615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616</v>
      </c>
      <c r="E2063">
        <v>132765.29999999999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617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618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619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620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621</v>
      </c>
      <c r="E2068">
        <v>0</v>
      </c>
      <c r="F2068">
        <v>5438.46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622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623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624</v>
      </c>
      <c r="E2071">
        <v>581380.36</v>
      </c>
      <c r="F2071">
        <v>78446.429999999993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610</v>
      </c>
      <c r="E2072">
        <v>0</v>
      </c>
      <c r="F2072">
        <v>185915.68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611</v>
      </c>
      <c r="E2073">
        <v>220968.74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612</v>
      </c>
      <c r="E2074">
        <v>175350.55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613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614</v>
      </c>
      <c r="E2076">
        <v>75832.08</v>
      </c>
      <c r="F2076">
        <v>860.79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615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616</v>
      </c>
      <c r="E2078">
        <v>144436.35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617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618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619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620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621</v>
      </c>
      <c r="E2083">
        <v>0</v>
      </c>
      <c r="F2083">
        <v>5552.24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622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623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624</v>
      </c>
      <c r="E2086">
        <v>616587.72</v>
      </c>
      <c r="F2086">
        <v>192328.71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610</v>
      </c>
      <c r="E2087">
        <v>0</v>
      </c>
      <c r="F2087">
        <v>169725.25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611</v>
      </c>
      <c r="E2088">
        <v>179189.7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612</v>
      </c>
      <c r="E2089">
        <v>175350.55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613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614</v>
      </c>
      <c r="E2091">
        <v>75832.08</v>
      </c>
      <c r="F2091">
        <v>860.79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615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616</v>
      </c>
      <c r="E2093">
        <v>127988.31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617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618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619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620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621</v>
      </c>
      <c r="E2098">
        <v>0</v>
      </c>
      <c r="F2098">
        <v>5649.66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622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623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624</v>
      </c>
      <c r="E2101">
        <v>558360.64</v>
      </c>
      <c r="F2101">
        <v>176235.71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610</v>
      </c>
      <c r="E2102">
        <v>0</v>
      </c>
      <c r="F2102">
        <v>135278.54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611</v>
      </c>
      <c r="E2103">
        <v>243993.58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612</v>
      </c>
      <c r="E2104">
        <v>175350.55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613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614</v>
      </c>
      <c r="E2106">
        <v>75832.08</v>
      </c>
      <c r="F2106">
        <v>860.79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615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616</v>
      </c>
      <c r="E2108">
        <v>141426.89000000001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617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618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619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620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621</v>
      </c>
      <c r="E2113">
        <v>0</v>
      </c>
      <c r="F2113">
        <v>5486.74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622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623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624</v>
      </c>
      <c r="E2116">
        <v>636603.1</v>
      </c>
      <c r="F2116">
        <v>141626.07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610</v>
      </c>
      <c r="E2117">
        <v>0</v>
      </c>
      <c r="F2117">
        <v>90980.65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611</v>
      </c>
      <c r="E2118">
        <v>299605.23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612</v>
      </c>
      <c r="E2119">
        <v>175350.55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613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614</v>
      </c>
      <c r="E2121">
        <v>75832.08</v>
      </c>
      <c r="F2121">
        <v>860.79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615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616</v>
      </c>
      <c r="E2123">
        <v>158532.62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617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618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619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620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621</v>
      </c>
      <c r="E2128">
        <v>0</v>
      </c>
      <c r="F2128">
        <v>5153.33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622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623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624</v>
      </c>
      <c r="E2131">
        <v>709320.48</v>
      </c>
      <c r="F2131">
        <v>96994.77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610</v>
      </c>
      <c r="E2132">
        <v>0</v>
      </c>
      <c r="F2132">
        <v>31887.58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611</v>
      </c>
      <c r="E2133">
        <v>400521.89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612</v>
      </c>
      <c r="E2134">
        <v>175350.55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613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614</v>
      </c>
      <c r="E2136">
        <v>75832.08</v>
      </c>
      <c r="F2136">
        <v>860.79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615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616</v>
      </c>
      <c r="E2138">
        <v>161468.22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617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618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619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620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621</v>
      </c>
      <c r="E2143">
        <v>0</v>
      </c>
      <c r="F2143">
        <v>4776.34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622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623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624</v>
      </c>
      <c r="E2146">
        <v>813172.75</v>
      </c>
      <c r="F2146">
        <v>37524.720000000001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610</v>
      </c>
      <c r="E2147">
        <v>0</v>
      </c>
      <c r="F2147">
        <v>252793.11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611</v>
      </c>
      <c r="E2148">
        <v>194656.13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612</v>
      </c>
      <c r="E2149">
        <v>175350.55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613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614</v>
      </c>
      <c r="E2151">
        <v>75832.08</v>
      </c>
      <c r="F2151">
        <v>860.79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615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616</v>
      </c>
      <c r="E2153">
        <v>151849.76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617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618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619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620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621</v>
      </c>
      <c r="E2158">
        <v>0</v>
      </c>
      <c r="F2158">
        <v>5874.89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622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623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624</v>
      </c>
      <c r="E2161">
        <v>597688.52</v>
      </c>
      <c r="F2161">
        <v>259528.79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610</v>
      </c>
      <c r="E2162">
        <v>0</v>
      </c>
      <c r="F2162">
        <v>275071.62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611</v>
      </c>
      <c r="E2163">
        <v>1969.65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612</v>
      </c>
      <c r="E2164">
        <v>117443.91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613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614</v>
      </c>
      <c r="E2166">
        <v>75832.08</v>
      </c>
      <c r="F2166">
        <v>860.79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615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616</v>
      </c>
      <c r="E2168">
        <v>38405.71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617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618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619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620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621</v>
      </c>
      <c r="E2173">
        <v>0</v>
      </c>
      <c r="F2173">
        <v>6325.96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622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623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624</v>
      </c>
      <c r="E2176">
        <v>233651.35</v>
      </c>
      <c r="F2176">
        <v>282258.38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610</v>
      </c>
      <c r="E2177">
        <v>0</v>
      </c>
      <c r="F2177">
        <v>151793.07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611</v>
      </c>
      <c r="E2178">
        <v>36511.25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612</v>
      </c>
      <c r="E2179">
        <v>117443.91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613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614</v>
      </c>
      <c r="E2181">
        <v>75832.08</v>
      </c>
      <c r="F2181">
        <v>860.79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615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616</v>
      </c>
      <c r="E2183">
        <v>52602.67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617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618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619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620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621</v>
      </c>
      <c r="E2188">
        <v>0</v>
      </c>
      <c r="F2188">
        <v>6223.51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622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623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624</v>
      </c>
      <c r="E2191">
        <v>282389.90999999997</v>
      </c>
      <c r="F2191">
        <v>158877.38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610</v>
      </c>
      <c r="E2192">
        <v>0</v>
      </c>
      <c r="F2192">
        <v>113926.39999999999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611</v>
      </c>
      <c r="E2193">
        <v>20622.36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612</v>
      </c>
      <c r="E2194">
        <v>117443.91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613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614</v>
      </c>
      <c r="E2196">
        <v>75832.08</v>
      </c>
      <c r="F2196">
        <v>860.79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615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616</v>
      </c>
      <c r="E2198">
        <v>48311.4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617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618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619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620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621</v>
      </c>
      <c r="E2203">
        <v>0</v>
      </c>
      <c r="F2203">
        <v>6240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622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623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624</v>
      </c>
      <c r="E2206">
        <v>262209.74</v>
      </c>
      <c r="F2206">
        <v>121027.2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610</v>
      </c>
      <c r="E2207">
        <v>0</v>
      </c>
      <c r="F2207">
        <v>89839.23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611</v>
      </c>
      <c r="E2208">
        <v>46893.88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612</v>
      </c>
      <c r="E2209">
        <v>117443.91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613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614</v>
      </c>
      <c r="E2211">
        <v>75832.08</v>
      </c>
      <c r="F2211">
        <v>860.79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615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616</v>
      </c>
      <c r="E2213">
        <v>55204.79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617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618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619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620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621</v>
      </c>
      <c r="E2218">
        <v>0</v>
      </c>
      <c r="F2218">
        <v>6032.19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622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623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624</v>
      </c>
      <c r="E2221">
        <v>295374.65000000002</v>
      </c>
      <c r="F2221">
        <v>96732.22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610</v>
      </c>
      <c r="E2222">
        <v>0</v>
      </c>
      <c r="F2222">
        <v>101530.4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611</v>
      </c>
      <c r="E2223">
        <v>25764.05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612</v>
      </c>
      <c r="E2224">
        <v>117443.91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613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614</v>
      </c>
      <c r="E2226">
        <v>75832.08</v>
      </c>
      <c r="F2226">
        <v>860.79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615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616</v>
      </c>
      <c r="E2228">
        <v>48721.22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617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618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619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620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621</v>
      </c>
      <c r="E2233">
        <v>0</v>
      </c>
      <c r="F2233">
        <v>6157.85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622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623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624</v>
      </c>
      <c r="E2236">
        <v>267761.26</v>
      </c>
      <c r="F2236">
        <v>108549.04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610</v>
      </c>
      <c r="E2237">
        <v>0</v>
      </c>
      <c r="F2237">
        <v>32551.25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611</v>
      </c>
      <c r="E2238">
        <v>55554.99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612</v>
      </c>
      <c r="E2239">
        <v>117443.91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613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614</v>
      </c>
      <c r="E2241">
        <v>75832.08</v>
      </c>
      <c r="F2241">
        <v>860.79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615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616</v>
      </c>
      <c r="E2243">
        <v>62107.68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617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618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619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620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621</v>
      </c>
      <c r="E2248">
        <v>0</v>
      </c>
      <c r="F2248">
        <v>5787.47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622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623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624</v>
      </c>
      <c r="E2251">
        <v>310938.65000000002</v>
      </c>
      <c r="F2251">
        <v>39199.51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610</v>
      </c>
      <c r="E2252">
        <v>0</v>
      </c>
      <c r="F2252">
        <v>29540.37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611</v>
      </c>
      <c r="E2253">
        <v>61149.120000000003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612</v>
      </c>
      <c r="E2254">
        <v>117443.91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613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614</v>
      </c>
      <c r="E2256">
        <v>75832.08</v>
      </c>
      <c r="F2256">
        <v>860.79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615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616</v>
      </c>
      <c r="E2258">
        <v>61125.11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617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618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619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620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621</v>
      </c>
      <c r="E2263">
        <v>0</v>
      </c>
      <c r="F2263">
        <v>5823.17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622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623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624</v>
      </c>
      <c r="E2266">
        <v>315550.21000000002</v>
      </c>
      <c r="F2266">
        <v>36224.33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610</v>
      </c>
      <c r="E2267">
        <v>0</v>
      </c>
      <c r="F2267">
        <v>43052.37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611</v>
      </c>
      <c r="E2268">
        <v>74169.63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612</v>
      </c>
      <c r="E2269">
        <v>117443.91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613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614</v>
      </c>
      <c r="E2271">
        <v>75832.08</v>
      </c>
      <c r="F2271">
        <v>860.79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615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616</v>
      </c>
      <c r="E2273">
        <v>67045.17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617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618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619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620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621</v>
      </c>
      <c r="E2278">
        <v>0</v>
      </c>
      <c r="F2278">
        <v>5758.58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622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623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624</v>
      </c>
      <c r="E2281">
        <v>334490.78999999998</v>
      </c>
      <c r="F2281">
        <v>49671.74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610</v>
      </c>
      <c r="E2282">
        <v>0</v>
      </c>
      <c r="F2282">
        <v>27255.21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611</v>
      </c>
      <c r="E2283">
        <v>73437.759999999995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612</v>
      </c>
      <c r="E2284">
        <v>117443.91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613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614</v>
      </c>
      <c r="E2286">
        <v>75832.08</v>
      </c>
      <c r="F2286">
        <v>860.79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615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616</v>
      </c>
      <c r="E2288">
        <v>60492.4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617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618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619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620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621</v>
      </c>
      <c r="E2293">
        <v>0</v>
      </c>
      <c r="F2293">
        <v>5855.36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622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623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624</v>
      </c>
      <c r="E2296">
        <v>327206.15000000002</v>
      </c>
      <c r="F2296">
        <v>33971.370000000003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610</v>
      </c>
      <c r="E2297">
        <v>0</v>
      </c>
      <c r="F2297">
        <v>55390.39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611</v>
      </c>
      <c r="E2298">
        <v>105936.57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612</v>
      </c>
      <c r="E2299">
        <v>117443.91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613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614</v>
      </c>
      <c r="E2301">
        <v>75832.08</v>
      </c>
      <c r="F2301">
        <v>860.79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615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616</v>
      </c>
      <c r="E2303">
        <v>67709.94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617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618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619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620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621</v>
      </c>
      <c r="E2308">
        <v>0</v>
      </c>
      <c r="F2308">
        <v>5774.6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622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623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624</v>
      </c>
      <c r="E2311">
        <v>366922.49</v>
      </c>
      <c r="F2311">
        <v>62025.79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610</v>
      </c>
      <c r="E2312">
        <v>0</v>
      </c>
      <c r="F2312">
        <v>147581.07999999999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611</v>
      </c>
      <c r="E2313">
        <v>112334.62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612</v>
      </c>
      <c r="E2314">
        <v>117443.91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613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614</v>
      </c>
      <c r="E2316">
        <v>75832.08</v>
      </c>
      <c r="F2316">
        <v>860.79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615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616</v>
      </c>
      <c r="E2318">
        <v>66649.539999999994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617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618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619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620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621</v>
      </c>
      <c r="E2323">
        <v>0</v>
      </c>
      <c r="F2323">
        <v>5887.48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622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623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624</v>
      </c>
      <c r="E2326">
        <v>372260.14</v>
      </c>
      <c r="F2326">
        <v>154329.35999999999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610</v>
      </c>
      <c r="E2327">
        <v>0</v>
      </c>
      <c r="F2327">
        <v>142092.70000000001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611</v>
      </c>
      <c r="E2328">
        <v>86302.67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612</v>
      </c>
      <c r="E2329">
        <v>117443.91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613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614</v>
      </c>
      <c r="E2331">
        <v>75832.08</v>
      </c>
      <c r="F2331">
        <v>860.79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615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616</v>
      </c>
      <c r="E2333">
        <v>59409.78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617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618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619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620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621</v>
      </c>
      <c r="E2338">
        <v>0</v>
      </c>
      <c r="F2338">
        <v>5841.81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622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623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624</v>
      </c>
      <c r="E2341">
        <v>338988.44</v>
      </c>
      <c r="F2341">
        <v>148795.29999999999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610</v>
      </c>
      <c r="E2342">
        <v>0</v>
      </c>
      <c r="F2342">
        <v>118828.78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611</v>
      </c>
      <c r="E2343">
        <v>127683.64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612</v>
      </c>
      <c r="E2344">
        <v>117443.91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613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614</v>
      </c>
      <c r="E2346">
        <v>75832.08</v>
      </c>
      <c r="F2346">
        <v>860.79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615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616</v>
      </c>
      <c r="E2348">
        <v>67772.58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617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618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619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620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621</v>
      </c>
      <c r="E2353">
        <v>0</v>
      </c>
      <c r="F2353">
        <v>5820.72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622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623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624</v>
      </c>
      <c r="E2356">
        <v>388732.2</v>
      </c>
      <c r="F2356">
        <v>125510.3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610</v>
      </c>
      <c r="E2357">
        <v>0</v>
      </c>
      <c r="F2357">
        <v>76918.5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611</v>
      </c>
      <c r="E2358">
        <v>165974.94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612</v>
      </c>
      <c r="E2359">
        <v>117443.91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613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614</v>
      </c>
      <c r="E2361">
        <v>75832.08</v>
      </c>
      <c r="F2361">
        <v>860.79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615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616</v>
      </c>
      <c r="E2363">
        <v>79169.08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617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618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619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620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621</v>
      </c>
      <c r="E2368">
        <v>0</v>
      </c>
      <c r="F2368">
        <v>5723.79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622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623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624</v>
      </c>
      <c r="E2371">
        <v>438420.01</v>
      </c>
      <c r="F2371">
        <v>83503.08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610</v>
      </c>
      <c r="E2372">
        <v>0</v>
      </c>
      <c r="F2372">
        <v>22351.71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611</v>
      </c>
      <c r="E2373">
        <v>234764.67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612</v>
      </c>
      <c r="E2374">
        <v>117443.91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613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614</v>
      </c>
      <c r="E2376">
        <v>75832.08</v>
      </c>
      <c r="F2376">
        <v>860.79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615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616</v>
      </c>
      <c r="E2378">
        <v>85356.29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617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618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619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620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621</v>
      </c>
      <c r="E2383">
        <v>0</v>
      </c>
      <c r="F2383">
        <v>5485.59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622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623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624</v>
      </c>
      <c r="E2386">
        <v>513396.95</v>
      </c>
      <c r="F2386">
        <v>28698.09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610</v>
      </c>
      <c r="E2387">
        <v>0</v>
      </c>
      <c r="F2387">
        <v>207029.17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611</v>
      </c>
      <c r="E2388">
        <v>101580.83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612</v>
      </c>
      <c r="E2389">
        <v>117443.91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613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614</v>
      </c>
      <c r="E2391">
        <v>75832.08</v>
      </c>
      <c r="F2391">
        <v>860.79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615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616</v>
      </c>
      <c r="E2393">
        <v>74396.31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617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618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619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620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621</v>
      </c>
      <c r="E2398">
        <v>0</v>
      </c>
      <c r="F2398">
        <v>6081.3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622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623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624</v>
      </c>
      <c r="E2401">
        <v>369253.12</v>
      </c>
      <c r="F2401">
        <v>213971.26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Lodging - Motel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Lodging - Motel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138</v>
      </c>
      <c r="B2" t="s">
        <v>351</v>
      </c>
      <c r="C2" t="s">
        <v>352</v>
      </c>
      <c r="D2">
        <v>40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200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5.25</v>
      </c>
      <c r="C2">
        <v>4.17</v>
      </c>
      <c r="D2">
        <v>3.09</v>
      </c>
    </row>
    <row r="3" spans="1:4" x14ac:dyDescent="0.25">
      <c r="A3" t="s">
        <v>354</v>
      </c>
      <c r="B3">
        <v>5.25</v>
      </c>
      <c r="C3">
        <v>4.13</v>
      </c>
      <c r="D3">
        <v>3.1</v>
      </c>
    </row>
    <row r="4" spans="1:4" x14ac:dyDescent="0.25">
      <c r="A4" t="s">
        <v>355</v>
      </c>
      <c r="B4">
        <v>6</v>
      </c>
      <c r="C4">
        <v>4.17</v>
      </c>
      <c r="D4">
        <v>3.09</v>
      </c>
    </row>
    <row r="5" spans="1:4" x14ac:dyDescent="0.25">
      <c r="A5" t="s">
        <v>356</v>
      </c>
      <c r="B5">
        <v>6</v>
      </c>
      <c r="C5">
        <v>4.17</v>
      </c>
      <c r="D5">
        <v>3.09</v>
      </c>
    </row>
    <row r="6" spans="1:4" x14ac:dyDescent="0.25">
      <c r="A6" t="s">
        <v>357</v>
      </c>
      <c r="B6">
        <v>6</v>
      </c>
      <c r="C6">
        <v>4.17</v>
      </c>
      <c r="D6">
        <v>3.09</v>
      </c>
    </row>
    <row r="7" spans="1:4" x14ac:dyDescent="0.25">
      <c r="A7" t="s">
        <v>358</v>
      </c>
      <c r="B7">
        <v>6</v>
      </c>
      <c r="C7">
        <v>4.17</v>
      </c>
      <c r="D7">
        <v>3.09</v>
      </c>
    </row>
    <row r="8" spans="1:4" x14ac:dyDescent="0.25">
      <c r="A8" t="s">
        <v>359</v>
      </c>
      <c r="B8">
        <v>6</v>
      </c>
      <c r="C8">
        <v>4.17</v>
      </c>
      <c r="D8">
        <v>3.09</v>
      </c>
    </row>
    <row r="9" spans="1:4" x14ac:dyDescent="0.25">
      <c r="A9" t="s">
        <v>360</v>
      </c>
      <c r="B9">
        <v>6</v>
      </c>
      <c r="C9">
        <v>4.17</v>
      </c>
      <c r="D9">
        <v>3.09</v>
      </c>
    </row>
    <row r="10" spans="1:4" x14ac:dyDescent="0.25">
      <c r="A10" t="s">
        <v>361</v>
      </c>
      <c r="B10">
        <v>6</v>
      </c>
      <c r="C10">
        <v>4.17</v>
      </c>
      <c r="D10">
        <v>3.09</v>
      </c>
    </row>
    <row r="11" spans="1:4" x14ac:dyDescent="0.25">
      <c r="A11" t="s">
        <v>362</v>
      </c>
      <c r="B11">
        <v>6</v>
      </c>
      <c r="C11">
        <v>4.17</v>
      </c>
      <c r="D11">
        <v>3.09</v>
      </c>
    </row>
    <row r="12" spans="1:4" x14ac:dyDescent="0.25">
      <c r="A12" t="s">
        <v>363</v>
      </c>
      <c r="B12">
        <v>4.99</v>
      </c>
      <c r="C12">
        <v>4.17</v>
      </c>
      <c r="D12">
        <v>3.09</v>
      </c>
    </row>
    <row r="13" spans="1:4" x14ac:dyDescent="0.25">
      <c r="A13" t="s">
        <v>364</v>
      </c>
      <c r="B13">
        <v>6</v>
      </c>
      <c r="C13">
        <v>4.17</v>
      </c>
      <c r="D13">
        <v>3.09</v>
      </c>
    </row>
    <row r="14" spans="1:4" x14ac:dyDescent="0.25">
      <c r="A14" t="s">
        <v>365</v>
      </c>
      <c r="B14">
        <v>6</v>
      </c>
      <c r="C14">
        <v>4.17</v>
      </c>
      <c r="D14">
        <v>3.09</v>
      </c>
    </row>
    <row r="15" spans="1:4" x14ac:dyDescent="0.25">
      <c r="A15" t="s">
        <v>366</v>
      </c>
      <c r="B15">
        <v>6</v>
      </c>
      <c r="C15">
        <v>4.17</v>
      </c>
      <c r="D15">
        <v>3.09</v>
      </c>
    </row>
    <row r="16" spans="1:4" x14ac:dyDescent="0.25">
      <c r="A16" t="s">
        <v>367</v>
      </c>
      <c r="B16">
        <v>6</v>
      </c>
      <c r="C16">
        <v>4.17</v>
      </c>
      <c r="D16">
        <v>3.09</v>
      </c>
    </row>
    <row r="17" spans="1:4" x14ac:dyDescent="0.25">
      <c r="A17" t="s">
        <v>368</v>
      </c>
      <c r="B17">
        <v>6</v>
      </c>
      <c r="C17">
        <v>4.17</v>
      </c>
      <c r="D17">
        <v>3.09</v>
      </c>
    </row>
    <row r="18" spans="1:4" x14ac:dyDescent="0.25">
      <c r="A18" t="s">
        <v>369</v>
      </c>
      <c r="B18">
        <v>6</v>
      </c>
      <c r="C18">
        <v>4.17</v>
      </c>
      <c r="D18">
        <v>3.09</v>
      </c>
    </row>
    <row r="19" spans="1:4" x14ac:dyDescent="0.25">
      <c r="A19" t="s">
        <v>370</v>
      </c>
      <c r="B19">
        <v>6</v>
      </c>
      <c r="C19">
        <v>4.17</v>
      </c>
      <c r="D19">
        <v>3.09</v>
      </c>
    </row>
    <row r="20" spans="1:4" x14ac:dyDescent="0.25">
      <c r="A20" t="s">
        <v>371</v>
      </c>
      <c r="B20">
        <v>6</v>
      </c>
      <c r="C20">
        <v>4.17</v>
      </c>
      <c r="D20">
        <v>3.09</v>
      </c>
    </row>
    <row r="21" spans="1:4" x14ac:dyDescent="0.25">
      <c r="A21" t="s">
        <v>372</v>
      </c>
      <c r="B21">
        <v>5.25</v>
      </c>
      <c r="C21">
        <v>4.17</v>
      </c>
      <c r="D21">
        <v>3.09</v>
      </c>
    </row>
    <row r="22" spans="1:4" x14ac:dyDescent="0.25">
      <c r="A22" t="s">
        <v>373</v>
      </c>
      <c r="B22">
        <v>5.25</v>
      </c>
      <c r="C22">
        <v>4.13</v>
      </c>
      <c r="D22">
        <v>3.1</v>
      </c>
    </row>
    <row r="23" spans="1:4" x14ac:dyDescent="0.25">
      <c r="A23" t="s">
        <v>374</v>
      </c>
      <c r="B23">
        <v>6</v>
      </c>
      <c r="C23">
        <v>4.17</v>
      </c>
      <c r="D23">
        <v>3.09</v>
      </c>
    </row>
    <row r="24" spans="1:4" x14ac:dyDescent="0.25">
      <c r="A24" t="s">
        <v>375</v>
      </c>
      <c r="B24">
        <v>6</v>
      </c>
      <c r="C24">
        <v>4.17</v>
      </c>
      <c r="D24">
        <v>3.09</v>
      </c>
    </row>
    <row r="25" spans="1:4" x14ac:dyDescent="0.25">
      <c r="A25" t="s">
        <v>376</v>
      </c>
      <c r="B25">
        <v>6</v>
      </c>
      <c r="C25">
        <v>4.17</v>
      </c>
      <c r="D25">
        <v>3.09</v>
      </c>
    </row>
    <row r="26" spans="1:4" x14ac:dyDescent="0.25">
      <c r="A26" t="s">
        <v>377</v>
      </c>
      <c r="B26">
        <v>2.82</v>
      </c>
      <c r="C26">
        <v>4.17</v>
      </c>
      <c r="D26">
        <v>3.09</v>
      </c>
    </row>
    <row r="27" spans="1:4" x14ac:dyDescent="0.25">
      <c r="A27" t="s">
        <v>378</v>
      </c>
      <c r="B27">
        <v>6</v>
      </c>
      <c r="C27">
        <v>4.17</v>
      </c>
      <c r="D27">
        <v>3.09</v>
      </c>
    </row>
    <row r="28" spans="1:4" x14ac:dyDescent="0.25">
      <c r="A28" t="s">
        <v>379</v>
      </c>
      <c r="B28">
        <v>6</v>
      </c>
      <c r="C28">
        <v>4.17</v>
      </c>
      <c r="D28">
        <v>3.09</v>
      </c>
    </row>
    <row r="29" spans="1:4" x14ac:dyDescent="0.25">
      <c r="A29" t="s">
        <v>380</v>
      </c>
      <c r="B29">
        <v>6</v>
      </c>
      <c r="C29">
        <v>4.17</v>
      </c>
      <c r="D29">
        <v>3.09</v>
      </c>
    </row>
    <row r="30" spans="1:4" x14ac:dyDescent="0.25">
      <c r="A30" t="s">
        <v>381</v>
      </c>
      <c r="B30">
        <v>6</v>
      </c>
      <c r="C30">
        <v>4.17</v>
      </c>
      <c r="D30">
        <v>3.09</v>
      </c>
    </row>
    <row r="31" spans="1:4" x14ac:dyDescent="0.25">
      <c r="A31" t="s">
        <v>382</v>
      </c>
      <c r="B31">
        <v>6</v>
      </c>
      <c r="C31">
        <v>4.17</v>
      </c>
      <c r="D31">
        <v>3.09</v>
      </c>
    </row>
    <row r="32" spans="1:4" x14ac:dyDescent="0.25">
      <c r="A32" t="s">
        <v>383</v>
      </c>
      <c r="B32">
        <v>6</v>
      </c>
      <c r="C32">
        <v>4.17</v>
      </c>
      <c r="D32">
        <v>3.09</v>
      </c>
    </row>
    <row r="33" spans="1:4" x14ac:dyDescent="0.25">
      <c r="A33" t="s">
        <v>384</v>
      </c>
      <c r="B33">
        <v>6</v>
      </c>
      <c r="C33">
        <v>4.17</v>
      </c>
      <c r="D33">
        <v>3.09</v>
      </c>
    </row>
    <row r="34" spans="1:4" x14ac:dyDescent="0.25">
      <c r="A34" t="s">
        <v>385</v>
      </c>
      <c r="B34">
        <v>6</v>
      </c>
      <c r="C34">
        <v>4.17</v>
      </c>
      <c r="D34">
        <v>3.09</v>
      </c>
    </row>
    <row r="35" spans="1:4" x14ac:dyDescent="0.25">
      <c r="A35" t="s">
        <v>386</v>
      </c>
      <c r="B35">
        <v>6</v>
      </c>
      <c r="C35">
        <v>4.17</v>
      </c>
      <c r="D35">
        <v>3.09</v>
      </c>
    </row>
    <row r="36" spans="1:4" x14ac:dyDescent="0.25">
      <c r="A36" t="s">
        <v>387</v>
      </c>
      <c r="B36">
        <v>6</v>
      </c>
      <c r="C36">
        <v>4.17</v>
      </c>
      <c r="D36">
        <v>3.09</v>
      </c>
    </row>
    <row r="37" spans="1:4" x14ac:dyDescent="0.25">
      <c r="A37" t="s">
        <v>388</v>
      </c>
      <c r="B37">
        <v>6</v>
      </c>
      <c r="C37">
        <v>4.17</v>
      </c>
      <c r="D37">
        <v>3.09</v>
      </c>
    </row>
    <row r="38" spans="1:4" x14ac:dyDescent="0.25">
      <c r="A38" t="s">
        <v>389</v>
      </c>
      <c r="B38">
        <v>6</v>
      </c>
      <c r="C38">
        <v>4.17</v>
      </c>
      <c r="D38">
        <v>3.09</v>
      </c>
    </row>
    <row r="39" spans="1:4" x14ac:dyDescent="0.25">
      <c r="A39" t="s">
        <v>390</v>
      </c>
      <c r="B39">
        <v>6</v>
      </c>
      <c r="C39">
        <v>4.17</v>
      </c>
      <c r="D39">
        <v>3.09</v>
      </c>
    </row>
    <row r="40" spans="1:4" x14ac:dyDescent="0.25">
      <c r="A40" t="s">
        <v>391</v>
      </c>
      <c r="B40">
        <v>6</v>
      </c>
      <c r="C40">
        <v>4.17</v>
      </c>
      <c r="D40">
        <v>3.09</v>
      </c>
    </row>
    <row r="41" spans="1:4" x14ac:dyDescent="0.25">
      <c r="A41" t="s">
        <v>392</v>
      </c>
      <c r="B41">
        <v>6</v>
      </c>
      <c r="C41">
        <v>4.17</v>
      </c>
      <c r="D41">
        <v>3.09</v>
      </c>
    </row>
    <row r="42" spans="1:4" x14ac:dyDescent="0.25">
      <c r="A42" t="s">
        <v>393</v>
      </c>
      <c r="B42">
        <v>6</v>
      </c>
      <c r="C42">
        <v>4.17</v>
      </c>
      <c r="D42">
        <v>3.09</v>
      </c>
    </row>
    <row r="43" spans="1:4" x14ac:dyDescent="0.25">
      <c r="A43" t="s">
        <v>394</v>
      </c>
      <c r="B43">
        <v>6</v>
      </c>
      <c r="C43">
        <v>4.17</v>
      </c>
      <c r="D43">
        <v>3.09</v>
      </c>
    </row>
    <row r="44" spans="1:4" x14ac:dyDescent="0.25">
      <c r="A44" t="s">
        <v>395</v>
      </c>
      <c r="B44">
        <v>6</v>
      </c>
      <c r="C44">
        <v>4.17</v>
      </c>
      <c r="D44">
        <v>3.09</v>
      </c>
    </row>
    <row r="45" spans="1:4" x14ac:dyDescent="0.25">
      <c r="A45" t="s">
        <v>396</v>
      </c>
      <c r="B45">
        <v>6</v>
      </c>
      <c r="C45">
        <v>4.17</v>
      </c>
      <c r="D45">
        <v>3.09</v>
      </c>
    </row>
    <row r="46" spans="1:4" x14ac:dyDescent="0.25">
      <c r="A46" t="s">
        <v>397</v>
      </c>
      <c r="B46">
        <v>6</v>
      </c>
      <c r="C46">
        <v>4.17</v>
      </c>
      <c r="D46">
        <v>3.09</v>
      </c>
    </row>
    <row r="47" spans="1:4" x14ac:dyDescent="0.25">
      <c r="A47" t="s">
        <v>398</v>
      </c>
      <c r="B47">
        <v>6</v>
      </c>
      <c r="C47">
        <v>4.17</v>
      </c>
      <c r="D47">
        <v>3.09</v>
      </c>
    </row>
    <row r="48" spans="1:4" x14ac:dyDescent="0.25">
      <c r="A48" t="s">
        <v>399</v>
      </c>
      <c r="B48">
        <v>6</v>
      </c>
      <c r="C48">
        <v>4.17</v>
      </c>
      <c r="D48">
        <v>3.09</v>
      </c>
    </row>
    <row r="49" spans="1:4" x14ac:dyDescent="0.25">
      <c r="A49" t="s">
        <v>400</v>
      </c>
      <c r="B49">
        <v>6</v>
      </c>
      <c r="C49">
        <v>4.17</v>
      </c>
      <c r="D49">
        <v>3.09</v>
      </c>
    </row>
    <row r="50" spans="1:4" x14ac:dyDescent="0.25">
      <c r="A50" t="s">
        <v>401</v>
      </c>
      <c r="B50">
        <v>6</v>
      </c>
      <c r="C50">
        <v>4.17</v>
      </c>
      <c r="D50">
        <v>3.09</v>
      </c>
    </row>
    <row r="51" spans="1:4" x14ac:dyDescent="0.25">
      <c r="A51" t="s">
        <v>402</v>
      </c>
      <c r="B51">
        <v>6</v>
      </c>
      <c r="C51">
        <v>4.17</v>
      </c>
      <c r="D51">
        <v>3.09</v>
      </c>
    </row>
    <row r="52" spans="1:4" x14ac:dyDescent="0.25">
      <c r="A52" t="s">
        <v>403</v>
      </c>
      <c r="B52">
        <v>6</v>
      </c>
      <c r="C52">
        <v>4.17</v>
      </c>
      <c r="D52">
        <v>3.09</v>
      </c>
    </row>
    <row r="53" spans="1:4" x14ac:dyDescent="0.25">
      <c r="A53" t="s">
        <v>404</v>
      </c>
      <c r="B53">
        <v>6</v>
      </c>
      <c r="C53">
        <v>4.17</v>
      </c>
      <c r="D53">
        <v>3.09</v>
      </c>
    </row>
    <row r="54" spans="1:4" x14ac:dyDescent="0.25">
      <c r="A54" t="s">
        <v>405</v>
      </c>
      <c r="B54">
        <v>6</v>
      </c>
      <c r="C54">
        <v>4.17</v>
      </c>
      <c r="D54">
        <v>3.09</v>
      </c>
    </row>
    <row r="55" spans="1:4" x14ac:dyDescent="0.25">
      <c r="A55" t="s">
        <v>406</v>
      </c>
      <c r="B55">
        <v>6</v>
      </c>
      <c r="C55">
        <v>4.17</v>
      </c>
      <c r="D55">
        <v>3.09</v>
      </c>
    </row>
    <row r="56" spans="1:4" x14ac:dyDescent="0.25">
      <c r="A56" t="s">
        <v>407</v>
      </c>
      <c r="B56">
        <v>6</v>
      </c>
      <c r="C56">
        <v>4.17</v>
      </c>
      <c r="D56">
        <v>3.09</v>
      </c>
    </row>
    <row r="57" spans="1:4" x14ac:dyDescent="0.25">
      <c r="A57" t="s">
        <v>408</v>
      </c>
      <c r="B57">
        <v>6</v>
      </c>
      <c r="C57">
        <v>4.17</v>
      </c>
      <c r="D57">
        <v>3.09</v>
      </c>
    </row>
    <row r="58" spans="1:4" x14ac:dyDescent="0.25">
      <c r="A58" t="s">
        <v>409</v>
      </c>
      <c r="B58">
        <v>6</v>
      </c>
      <c r="C58">
        <v>4.17</v>
      </c>
      <c r="D58">
        <v>3.09</v>
      </c>
    </row>
    <row r="59" spans="1:4" x14ac:dyDescent="0.25">
      <c r="A59" t="s">
        <v>410</v>
      </c>
      <c r="B59">
        <v>6</v>
      </c>
      <c r="C59">
        <v>4.17</v>
      </c>
      <c r="D59">
        <v>3.09</v>
      </c>
    </row>
    <row r="60" spans="1:4" x14ac:dyDescent="0.25">
      <c r="A60" t="s">
        <v>411</v>
      </c>
      <c r="B60">
        <v>6</v>
      </c>
      <c r="C60">
        <v>4.17</v>
      </c>
      <c r="D60">
        <v>3.09</v>
      </c>
    </row>
    <row r="61" spans="1:4" x14ac:dyDescent="0.25">
      <c r="A61" t="s">
        <v>412</v>
      </c>
      <c r="B61">
        <v>6</v>
      </c>
      <c r="C61">
        <v>4.17</v>
      </c>
      <c r="D61">
        <v>3.09</v>
      </c>
    </row>
    <row r="62" spans="1:4" x14ac:dyDescent="0.25">
      <c r="A62" t="s">
        <v>413</v>
      </c>
      <c r="B62">
        <v>6</v>
      </c>
      <c r="C62">
        <v>4.17</v>
      </c>
      <c r="D62">
        <v>3.09</v>
      </c>
    </row>
    <row r="63" spans="1:4" x14ac:dyDescent="0.25">
      <c r="A63" t="s">
        <v>414</v>
      </c>
      <c r="B63">
        <v>6</v>
      </c>
      <c r="C63">
        <v>4.17</v>
      </c>
      <c r="D63">
        <v>3.09</v>
      </c>
    </row>
    <row r="64" spans="1:4" x14ac:dyDescent="0.25">
      <c r="A64" t="s">
        <v>415</v>
      </c>
      <c r="B64">
        <v>6</v>
      </c>
      <c r="C64">
        <v>4.17</v>
      </c>
      <c r="D64">
        <v>3.09</v>
      </c>
    </row>
    <row r="65" spans="1:4" x14ac:dyDescent="0.25">
      <c r="A65" t="s">
        <v>416</v>
      </c>
      <c r="B65">
        <v>6</v>
      </c>
      <c r="C65">
        <v>4.17</v>
      </c>
      <c r="D65">
        <v>3.09</v>
      </c>
    </row>
    <row r="66" spans="1:4" x14ac:dyDescent="0.25">
      <c r="A66" t="s">
        <v>417</v>
      </c>
      <c r="B66">
        <v>6</v>
      </c>
      <c r="C66">
        <v>4.17</v>
      </c>
      <c r="D66">
        <v>3.09</v>
      </c>
    </row>
    <row r="67" spans="1:4" x14ac:dyDescent="0.25">
      <c r="A67" t="s">
        <v>418</v>
      </c>
      <c r="B67">
        <v>6</v>
      </c>
      <c r="C67">
        <v>4.13</v>
      </c>
      <c r="D67">
        <v>3.1</v>
      </c>
    </row>
    <row r="68" spans="1:4" x14ac:dyDescent="0.25">
      <c r="A68" t="s">
        <v>419</v>
      </c>
      <c r="B68">
        <v>6</v>
      </c>
      <c r="C68">
        <v>4.13</v>
      </c>
      <c r="D68">
        <v>3.1</v>
      </c>
    </row>
    <row r="69" spans="1:4" x14ac:dyDescent="0.25">
      <c r="A69" t="s">
        <v>420</v>
      </c>
      <c r="B69">
        <v>6</v>
      </c>
      <c r="C69">
        <v>4.13</v>
      </c>
      <c r="D69">
        <v>3.1</v>
      </c>
    </row>
    <row r="70" spans="1:4" x14ac:dyDescent="0.25">
      <c r="A70" t="s">
        <v>421</v>
      </c>
      <c r="B70">
        <v>2.82</v>
      </c>
      <c r="C70">
        <v>4.13</v>
      </c>
      <c r="D70">
        <v>3.1</v>
      </c>
    </row>
    <row r="71" spans="1:4" x14ac:dyDescent="0.25">
      <c r="A71" t="s">
        <v>422</v>
      </c>
      <c r="B71">
        <v>6</v>
      </c>
      <c r="C71">
        <v>4.17</v>
      </c>
      <c r="D71">
        <v>3.09</v>
      </c>
    </row>
    <row r="72" spans="1:4" x14ac:dyDescent="0.25">
      <c r="A72" t="s">
        <v>423</v>
      </c>
      <c r="B72">
        <v>6</v>
      </c>
      <c r="C72">
        <v>4.17</v>
      </c>
      <c r="D72">
        <v>3.09</v>
      </c>
    </row>
    <row r="73" spans="1:4" x14ac:dyDescent="0.25">
      <c r="A73" t="s">
        <v>424</v>
      </c>
      <c r="B73">
        <v>6</v>
      </c>
      <c r="C73">
        <v>4.17</v>
      </c>
      <c r="D73">
        <v>3.09</v>
      </c>
    </row>
    <row r="74" spans="1:4" x14ac:dyDescent="0.25">
      <c r="A74" t="s">
        <v>425</v>
      </c>
      <c r="B74">
        <v>6</v>
      </c>
      <c r="C74">
        <v>4.17</v>
      </c>
      <c r="D74">
        <v>3.09</v>
      </c>
    </row>
    <row r="75" spans="1:4" x14ac:dyDescent="0.25">
      <c r="A75" t="s">
        <v>426</v>
      </c>
      <c r="B75">
        <v>6</v>
      </c>
      <c r="C75">
        <v>4.17</v>
      </c>
      <c r="D75">
        <v>3.09</v>
      </c>
    </row>
    <row r="76" spans="1:4" x14ac:dyDescent="0.25">
      <c r="A76" t="s">
        <v>427</v>
      </c>
      <c r="B76">
        <v>6</v>
      </c>
      <c r="C76">
        <v>4.17</v>
      </c>
      <c r="D76">
        <v>3.09</v>
      </c>
    </row>
    <row r="77" spans="1:4" x14ac:dyDescent="0.25">
      <c r="A77" t="s">
        <v>428</v>
      </c>
      <c r="B77">
        <v>6</v>
      </c>
      <c r="C77">
        <v>4.17</v>
      </c>
      <c r="D77">
        <v>3.09</v>
      </c>
    </row>
    <row r="78" spans="1:4" x14ac:dyDescent="0.25">
      <c r="A78" t="s">
        <v>429</v>
      </c>
      <c r="B78">
        <v>6</v>
      </c>
      <c r="C78">
        <v>4.17</v>
      </c>
      <c r="D78">
        <v>3.09</v>
      </c>
    </row>
    <row r="79" spans="1:4" x14ac:dyDescent="0.25">
      <c r="A79" t="s">
        <v>430</v>
      </c>
      <c r="B79">
        <v>6</v>
      </c>
      <c r="C79">
        <v>4.17</v>
      </c>
      <c r="D79">
        <v>3.09</v>
      </c>
    </row>
    <row r="80" spans="1:4" x14ac:dyDescent="0.25">
      <c r="A80" t="s">
        <v>431</v>
      </c>
      <c r="B80">
        <v>6</v>
      </c>
      <c r="C80">
        <v>4.17</v>
      </c>
      <c r="D80">
        <v>3.09</v>
      </c>
    </row>
    <row r="81" spans="1:4" x14ac:dyDescent="0.25">
      <c r="A81" t="s">
        <v>432</v>
      </c>
      <c r="B81">
        <v>6</v>
      </c>
      <c r="C81">
        <v>4.13</v>
      </c>
      <c r="D81">
        <v>3.1</v>
      </c>
    </row>
    <row r="82" spans="1:4" x14ac:dyDescent="0.25">
      <c r="A82" t="s">
        <v>433</v>
      </c>
      <c r="B82">
        <v>6</v>
      </c>
      <c r="C82">
        <v>4.13</v>
      </c>
      <c r="D82">
        <v>3.1</v>
      </c>
    </row>
    <row r="83" spans="1:4" x14ac:dyDescent="0.25">
      <c r="A83" t="s">
        <v>434</v>
      </c>
      <c r="B83">
        <v>6</v>
      </c>
      <c r="C83">
        <v>4.13</v>
      </c>
      <c r="D83">
        <v>3.1</v>
      </c>
    </row>
    <row r="84" spans="1:4" x14ac:dyDescent="0.25">
      <c r="A84" t="s">
        <v>435</v>
      </c>
      <c r="B84">
        <v>2.82</v>
      </c>
      <c r="C84">
        <v>4.13</v>
      </c>
      <c r="D84">
        <v>3.1</v>
      </c>
    </row>
    <row r="85" spans="1:4" x14ac:dyDescent="0.25">
      <c r="A85" t="s">
        <v>436</v>
      </c>
      <c r="B85">
        <v>6</v>
      </c>
      <c r="C85">
        <v>4.17</v>
      </c>
      <c r="D85">
        <v>3.09</v>
      </c>
    </row>
    <row r="86" spans="1:4" x14ac:dyDescent="0.25">
      <c r="A86" t="s">
        <v>437</v>
      </c>
      <c r="B86">
        <v>6</v>
      </c>
      <c r="C86">
        <v>4.17</v>
      </c>
      <c r="D86">
        <v>3.09</v>
      </c>
    </row>
    <row r="87" spans="1:4" x14ac:dyDescent="0.25">
      <c r="A87" t="s">
        <v>438</v>
      </c>
      <c r="B87">
        <v>6</v>
      </c>
      <c r="C87">
        <v>4.17</v>
      </c>
      <c r="D87">
        <v>3.09</v>
      </c>
    </row>
    <row r="88" spans="1:4" x14ac:dyDescent="0.25">
      <c r="A88" t="s">
        <v>439</v>
      </c>
      <c r="B88">
        <v>2.82</v>
      </c>
      <c r="C88">
        <v>4.17</v>
      </c>
      <c r="D88">
        <v>3.09</v>
      </c>
    </row>
    <row r="89" spans="1:4" x14ac:dyDescent="0.25">
      <c r="A89" t="s">
        <v>440</v>
      </c>
      <c r="B89">
        <v>6</v>
      </c>
      <c r="C89">
        <v>4.17</v>
      </c>
      <c r="D89">
        <v>3.09</v>
      </c>
    </row>
    <row r="90" spans="1:4" x14ac:dyDescent="0.25">
      <c r="A90" t="s">
        <v>441</v>
      </c>
      <c r="B90">
        <v>6</v>
      </c>
      <c r="C90">
        <v>4.17</v>
      </c>
      <c r="D90">
        <v>3.09</v>
      </c>
    </row>
    <row r="91" spans="1:4" x14ac:dyDescent="0.25">
      <c r="A91" t="s">
        <v>442</v>
      </c>
      <c r="B91">
        <v>6</v>
      </c>
      <c r="C91">
        <v>4.17</v>
      </c>
      <c r="D91">
        <v>3.09</v>
      </c>
    </row>
    <row r="92" spans="1:4" x14ac:dyDescent="0.25">
      <c r="A92" t="s">
        <v>443</v>
      </c>
      <c r="B92">
        <v>6</v>
      </c>
      <c r="C92">
        <v>4.17</v>
      </c>
      <c r="D92">
        <v>3.09</v>
      </c>
    </row>
    <row r="93" spans="1:4" x14ac:dyDescent="0.25">
      <c r="A93" t="s">
        <v>444</v>
      </c>
      <c r="B93">
        <v>6</v>
      </c>
      <c r="C93">
        <v>4.17</v>
      </c>
      <c r="D93">
        <v>3.09</v>
      </c>
    </row>
    <row r="94" spans="1:4" x14ac:dyDescent="0.25">
      <c r="A94" t="s">
        <v>445</v>
      </c>
      <c r="B94">
        <v>6</v>
      </c>
      <c r="C94">
        <v>4.17</v>
      </c>
      <c r="D94">
        <v>3.09</v>
      </c>
    </row>
    <row r="95" spans="1:4" x14ac:dyDescent="0.25">
      <c r="A95" t="s">
        <v>446</v>
      </c>
      <c r="B95">
        <v>6</v>
      </c>
      <c r="C95">
        <v>4.17</v>
      </c>
      <c r="D95">
        <v>3.09</v>
      </c>
    </row>
    <row r="96" spans="1:4" x14ac:dyDescent="0.25">
      <c r="A96" t="s">
        <v>447</v>
      </c>
      <c r="B96">
        <v>6</v>
      </c>
      <c r="C96">
        <v>4.17</v>
      </c>
      <c r="D96">
        <v>3.09</v>
      </c>
    </row>
    <row r="97" spans="1:4" x14ac:dyDescent="0.25">
      <c r="A97" t="s">
        <v>448</v>
      </c>
      <c r="B97">
        <v>6</v>
      </c>
      <c r="C97">
        <v>4.17</v>
      </c>
      <c r="D97">
        <v>3.09</v>
      </c>
    </row>
    <row r="98" spans="1:4" x14ac:dyDescent="0.25">
      <c r="A98" t="s">
        <v>449</v>
      </c>
      <c r="B98">
        <v>6</v>
      </c>
      <c r="C98">
        <v>4.17</v>
      </c>
      <c r="D98">
        <v>3.09</v>
      </c>
    </row>
    <row r="99" spans="1:4" x14ac:dyDescent="0.25">
      <c r="A99" t="s">
        <v>450</v>
      </c>
      <c r="B99">
        <v>6</v>
      </c>
      <c r="C99">
        <v>4.17</v>
      </c>
      <c r="D99">
        <v>3.09</v>
      </c>
    </row>
    <row r="100" spans="1:4" x14ac:dyDescent="0.25">
      <c r="A100" t="s">
        <v>451</v>
      </c>
      <c r="B100">
        <v>6</v>
      </c>
      <c r="C100">
        <v>4.17</v>
      </c>
      <c r="D100">
        <v>3.09</v>
      </c>
    </row>
    <row r="101" spans="1:4" x14ac:dyDescent="0.25">
      <c r="A101" t="s">
        <v>452</v>
      </c>
      <c r="B101">
        <v>6</v>
      </c>
      <c r="C101">
        <v>4.17</v>
      </c>
      <c r="D101">
        <v>3.09</v>
      </c>
    </row>
    <row r="102" spans="1:4" x14ac:dyDescent="0.25">
      <c r="A102" t="s">
        <v>453</v>
      </c>
      <c r="B102">
        <v>6</v>
      </c>
      <c r="C102">
        <v>4.17</v>
      </c>
      <c r="D102">
        <v>3.09</v>
      </c>
    </row>
    <row r="103" spans="1:4" x14ac:dyDescent="0.25">
      <c r="A103" t="s">
        <v>454</v>
      </c>
      <c r="B103">
        <v>6</v>
      </c>
      <c r="C103">
        <v>4.17</v>
      </c>
      <c r="D103">
        <v>3.09</v>
      </c>
    </row>
    <row r="104" spans="1:4" x14ac:dyDescent="0.25">
      <c r="A104" t="s">
        <v>455</v>
      </c>
      <c r="B104">
        <v>6</v>
      </c>
      <c r="C104">
        <v>4.17</v>
      </c>
      <c r="D104">
        <v>3.09</v>
      </c>
    </row>
    <row r="105" spans="1:4" x14ac:dyDescent="0.25">
      <c r="A105" t="s">
        <v>456</v>
      </c>
      <c r="B105">
        <v>6</v>
      </c>
      <c r="C105">
        <v>4.17</v>
      </c>
      <c r="D105">
        <v>3.09</v>
      </c>
    </row>
    <row r="106" spans="1:4" x14ac:dyDescent="0.25">
      <c r="A106" t="s">
        <v>457</v>
      </c>
      <c r="B106">
        <v>6</v>
      </c>
      <c r="C106">
        <v>4.17</v>
      </c>
      <c r="D106">
        <v>3.09</v>
      </c>
    </row>
    <row r="107" spans="1:4" x14ac:dyDescent="0.25">
      <c r="A107" t="s">
        <v>458</v>
      </c>
      <c r="B107">
        <v>6</v>
      </c>
      <c r="C107">
        <v>4.17</v>
      </c>
      <c r="D107">
        <v>3.09</v>
      </c>
    </row>
    <row r="108" spans="1:4" x14ac:dyDescent="0.25">
      <c r="A108" t="s">
        <v>459</v>
      </c>
      <c r="B108">
        <v>6</v>
      </c>
      <c r="C108">
        <v>4.17</v>
      </c>
      <c r="D108">
        <v>3.09</v>
      </c>
    </row>
    <row r="109" spans="1:4" x14ac:dyDescent="0.25">
      <c r="A109" t="s">
        <v>460</v>
      </c>
      <c r="B109">
        <v>6</v>
      </c>
      <c r="C109">
        <v>4.17</v>
      </c>
      <c r="D109">
        <v>3.09</v>
      </c>
    </row>
    <row r="110" spans="1:4" x14ac:dyDescent="0.25">
      <c r="A110" t="s">
        <v>461</v>
      </c>
      <c r="B110">
        <v>6</v>
      </c>
      <c r="C110">
        <v>4.17</v>
      </c>
      <c r="D110">
        <v>3.09</v>
      </c>
    </row>
    <row r="111" spans="1:4" x14ac:dyDescent="0.25">
      <c r="A111" t="s">
        <v>462</v>
      </c>
      <c r="B111">
        <v>6</v>
      </c>
      <c r="C111">
        <v>4.17</v>
      </c>
      <c r="D111">
        <v>3.09</v>
      </c>
    </row>
    <row r="112" spans="1:4" x14ac:dyDescent="0.25">
      <c r="A112" t="s">
        <v>463</v>
      </c>
      <c r="B112">
        <v>6</v>
      </c>
      <c r="C112">
        <v>4.17</v>
      </c>
      <c r="D112">
        <v>3.09</v>
      </c>
    </row>
    <row r="113" spans="1:4" x14ac:dyDescent="0.25">
      <c r="A113" t="s">
        <v>464</v>
      </c>
      <c r="B113">
        <v>6</v>
      </c>
      <c r="C113">
        <v>4.17</v>
      </c>
      <c r="D113">
        <v>3.09</v>
      </c>
    </row>
    <row r="114" spans="1:4" x14ac:dyDescent="0.25">
      <c r="A114" t="s">
        <v>465</v>
      </c>
      <c r="B114">
        <v>6</v>
      </c>
      <c r="C114">
        <v>4.17</v>
      </c>
      <c r="D114">
        <v>3.09</v>
      </c>
    </row>
    <row r="115" spans="1:4" x14ac:dyDescent="0.25">
      <c r="A115" t="s">
        <v>466</v>
      </c>
      <c r="B115">
        <v>6</v>
      </c>
      <c r="C115">
        <v>4.17</v>
      </c>
      <c r="D115">
        <v>3.09</v>
      </c>
    </row>
    <row r="116" spans="1:4" x14ac:dyDescent="0.25">
      <c r="A116" t="s">
        <v>467</v>
      </c>
      <c r="B116">
        <v>6</v>
      </c>
      <c r="C116">
        <v>4.17</v>
      </c>
      <c r="D116">
        <v>3.09</v>
      </c>
    </row>
    <row r="117" spans="1:4" x14ac:dyDescent="0.25">
      <c r="A117" t="s">
        <v>468</v>
      </c>
      <c r="B117">
        <v>6</v>
      </c>
      <c r="C117">
        <v>4.17</v>
      </c>
      <c r="D117">
        <v>3.09</v>
      </c>
    </row>
    <row r="118" spans="1:4" x14ac:dyDescent="0.25">
      <c r="A118" t="s">
        <v>469</v>
      </c>
      <c r="B118">
        <v>6</v>
      </c>
      <c r="C118">
        <v>4.17</v>
      </c>
      <c r="D118">
        <v>3.09</v>
      </c>
    </row>
    <row r="119" spans="1:4" x14ac:dyDescent="0.25">
      <c r="A119" t="s">
        <v>470</v>
      </c>
      <c r="B119">
        <v>6</v>
      </c>
      <c r="C119">
        <v>4.17</v>
      </c>
      <c r="D119">
        <v>3.09</v>
      </c>
    </row>
    <row r="120" spans="1:4" x14ac:dyDescent="0.25">
      <c r="A120" t="s">
        <v>471</v>
      </c>
      <c r="B120">
        <v>6</v>
      </c>
      <c r="C120">
        <v>4.17</v>
      </c>
      <c r="D120">
        <v>3.09</v>
      </c>
    </row>
    <row r="121" spans="1:4" x14ac:dyDescent="0.25">
      <c r="A121" t="s">
        <v>472</v>
      </c>
      <c r="B121">
        <v>6</v>
      </c>
      <c r="C121">
        <v>4.17</v>
      </c>
      <c r="D121">
        <v>3.09</v>
      </c>
    </row>
    <row r="122" spans="1:4" x14ac:dyDescent="0.25">
      <c r="A122" t="s">
        <v>473</v>
      </c>
      <c r="B122">
        <v>2.82</v>
      </c>
      <c r="C122">
        <v>4.17</v>
      </c>
      <c r="D122">
        <v>3.09</v>
      </c>
    </row>
    <row r="123" spans="1:4" x14ac:dyDescent="0.25">
      <c r="A123" t="s">
        <v>474</v>
      </c>
      <c r="B123">
        <v>6</v>
      </c>
      <c r="C123">
        <v>4.17</v>
      </c>
      <c r="D123">
        <v>3.09</v>
      </c>
    </row>
    <row r="124" spans="1:4" x14ac:dyDescent="0.25">
      <c r="A124" t="s">
        <v>475</v>
      </c>
      <c r="B124">
        <v>6</v>
      </c>
      <c r="C124">
        <v>4.17</v>
      </c>
      <c r="D124">
        <v>3.09</v>
      </c>
    </row>
    <row r="125" spans="1:4" x14ac:dyDescent="0.25">
      <c r="A125" t="s">
        <v>476</v>
      </c>
      <c r="B125">
        <v>6</v>
      </c>
      <c r="C125">
        <v>4.17</v>
      </c>
      <c r="D125">
        <v>3.09</v>
      </c>
    </row>
    <row r="126" spans="1:4" x14ac:dyDescent="0.25">
      <c r="A126" t="s">
        <v>477</v>
      </c>
      <c r="B126">
        <v>6</v>
      </c>
      <c r="C126">
        <v>4.17</v>
      </c>
      <c r="D126">
        <v>3.09</v>
      </c>
    </row>
    <row r="127" spans="1:4" x14ac:dyDescent="0.25">
      <c r="A127" t="s">
        <v>478</v>
      </c>
      <c r="B127">
        <v>6</v>
      </c>
      <c r="C127">
        <v>4.17</v>
      </c>
      <c r="D127">
        <v>3.09</v>
      </c>
    </row>
    <row r="128" spans="1:4" x14ac:dyDescent="0.25">
      <c r="A128" t="s">
        <v>479</v>
      </c>
      <c r="B128">
        <v>6</v>
      </c>
      <c r="C128">
        <v>4.17</v>
      </c>
      <c r="D128">
        <v>3.09</v>
      </c>
    </row>
    <row r="129" spans="1:4" x14ac:dyDescent="0.25">
      <c r="A129" t="s">
        <v>480</v>
      </c>
      <c r="B129">
        <v>6</v>
      </c>
      <c r="C129">
        <v>4.17</v>
      </c>
      <c r="D129">
        <v>3.09</v>
      </c>
    </row>
    <row r="130" spans="1:4" x14ac:dyDescent="0.25">
      <c r="A130" t="s">
        <v>481</v>
      </c>
      <c r="B130">
        <v>6</v>
      </c>
      <c r="C130">
        <v>4.17</v>
      </c>
      <c r="D130">
        <v>3.09</v>
      </c>
    </row>
    <row r="131" spans="1:4" x14ac:dyDescent="0.25">
      <c r="A131" t="s">
        <v>482</v>
      </c>
      <c r="B131">
        <v>3.12</v>
      </c>
      <c r="C131">
        <v>4.17</v>
      </c>
      <c r="D131">
        <v>3.09</v>
      </c>
    </row>
    <row r="132" spans="1:4" x14ac:dyDescent="0.25">
      <c r="A132" t="s">
        <v>483</v>
      </c>
      <c r="B132">
        <v>6</v>
      </c>
      <c r="C132">
        <v>4.17</v>
      </c>
      <c r="D132">
        <v>3.09</v>
      </c>
    </row>
    <row r="133" spans="1:4" x14ac:dyDescent="0.25">
      <c r="A133" t="s">
        <v>484</v>
      </c>
      <c r="B133">
        <v>6</v>
      </c>
      <c r="C133">
        <v>4.17</v>
      </c>
      <c r="D133">
        <v>3.09</v>
      </c>
    </row>
    <row r="134" spans="1:4" x14ac:dyDescent="0.25">
      <c r="A134" t="s">
        <v>485</v>
      </c>
      <c r="B134">
        <v>6</v>
      </c>
      <c r="C134">
        <v>4.17</v>
      </c>
      <c r="D134">
        <v>3.09</v>
      </c>
    </row>
    <row r="135" spans="1:4" x14ac:dyDescent="0.25">
      <c r="A135" t="s">
        <v>486</v>
      </c>
      <c r="B135">
        <v>6</v>
      </c>
      <c r="C135">
        <v>4.17</v>
      </c>
      <c r="D135">
        <v>3.09</v>
      </c>
    </row>
    <row r="136" spans="1:4" x14ac:dyDescent="0.25">
      <c r="A136" t="s">
        <v>487</v>
      </c>
      <c r="B136">
        <v>6</v>
      </c>
      <c r="C136">
        <v>4.17</v>
      </c>
      <c r="D136">
        <v>3.09</v>
      </c>
    </row>
    <row r="137" spans="1:4" x14ac:dyDescent="0.25">
      <c r="A137" t="s">
        <v>488</v>
      </c>
      <c r="B137">
        <v>6</v>
      </c>
      <c r="C137">
        <v>4.17</v>
      </c>
      <c r="D137">
        <v>3.09</v>
      </c>
    </row>
    <row r="138" spans="1:4" x14ac:dyDescent="0.25">
      <c r="A138" t="s">
        <v>489</v>
      </c>
      <c r="B138">
        <v>6</v>
      </c>
      <c r="C138">
        <v>4.17</v>
      </c>
      <c r="D138">
        <v>3.09</v>
      </c>
    </row>
    <row r="139" spans="1:4" x14ac:dyDescent="0.25">
      <c r="A139" t="s">
        <v>490</v>
      </c>
      <c r="B139">
        <v>6</v>
      </c>
      <c r="C139">
        <v>4.17</v>
      </c>
      <c r="D139">
        <v>3.09</v>
      </c>
    </row>
    <row r="140" spans="1:4" x14ac:dyDescent="0.25">
      <c r="A140" t="s">
        <v>491</v>
      </c>
      <c r="B140">
        <v>6</v>
      </c>
      <c r="C140">
        <v>4.17</v>
      </c>
      <c r="D140">
        <v>3.09</v>
      </c>
    </row>
    <row r="141" spans="1:4" x14ac:dyDescent="0.25">
      <c r="A141" t="s">
        <v>492</v>
      </c>
      <c r="B141">
        <v>6</v>
      </c>
      <c r="C141">
        <v>4.17</v>
      </c>
      <c r="D141">
        <v>3.09</v>
      </c>
    </row>
    <row r="142" spans="1:4" x14ac:dyDescent="0.25">
      <c r="A142" t="s">
        <v>493</v>
      </c>
      <c r="B142">
        <v>6</v>
      </c>
      <c r="C142">
        <v>4.17</v>
      </c>
      <c r="D142">
        <v>3.09</v>
      </c>
    </row>
    <row r="143" spans="1:4" x14ac:dyDescent="0.25">
      <c r="A143" t="s">
        <v>494</v>
      </c>
      <c r="B143">
        <v>6</v>
      </c>
      <c r="C143">
        <v>4.17</v>
      </c>
      <c r="D143">
        <v>3.09</v>
      </c>
    </row>
    <row r="144" spans="1:4" x14ac:dyDescent="0.25">
      <c r="A144" t="s">
        <v>495</v>
      </c>
      <c r="B144">
        <v>6</v>
      </c>
      <c r="C144">
        <v>4.17</v>
      </c>
      <c r="D144">
        <v>3.09</v>
      </c>
    </row>
    <row r="145" spans="1:4" x14ac:dyDescent="0.25">
      <c r="A145" t="s">
        <v>496</v>
      </c>
      <c r="B145">
        <v>6</v>
      </c>
      <c r="C145">
        <v>4.17</v>
      </c>
      <c r="D145">
        <v>3.09</v>
      </c>
    </row>
    <row r="146" spans="1:4" x14ac:dyDescent="0.25">
      <c r="A146" t="s">
        <v>497</v>
      </c>
      <c r="B146">
        <v>6</v>
      </c>
      <c r="C146">
        <v>4.17</v>
      </c>
      <c r="D146">
        <v>3.09</v>
      </c>
    </row>
    <row r="147" spans="1:4" x14ac:dyDescent="0.25">
      <c r="A147" t="s">
        <v>498</v>
      </c>
      <c r="B147">
        <v>6</v>
      </c>
      <c r="C147">
        <v>4.17</v>
      </c>
      <c r="D147">
        <v>3.09</v>
      </c>
    </row>
    <row r="148" spans="1:4" x14ac:dyDescent="0.25">
      <c r="A148" t="s">
        <v>499</v>
      </c>
      <c r="B148">
        <v>6</v>
      </c>
      <c r="C148">
        <v>4.17</v>
      </c>
      <c r="D148">
        <v>3.09</v>
      </c>
    </row>
    <row r="149" spans="1:4" x14ac:dyDescent="0.25">
      <c r="A149" t="s">
        <v>500</v>
      </c>
      <c r="B149">
        <v>6</v>
      </c>
      <c r="C149">
        <v>4.17</v>
      </c>
      <c r="D149">
        <v>3.09</v>
      </c>
    </row>
    <row r="150" spans="1:4" x14ac:dyDescent="0.25">
      <c r="A150" t="s">
        <v>501</v>
      </c>
      <c r="B150">
        <v>6</v>
      </c>
      <c r="C150">
        <v>4.17</v>
      </c>
      <c r="D150">
        <v>3.09</v>
      </c>
    </row>
    <row r="151" spans="1:4" x14ac:dyDescent="0.25">
      <c r="A151" t="s">
        <v>502</v>
      </c>
      <c r="B151">
        <v>6</v>
      </c>
      <c r="C151">
        <v>4.17</v>
      </c>
      <c r="D151">
        <v>3.09</v>
      </c>
    </row>
    <row r="152" spans="1:4" x14ac:dyDescent="0.25">
      <c r="A152" t="s">
        <v>503</v>
      </c>
      <c r="B152">
        <v>6</v>
      </c>
      <c r="C152">
        <v>4.17</v>
      </c>
      <c r="D152">
        <v>3.09</v>
      </c>
    </row>
    <row r="153" spans="1:4" x14ac:dyDescent="0.25">
      <c r="A153" t="s">
        <v>504</v>
      </c>
      <c r="B153">
        <v>6</v>
      </c>
      <c r="C153">
        <v>4.13</v>
      </c>
      <c r="D153">
        <v>3.1</v>
      </c>
    </row>
    <row r="154" spans="1:4" x14ac:dyDescent="0.25">
      <c r="A154" t="s">
        <v>505</v>
      </c>
      <c r="B154">
        <v>6</v>
      </c>
      <c r="C154">
        <v>4.13</v>
      </c>
      <c r="D154">
        <v>3.1</v>
      </c>
    </row>
    <row r="155" spans="1:4" x14ac:dyDescent="0.25">
      <c r="A155" t="s">
        <v>506</v>
      </c>
      <c r="B155">
        <v>6</v>
      </c>
      <c r="C155">
        <v>4.13</v>
      </c>
      <c r="D155">
        <v>3.1</v>
      </c>
    </row>
    <row r="156" spans="1:4" x14ac:dyDescent="0.25">
      <c r="A156" t="s">
        <v>507</v>
      </c>
      <c r="B156">
        <v>2.82</v>
      </c>
      <c r="C156">
        <v>4.13</v>
      </c>
      <c r="D156">
        <v>3.1</v>
      </c>
    </row>
    <row r="157" spans="1:4" x14ac:dyDescent="0.25">
      <c r="A157" t="s">
        <v>508</v>
      </c>
      <c r="B157">
        <v>6</v>
      </c>
      <c r="C157">
        <v>4.17</v>
      </c>
      <c r="D157">
        <v>3.09</v>
      </c>
    </row>
    <row r="158" spans="1:4" x14ac:dyDescent="0.25">
      <c r="A158" t="s">
        <v>509</v>
      </c>
      <c r="B158">
        <v>6</v>
      </c>
      <c r="C158">
        <v>4.17</v>
      </c>
      <c r="D158">
        <v>3.09</v>
      </c>
    </row>
    <row r="159" spans="1:4" x14ac:dyDescent="0.25">
      <c r="A159" t="s">
        <v>510</v>
      </c>
      <c r="B159">
        <v>3.41</v>
      </c>
      <c r="C159">
        <v>4.17</v>
      </c>
      <c r="D159">
        <v>3.09</v>
      </c>
    </row>
    <row r="160" spans="1:4" x14ac:dyDescent="0.25">
      <c r="A160" t="s">
        <v>511</v>
      </c>
      <c r="B160">
        <v>6</v>
      </c>
      <c r="C160">
        <v>4.17</v>
      </c>
      <c r="D160">
        <v>3.09</v>
      </c>
    </row>
    <row r="161" spans="1:4" x14ac:dyDescent="0.25">
      <c r="A161" t="s">
        <v>512</v>
      </c>
      <c r="B161">
        <v>6</v>
      </c>
      <c r="C161">
        <v>4.17</v>
      </c>
      <c r="D161">
        <v>3.09</v>
      </c>
    </row>
    <row r="162" spans="1:4" x14ac:dyDescent="0.25">
      <c r="A162" t="s">
        <v>513</v>
      </c>
      <c r="B162">
        <v>6</v>
      </c>
      <c r="C162">
        <v>4.17</v>
      </c>
      <c r="D162">
        <v>3.09</v>
      </c>
    </row>
    <row r="163" spans="1:4" x14ac:dyDescent="0.25">
      <c r="A163" t="s">
        <v>514</v>
      </c>
      <c r="B163">
        <v>6</v>
      </c>
      <c r="C163">
        <v>4.17</v>
      </c>
      <c r="D163">
        <v>3.09</v>
      </c>
    </row>
    <row r="164" spans="1:4" x14ac:dyDescent="0.25">
      <c r="A164" t="s">
        <v>515</v>
      </c>
      <c r="B164">
        <v>6</v>
      </c>
      <c r="C164">
        <v>4.17</v>
      </c>
      <c r="D164">
        <v>3.09</v>
      </c>
    </row>
    <row r="165" spans="1:4" x14ac:dyDescent="0.25">
      <c r="A165" t="s">
        <v>516</v>
      </c>
      <c r="B165">
        <v>6</v>
      </c>
      <c r="C165">
        <v>4.17</v>
      </c>
      <c r="D165">
        <v>3.09</v>
      </c>
    </row>
    <row r="166" spans="1:4" x14ac:dyDescent="0.25">
      <c r="A166" t="s">
        <v>517</v>
      </c>
      <c r="B166">
        <v>6</v>
      </c>
      <c r="C166">
        <v>4.17</v>
      </c>
      <c r="D166">
        <v>3.09</v>
      </c>
    </row>
    <row r="167" spans="1:4" x14ac:dyDescent="0.25">
      <c r="A167" t="s">
        <v>518</v>
      </c>
      <c r="B167">
        <v>6</v>
      </c>
      <c r="C167">
        <v>4.17</v>
      </c>
      <c r="D167">
        <v>3.09</v>
      </c>
    </row>
    <row r="168" spans="1:4" x14ac:dyDescent="0.25">
      <c r="A168" t="s">
        <v>519</v>
      </c>
      <c r="B168">
        <v>6</v>
      </c>
      <c r="C168">
        <v>4.17</v>
      </c>
      <c r="D168">
        <v>3.09</v>
      </c>
    </row>
    <row r="169" spans="1:4" x14ac:dyDescent="0.25">
      <c r="A169" t="s">
        <v>520</v>
      </c>
      <c r="B169">
        <v>6</v>
      </c>
      <c r="C169">
        <v>4.17</v>
      </c>
      <c r="D169">
        <v>3.09</v>
      </c>
    </row>
    <row r="170" spans="1:4" x14ac:dyDescent="0.25">
      <c r="A170" t="s">
        <v>521</v>
      </c>
      <c r="B170">
        <v>6</v>
      </c>
      <c r="C170">
        <v>4.17</v>
      </c>
      <c r="D170">
        <v>3.09</v>
      </c>
    </row>
    <row r="171" spans="1:4" x14ac:dyDescent="0.25">
      <c r="A171" t="s">
        <v>522</v>
      </c>
      <c r="B171">
        <v>6</v>
      </c>
      <c r="C171">
        <v>4.17</v>
      </c>
      <c r="D171">
        <v>3.09</v>
      </c>
    </row>
    <row r="172" spans="1:4" x14ac:dyDescent="0.25">
      <c r="A172" t="s">
        <v>523</v>
      </c>
      <c r="B172">
        <v>6</v>
      </c>
      <c r="C172">
        <v>4.17</v>
      </c>
      <c r="D172">
        <v>3.09</v>
      </c>
    </row>
    <row r="173" spans="1:4" x14ac:dyDescent="0.25">
      <c r="A173" t="s">
        <v>524</v>
      </c>
      <c r="B173">
        <v>6</v>
      </c>
      <c r="C173">
        <v>4.17</v>
      </c>
      <c r="D173">
        <v>3.09</v>
      </c>
    </row>
    <row r="174" spans="1:4" x14ac:dyDescent="0.25">
      <c r="A174" t="s">
        <v>525</v>
      </c>
      <c r="B174">
        <v>6</v>
      </c>
      <c r="C174">
        <v>4.17</v>
      </c>
      <c r="D174">
        <v>3.09</v>
      </c>
    </row>
    <row r="175" spans="1:4" x14ac:dyDescent="0.25">
      <c r="A175" t="s">
        <v>526</v>
      </c>
      <c r="B175">
        <v>6</v>
      </c>
      <c r="C175">
        <v>4.17</v>
      </c>
      <c r="D175">
        <v>3.09</v>
      </c>
    </row>
    <row r="176" spans="1:4" x14ac:dyDescent="0.25">
      <c r="A176" t="s">
        <v>527</v>
      </c>
      <c r="B176">
        <v>2.62</v>
      </c>
      <c r="C176">
        <v>4.17</v>
      </c>
      <c r="D176">
        <v>3.09</v>
      </c>
    </row>
    <row r="177" spans="1:4" x14ac:dyDescent="0.25">
      <c r="A177" t="s">
        <v>528</v>
      </c>
      <c r="B177">
        <v>6</v>
      </c>
      <c r="C177">
        <v>4.13</v>
      </c>
      <c r="D177">
        <v>3.1</v>
      </c>
    </row>
    <row r="178" spans="1:4" x14ac:dyDescent="0.25">
      <c r="A178" t="s">
        <v>529</v>
      </c>
      <c r="B178">
        <v>6</v>
      </c>
      <c r="C178">
        <v>4.13</v>
      </c>
      <c r="D178">
        <v>3.1</v>
      </c>
    </row>
    <row r="179" spans="1:4" x14ac:dyDescent="0.25">
      <c r="A179" t="s">
        <v>530</v>
      </c>
      <c r="B179">
        <v>6</v>
      </c>
      <c r="C179">
        <v>4.13</v>
      </c>
      <c r="D179">
        <v>3.1</v>
      </c>
    </row>
    <row r="180" spans="1:4" x14ac:dyDescent="0.25">
      <c r="A180" t="s">
        <v>531</v>
      </c>
      <c r="B180">
        <v>2.82</v>
      </c>
      <c r="C180">
        <v>4.13</v>
      </c>
      <c r="D180">
        <v>3.1</v>
      </c>
    </row>
    <row r="181" spans="1:4" x14ac:dyDescent="0.25">
      <c r="A181" t="s">
        <v>532</v>
      </c>
      <c r="B181">
        <v>6</v>
      </c>
      <c r="C181">
        <v>4.17</v>
      </c>
      <c r="D181">
        <v>3.09</v>
      </c>
    </row>
    <row r="182" spans="1:4" x14ac:dyDescent="0.25">
      <c r="A182" t="s">
        <v>533</v>
      </c>
      <c r="B182">
        <v>6</v>
      </c>
      <c r="C182">
        <v>4.17</v>
      </c>
      <c r="D182">
        <v>3.09</v>
      </c>
    </row>
    <row r="183" spans="1:4" x14ac:dyDescent="0.25">
      <c r="A183" t="s">
        <v>534</v>
      </c>
      <c r="B183">
        <v>6</v>
      </c>
      <c r="C183">
        <v>4.17</v>
      </c>
      <c r="D183">
        <v>3.09</v>
      </c>
    </row>
    <row r="184" spans="1:4" x14ac:dyDescent="0.25">
      <c r="A184" t="s">
        <v>535</v>
      </c>
      <c r="B184">
        <v>6</v>
      </c>
      <c r="C184">
        <v>4.17</v>
      </c>
      <c r="D184">
        <v>3.09</v>
      </c>
    </row>
    <row r="185" spans="1:4" x14ac:dyDescent="0.25">
      <c r="A185" t="s">
        <v>536</v>
      </c>
      <c r="B185">
        <v>6</v>
      </c>
      <c r="C185">
        <v>4.17</v>
      </c>
      <c r="D185">
        <v>3.09</v>
      </c>
    </row>
    <row r="186" spans="1:4" x14ac:dyDescent="0.25">
      <c r="A186" t="s">
        <v>537</v>
      </c>
      <c r="B186">
        <v>6</v>
      </c>
      <c r="C186">
        <v>4.17</v>
      </c>
      <c r="D186">
        <v>3.09</v>
      </c>
    </row>
    <row r="187" spans="1:4" x14ac:dyDescent="0.25">
      <c r="A187" t="s">
        <v>538</v>
      </c>
      <c r="B187">
        <v>6</v>
      </c>
      <c r="C187">
        <v>4.17</v>
      </c>
      <c r="D187">
        <v>3.09</v>
      </c>
    </row>
    <row r="188" spans="1:4" x14ac:dyDescent="0.25">
      <c r="A188" t="s">
        <v>539</v>
      </c>
      <c r="B188">
        <v>6</v>
      </c>
      <c r="C188">
        <v>4.17</v>
      </c>
      <c r="D188">
        <v>3.09</v>
      </c>
    </row>
    <row r="189" spans="1:4" x14ac:dyDescent="0.25">
      <c r="A189" t="s">
        <v>540</v>
      </c>
      <c r="B189">
        <v>2.4</v>
      </c>
      <c r="C189">
        <v>4.17</v>
      </c>
      <c r="D189">
        <v>3.09</v>
      </c>
    </row>
    <row r="190" spans="1:4" x14ac:dyDescent="0.25">
      <c r="A190" t="s">
        <v>541</v>
      </c>
      <c r="B190">
        <v>6</v>
      </c>
      <c r="C190">
        <v>4.17</v>
      </c>
      <c r="D190">
        <v>3.09</v>
      </c>
    </row>
    <row r="191" spans="1:4" x14ac:dyDescent="0.25">
      <c r="A191" t="s">
        <v>542</v>
      </c>
      <c r="B191">
        <v>6</v>
      </c>
      <c r="C191">
        <v>4.17</v>
      </c>
      <c r="D191">
        <v>3.09</v>
      </c>
    </row>
    <row r="192" spans="1:4" x14ac:dyDescent="0.25">
      <c r="A192" t="s">
        <v>543</v>
      </c>
      <c r="B192">
        <v>5.35</v>
      </c>
      <c r="C192">
        <v>4.17</v>
      </c>
      <c r="D192">
        <v>3.09</v>
      </c>
    </row>
    <row r="193" spans="1:4" x14ac:dyDescent="0.25">
      <c r="A193" t="s">
        <v>544</v>
      </c>
      <c r="B193">
        <v>6</v>
      </c>
      <c r="C193">
        <v>4.17</v>
      </c>
      <c r="D193">
        <v>3.09</v>
      </c>
    </row>
    <row r="194" spans="1:4" x14ac:dyDescent="0.25">
      <c r="A194" t="s">
        <v>545</v>
      </c>
      <c r="B194">
        <v>6</v>
      </c>
      <c r="C194">
        <v>4.17</v>
      </c>
      <c r="D194">
        <v>3.09</v>
      </c>
    </row>
    <row r="195" spans="1:4" x14ac:dyDescent="0.25">
      <c r="A195" t="s">
        <v>546</v>
      </c>
      <c r="B195">
        <v>6</v>
      </c>
      <c r="C195">
        <v>4.17</v>
      </c>
      <c r="D195">
        <v>3.09</v>
      </c>
    </row>
    <row r="196" spans="1:4" x14ac:dyDescent="0.25">
      <c r="A196" t="s">
        <v>547</v>
      </c>
      <c r="B196">
        <v>2.82</v>
      </c>
      <c r="C196">
        <v>4.17</v>
      </c>
      <c r="D196">
        <v>3.09</v>
      </c>
    </row>
    <row r="197" spans="1:4" x14ac:dyDescent="0.25">
      <c r="A197" t="s">
        <v>548</v>
      </c>
      <c r="B197">
        <v>6</v>
      </c>
      <c r="C197">
        <v>4.17</v>
      </c>
      <c r="D197">
        <v>3.09</v>
      </c>
    </row>
    <row r="198" spans="1:4" x14ac:dyDescent="0.25">
      <c r="A198" t="s">
        <v>549</v>
      </c>
      <c r="B198">
        <v>6</v>
      </c>
      <c r="C198">
        <v>4.17</v>
      </c>
      <c r="D198">
        <v>3.09</v>
      </c>
    </row>
    <row r="199" spans="1:4" x14ac:dyDescent="0.25">
      <c r="A199" t="s">
        <v>550</v>
      </c>
      <c r="B199">
        <v>6</v>
      </c>
      <c r="C199">
        <v>4.17</v>
      </c>
      <c r="D199">
        <v>3.09</v>
      </c>
    </row>
    <row r="200" spans="1:4" x14ac:dyDescent="0.25">
      <c r="A200" t="s">
        <v>551</v>
      </c>
      <c r="B200">
        <v>3.71</v>
      </c>
      <c r="C200">
        <v>4.17</v>
      </c>
      <c r="D200">
        <v>3.09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552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33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575</v>
      </c>
      <c r="F1" s="45" t="s">
        <v>576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577</v>
      </c>
    </row>
    <row r="2" spans="1:19" x14ac:dyDescent="0.25">
      <c r="A2" t="s">
        <v>39</v>
      </c>
      <c r="B2" t="s">
        <v>578</v>
      </c>
      <c r="C2" t="s">
        <v>578</v>
      </c>
      <c r="D2" t="s">
        <v>579</v>
      </c>
      <c r="E2">
        <v>1677.17</v>
      </c>
      <c r="F2">
        <v>1677.17</v>
      </c>
      <c r="G2">
        <v>277.66000000000003</v>
      </c>
      <c r="H2">
        <v>6.04</v>
      </c>
      <c r="I2">
        <v>15095.26</v>
      </c>
      <c r="J2">
        <v>1</v>
      </c>
      <c r="K2">
        <v>5</v>
      </c>
      <c r="L2">
        <v>2.1238000000000001</v>
      </c>
      <c r="M2">
        <v>0</v>
      </c>
      <c r="N2">
        <v>0</v>
      </c>
      <c r="O2">
        <v>0.15</v>
      </c>
      <c r="P2" t="s">
        <v>580</v>
      </c>
      <c r="Q2" t="s">
        <v>61</v>
      </c>
      <c r="R2" t="s">
        <v>581</v>
      </c>
      <c r="S2">
        <v>9.0004352570103201</v>
      </c>
    </row>
    <row r="3" spans="1:19" x14ac:dyDescent="0.25">
      <c r="A3" t="s">
        <v>39</v>
      </c>
      <c r="B3" t="s">
        <v>582</v>
      </c>
      <c r="C3" t="s">
        <v>582</v>
      </c>
      <c r="D3" t="s">
        <v>579</v>
      </c>
      <c r="E3">
        <v>2789.87</v>
      </c>
      <c r="F3">
        <v>2789.87</v>
      </c>
      <c r="G3">
        <v>116.34</v>
      </c>
      <c r="H3">
        <v>23.98</v>
      </c>
      <c r="I3">
        <v>25110.02</v>
      </c>
      <c r="J3">
        <v>1</v>
      </c>
      <c r="K3">
        <v>5</v>
      </c>
      <c r="L3">
        <v>2.1238000000000001</v>
      </c>
      <c r="M3">
        <v>0</v>
      </c>
      <c r="N3">
        <v>0</v>
      </c>
      <c r="O3">
        <v>0.15</v>
      </c>
      <c r="P3" t="s">
        <v>580</v>
      </c>
      <c r="Q3" t="s">
        <v>61</v>
      </c>
      <c r="R3" t="s">
        <v>581</v>
      </c>
      <c r="S3">
        <v>9.0004265431722636</v>
      </c>
    </row>
    <row r="4" spans="1:19" x14ac:dyDescent="0.25">
      <c r="A4" t="s">
        <v>39</v>
      </c>
      <c r="B4" t="s">
        <v>583</v>
      </c>
      <c r="C4" t="s">
        <v>583</v>
      </c>
      <c r="D4" t="s">
        <v>579</v>
      </c>
      <c r="E4">
        <v>1677.17</v>
      </c>
      <c r="F4">
        <v>1677.17</v>
      </c>
      <c r="G4">
        <v>277.66000000000003</v>
      </c>
      <c r="H4">
        <v>6.04</v>
      </c>
      <c r="I4">
        <v>15095.26</v>
      </c>
      <c r="J4">
        <v>1</v>
      </c>
      <c r="K4">
        <v>5</v>
      </c>
      <c r="L4">
        <v>2.1238000000000001</v>
      </c>
      <c r="M4">
        <v>0</v>
      </c>
      <c r="N4">
        <v>0</v>
      </c>
      <c r="O4">
        <v>0.15</v>
      </c>
      <c r="P4" t="s">
        <v>580</v>
      </c>
      <c r="Q4" t="s">
        <v>61</v>
      </c>
      <c r="R4" t="s">
        <v>581</v>
      </c>
      <c r="S4">
        <v>9.0004352570103201</v>
      </c>
    </row>
    <row r="5" spans="1:19" x14ac:dyDescent="0.25">
      <c r="A5" t="s">
        <v>39</v>
      </c>
      <c r="B5" t="s">
        <v>584</v>
      </c>
      <c r="C5" t="s">
        <v>584</v>
      </c>
      <c r="D5" t="s">
        <v>579</v>
      </c>
      <c r="E5">
        <v>1664.61</v>
      </c>
      <c r="F5">
        <v>1664.61</v>
      </c>
      <c r="G5">
        <v>69.42</v>
      </c>
      <c r="H5">
        <v>23.98</v>
      </c>
      <c r="I5">
        <v>14982.26</v>
      </c>
      <c r="J5">
        <v>1</v>
      </c>
      <c r="K5">
        <v>5</v>
      </c>
      <c r="L5">
        <v>2.1238000000000001</v>
      </c>
      <c r="M5">
        <v>0</v>
      </c>
      <c r="N5">
        <v>0</v>
      </c>
      <c r="O5">
        <v>0.15</v>
      </c>
      <c r="P5" t="s">
        <v>580</v>
      </c>
      <c r="Q5" t="s">
        <v>61</v>
      </c>
      <c r="R5" t="s">
        <v>581</v>
      </c>
      <c r="S5">
        <v>9.0004625708123829</v>
      </c>
    </row>
    <row r="6" spans="1:19" x14ac:dyDescent="0.25">
      <c r="A6" t="s">
        <v>39</v>
      </c>
      <c r="B6" t="s">
        <v>585</v>
      </c>
      <c r="C6" t="s">
        <v>585</v>
      </c>
      <c r="D6" t="s">
        <v>579</v>
      </c>
      <c r="E6">
        <v>1664.85</v>
      </c>
      <c r="F6">
        <v>1664.85</v>
      </c>
      <c r="G6">
        <v>69.42</v>
      </c>
      <c r="H6">
        <v>23.98</v>
      </c>
      <c r="I6">
        <v>14984.42</v>
      </c>
      <c r="J6">
        <v>1</v>
      </c>
      <c r="K6">
        <v>5</v>
      </c>
      <c r="L6">
        <v>2.1238000000000001</v>
      </c>
      <c r="M6">
        <v>0</v>
      </c>
      <c r="N6">
        <v>0</v>
      </c>
      <c r="O6">
        <v>0.15</v>
      </c>
      <c r="P6" t="s">
        <v>580</v>
      </c>
      <c r="Q6" t="s">
        <v>61</v>
      </c>
      <c r="R6" t="s">
        <v>581</v>
      </c>
      <c r="S6">
        <v>9.0004625041295014</v>
      </c>
    </row>
    <row r="7" spans="1:19" x14ac:dyDescent="0.25">
      <c r="A7" t="s">
        <v>39</v>
      </c>
      <c r="B7" t="s">
        <v>586</v>
      </c>
      <c r="C7" t="s">
        <v>586</v>
      </c>
      <c r="D7" t="s">
        <v>579</v>
      </c>
      <c r="E7">
        <v>3329.23</v>
      </c>
      <c r="F7">
        <v>3329.23</v>
      </c>
      <c r="G7">
        <v>138.81</v>
      </c>
      <c r="H7">
        <v>23.98</v>
      </c>
      <c r="I7">
        <v>29964.52</v>
      </c>
      <c r="J7">
        <v>1</v>
      </c>
      <c r="K7">
        <v>5</v>
      </c>
      <c r="L7">
        <v>2.1238000000000001</v>
      </c>
      <c r="M7">
        <v>0</v>
      </c>
      <c r="N7">
        <v>0</v>
      </c>
      <c r="O7">
        <v>0.15</v>
      </c>
      <c r="P7" t="s">
        <v>580</v>
      </c>
      <c r="Q7" t="s">
        <v>61</v>
      </c>
      <c r="R7" t="s">
        <v>581</v>
      </c>
      <c r="S7">
        <v>9.0004355361449946</v>
      </c>
    </row>
    <row r="8" spans="1:19" x14ac:dyDescent="0.25">
      <c r="A8" t="s">
        <v>39</v>
      </c>
      <c r="B8" t="s">
        <v>587</v>
      </c>
      <c r="C8" t="s">
        <v>587</v>
      </c>
      <c r="D8" t="s">
        <v>579</v>
      </c>
      <c r="E8">
        <v>1664.62</v>
      </c>
      <c r="F8">
        <v>1664.62</v>
      </c>
      <c r="G8">
        <v>69.42</v>
      </c>
      <c r="H8">
        <v>23.98</v>
      </c>
      <c r="I8">
        <v>14982.27</v>
      </c>
      <c r="J8">
        <v>1</v>
      </c>
      <c r="K8">
        <v>5</v>
      </c>
      <c r="L8">
        <v>2.1238000000000001</v>
      </c>
      <c r="M8">
        <v>0</v>
      </c>
      <c r="N8">
        <v>0</v>
      </c>
      <c r="O8">
        <v>0.15</v>
      </c>
      <c r="P8" t="s">
        <v>580</v>
      </c>
      <c r="Q8" t="s">
        <v>61</v>
      </c>
      <c r="R8" t="s">
        <v>581</v>
      </c>
      <c r="S8">
        <v>9.0004145090170731</v>
      </c>
    </row>
    <row r="9" spans="1:19" x14ac:dyDescent="0.25">
      <c r="A9" t="s">
        <v>39</v>
      </c>
      <c r="B9" t="s">
        <v>588</v>
      </c>
      <c r="C9" t="s">
        <v>588</v>
      </c>
      <c r="D9" t="s">
        <v>579</v>
      </c>
      <c r="E9">
        <v>3329.47</v>
      </c>
      <c r="F9">
        <v>3329.47</v>
      </c>
      <c r="G9">
        <v>138.85</v>
      </c>
      <c r="H9">
        <v>23.98</v>
      </c>
      <c r="I9">
        <v>29966.68</v>
      </c>
      <c r="J9">
        <v>1</v>
      </c>
      <c r="K9">
        <v>5</v>
      </c>
      <c r="L9">
        <v>2.1238000000000001</v>
      </c>
      <c r="M9">
        <v>0</v>
      </c>
      <c r="N9">
        <v>0</v>
      </c>
      <c r="O9">
        <v>0.15</v>
      </c>
      <c r="P9" t="s">
        <v>580</v>
      </c>
      <c r="Q9" t="s">
        <v>61</v>
      </c>
      <c r="R9" t="s">
        <v>581</v>
      </c>
      <c r="S9">
        <v>9.0004355047500066</v>
      </c>
    </row>
    <row r="10" spans="1:19" x14ac:dyDescent="0.25">
      <c r="A10" t="s">
        <v>39</v>
      </c>
      <c r="B10" t="s">
        <v>589</v>
      </c>
      <c r="C10" t="s">
        <v>589</v>
      </c>
      <c r="D10" t="s">
        <v>579</v>
      </c>
      <c r="E10">
        <v>1664.61</v>
      </c>
      <c r="F10">
        <v>1664.61</v>
      </c>
      <c r="G10">
        <v>69.42</v>
      </c>
      <c r="H10">
        <v>23.98</v>
      </c>
      <c r="I10">
        <v>14982.25</v>
      </c>
      <c r="J10">
        <v>1</v>
      </c>
      <c r="K10">
        <v>5</v>
      </c>
      <c r="L10">
        <v>2.1238000000000001</v>
      </c>
      <c r="M10">
        <v>0</v>
      </c>
      <c r="N10">
        <v>0</v>
      </c>
      <c r="O10">
        <v>0.15</v>
      </c>
      <c r="P10" t="s">
        <v>580</v>
      </c>
      <c r="Q10" t="s">
        <v>61</v>
      </c>
      <c r="R10" t="s">
        <v>581</v>
      </c>
      <c r="S10">
        <v>9.0004565633992346</v>
      </c>
    </row>
    <row r="11" spans="1:19" x14ac:dyDescent="0.25">
      <c r="A11" t="s">
        <v>39</v>
      </c>
      <c r="B11" t="s">
        <v>590</v>
      </c>
      <c r="C11" t="s">
        <v>590</v>
      </c>
      <c r="D11" t="s">
        <v>579</v>
      </c>
      <c r="E11">
        <v>1411.6</v>
      </c>
      <c r="F11">
        <v>1411.6</v>
      </c>
      <c r="G11">
        <v>58.86</v>
      </c>
      <c r="H11">
        <v>23.98</v>
      </c>
      <c r="I11">
        <v>12705.03</v>
      </c>
      <c r="J11">
        <v>1</v>
      </c>
      <c r="K11">
        <v>2.5</v>
      </c>
      <c r="L11">
        <v>2.3472</v>
      </c>
      <c r="M11">
        <v>1.7058</v>
      </c>
      <c r="N11">
        <v>0</v>
      </c>
      <c r="O11">
        <v>0.15</v>
      </c>
      <c r="P11" t="s">
        <v>591</v>
      </c>
      <c r="Q11" t="s">
        <v>62</v>
      </c>
      <c r="R11" t="s">
        <v>592</v>
      </c>
      <c r="S11">
        <v>9.0004463020685765</v>
      </c>
    </row>
    <row r="12" spans="1:19" x14ac:dyDescent="0.25">
      <c r="A12" t="s">
        <v>39</v>
      </c>
      <c r="B12" t="s">
        <v>593</v>
      </c>
      <c r="C12" t="s">
        <v>593</v>
      </c>
      <c r="D12" t="s">
        <v>579</v>
      </c>
      <c r="E12">
        <v>3495.91</v>
      </c>
      <c r="F12">
        <v>3495.91</v>
      </c>
      <c r="G12">
        <v>145.77000000000001</v>
      </c>
      <c r="H12">
        <v>23.98</v>
      </c>
      <c r="I12">
        <v>31464.69</v>
      </c>
      <c r="J12">
        <v>1</v>
      </c>
      <c r="K12">
        <v>2.5</v>
      </c>
      <c r="L12">
        <v>2.3472</v>
      </c>
      <c r="M12">
        <v>1.7058</v>
      </c>
      <c r="N12">
        <v>0</v>
      </c>
      <c r="O12">
        <v>0.15</v>
      </c>
      <c r="P12" t="s">
        <v>591</v>
      </c>
      <c r="Q12" t="s">
        <v>62</v>
      </c>
      <c r="R12" t="s">
        <v>592</v>
      </c>
      <c r="S12">
        <v>9.0004290728308227</v>
      </c>
    </row>
    <row r="13" spans="1:19" x14ac:dyDescent="0.25">
      <c r="A13" t="s">
        <v>39</v>
      </c>
      <c r="B13" t="s">
        <v>594</v>
      </c>
      <c r="C13" t="s">
        <v>594</v>
      </c>
      <c r="D13" t="s">
        <v>579</v>
      </c>
      <c r="E13">
        <v>1751.19</v>
      </c>
      <c r="F13">
        <v>1751.19</v>
      </c>
      <c r="G13">
        <v>73.03</v>
      </c>
      <c r="H13">
        <v>23.98</v>
      </c>
      <c r="I13">
        <v>15761.48</v>
      </c>
      <c r="J13">
        <v>1</v>
      </c>
      <c r="K13">
        <v>2.5</v>
      </c>
      <c r="L13">
        <v>2.3472</v>
      </c>
      <c r="M13">
        <v>1.7058</v>
      </c>
      <c r="N13">
        <v>0</v>
      </c>
      <c r="O13">
        <v>0.15</v>
      </c>
      <c r="P13" t="s">
        <v>591</v>
      </c>
      <c r="Q13" t="s">
        <v>62</v>
      </c>
      <c r="R13" t="s">
        <v>592</v>
      </c>
      <c r="S13">
        <v>9.0004397010033177</v>
      </c>
    </row>
    <row r="14" spans="1:19" x14ac:dyDescent="0.25">
      <c r="A14" t="s">
        <v>39</v>
      </c>
      <c r="B14" t="s">
        <v>595</v>
      </c>
      <c r="C14" t="s">
        <v>595</v>
      </c>
      <c r="D14" t="s">
        <v>579</v>
      </c>
      <c r="E14">
        <v>1398.41</v>
      </c>
      <c r="F14">
        <v>1398.41</v>
      </c>
      <c r="G14">
        <v>58.3</v>
      </c>
      <c r="H14">
        <v>23.98</v>
      </c>
      <c r="I14">
        <v>12586.31</v>
      </c>
      <c r="J14">
        <v>1</v>
      </c>
      <c r="K14">
        <v>2.5</v>
      </c>
      <c r="L14">
        <v>2.3472</v>
      </c>
      <c r="M14">
        <v>1.7058</v>
      </c>
      <c r="N14">
        <v>0</v>
      </c>
      <c r="O14">
        <v>0.15</v>
      </c>
      <c r="P14" t="s">
        <v>591</v>
      </c>
      <c r="Q14" t="s">
        <v>62</v>
      </c>
      <c r="R14" t="s">
        <v>592</v>
      </c>
      <c r="S14">
        <v>9.0004433606739074</v>
      </c>
    </row>
    <row r="15" spans="1:19" x14ac:dyDescent="0.25">
      <c r="A15" t="s">
        <v>39</v>
      </c>
      <c r="B15" t="s">
        <v>596</v>
      </c>
      <c r="C15" t="s">
        <v>596</v>
      </c>
      <c r="D15" t="s">
        <v>579</v>
      </c>
      <c r="E15">
        <v>1391.7</v>
      </c>
      <c r="F15">
        <v>1391.7</v>
      </c>
      <c r="G15">
        <v>58.04</v>
      </c>
      <c r="H15">
        <v>23.98</v>
      </c>
      <c r="I15">
        <v>12525.88</v>
      </c>
      <c r="J15">
        <v>1</v>
      </c>
      <c r="K15">
        <v>2.5</v>
      </c>
      <c r="L15">
        <v>2.3472</v>
      </c>
      <c r="M15">
        <v>1.7058</v>
      </c>
      <c r="N15">
        <v>0</v>
      </c>
      <c r="O15">
        <v>0.15</v>
      </c>
      <c r="P15" t="s">
        <v>591</v>
      </c>
      <c r="Q15" t="s">
        <v>62</v>
      </c>
      <c r="R15" t="s">
        <v>592</v>
      </c>
      <c r="S15">
        <v>9.0004167564848743</v>
      </c>
    </row>
    <row r="16" spans="1:19" x14ac:dyDescent="0.25">
      <c r="A16" t="s">
        <v>39</v>
      </c>
      <c r="B16" t="s">
        <v>597</v>
      </c>
      <c r="C16" t="s">
        <v>597</v>
      </c>
      <c r="D16" t="s">
        <v>579</v>
      </c>
      <c r="E16">
        <v>479.41</v>
      </c>
      <c r="F16">
        <v>479.41</v>
      </c>
      <c r="G16">
        <v>19.98</v>
      </c>
      <c r="H16">
        <v>23.98</v>
      </c>
      <c r="I16">
        <v>4314.87</v>
      </c>
      <c r="J16">
        <v>1</v>
      </c>
      <c r="K16">
        <v>5</v>
      </c>
      <c r="L16">
        <v>3.0030000000000001</v>
      </c>
      <c r="M16">
        <v>10.9856</v>
      </c>
      <c r="N16">
        <v>0</v>
      </c>
      <c r="O16">
        <v>0.15</v>
      </c>
      <c r="P16" t="s">
        <v>598</v>
      </c>
      <c r="Q16" t="s">
        <v>61</v>
      </c>
      <c r="R16" t="s">
        <v>581</v>
      </c>
      <c r="S16">
        <v>9.0003754615047651</v>
      </c>
    </row>
    <row r="17" spans="1:19" x14ac:dyDescent="0.25">
      <c r="A17" t="s">
        <v>39</v>
      </c>
      <c r="B17" t="s">
        <v>599</v>
      </c>
      <c r="C17" t="s">
        <v>599</v>
      </c>
      <c r="D17" t="s">
        <v>579</v>
      </c>
      <c r="E17">
        <v>599.32000000000005</v>
      </c>
      <c r="F17">
        <v>599.32000000000005</v>
      </c>
      <c r="G17">
        <v>25</v>
      </c>
      <c r="H17">
        <v>23.98</v>
      </c>
      <c r="I17">
        <v>5394.13</v>
      </c>
      <c r="J17">
        <v>1</v>
      </c>
      <c r="K17">
        <v>5</v>
      </c>
      <c r="L17">
        <v>4.2664</v>
      </c>
      <c r="M17">
        <v>5.1174999999999997</v>
      </c>
      <c r="N17">
        <v>0</v>
      </c>
      <c r="O17">
        <v>0.15</v>
      </c>
      <c r="P17" t="s">
        <v>581</v>
      </c>
      <c r="Q17" t="s">
        <v>61</v>
      </c>
      <c r="R17" t="s">
        <v>581</v>
      </c>
      <c r="S17">
        <v>9.0004171394246804</v>
      </c>
    </row>
    <row r="18" spans="1:19" x14ac:dyDescent="0.25">
      <c r="A18" t="s">
        <v>40</v>
      </c>
      <c r="B18" t="s">
        <v>578</v>
      </c>
      <c r="C18" t="s">
        <v>578</v>
      </c>
      <c r="D18" t="s">
        <v>579</v>
      </c>
      <c r="E18">
        <v>1677.17</v>
      </c>
      <c r="F18">
        <v>1677.17</v>
      </c>
      <c r="G18">
        <v>277.66000000000003</v>
      </c>
      <c r="H18">
        <v>6.04</v>
      </c>
      <c r="I18">
        <v>15095.26</v>
      </c>
      <c r="J18">
        <v>1</v>
      </c>
      <c r="K18">
        <v>5</v>
      </c>
      <c r="L18">
        <v>1.3647</v>
      </c>
      <c r="M18">
        <v>0</v>
      </c>
      <c r="N18">
        <v>0</v>
      </c>
      <c r="O18">
        <v>0.15</v>
      </c>
      <c r="P18" t="s">
        <v>580</v>
      </c>
      <c r="Q18" t="s">
        <v>61</v>
      </c>
      <c r="R18" t="s">
        <v>581</v>
      </c>
      <c r="S18">
        <v>9.0004352570103201</v>
      </c>
    </row>
    <row r="19" spans="1:19" x14ac:dyDescent="0.25">
      <c r="A19" t="s">
        <v>40</v>
      </c>
      <c r="B19" t="s">
        <v>582</v>
      </c>
      <c r="C19" t="s">
        <v>582</v>
      </c>
      <c r="D19" t="s">
        <v>579</v>
      </c>
      <c r="E19">
        <v>2789.87</v>
      </c>
      <c r="F19">
        <v>2789.87</v>
      </c>
      <c r="G19">
        <v>116.34</v>
      </c>
      <c r="H19">
        <v>23.98</v>
      </c>
      <c r="I19">
        <v>25110.02</v>
      </c>
      <c r="J19">
        <v>1</v>
      </c>
      <c r="K19">
        <v>5</v>
      </c>
      <c r="L19">
        <v>1.3647</v>
      </c>
      <c r="M19">
        <v>0</v>
      </c>
      <c r="N19">
        <v>0</v>
      </c>
      <c r="O19">
        <v>0.15</v>
      </c>
      <c r="P19" t="s">
        <v>580</v>
      </c>
      <c r="Q19" t="s">
        <v>61</v>
      </c>
      <c r="R19" t="s">
        <v>581</v>
      </c>
      <c r="S19">
        <v>9.0004265431722636</v>
      </c>
    </row>
    <row r="20" spans="1:19" x14ac:dyDescent="0.25">
      <c r="A20" t="s">
        <v>40</v>
      </c>
      <c r="B20" t="s">
        <v>583</v>
      </c>
      <c r="C20" t="s">
        <v>583</v>
      </c>
      <c r="D20" t="s">
        <v>579</v>
      </c>
      <c r="E20">
        <v>1677.17</v>
      </c>
      <c r="F20">
        <v>1677.17</v>
      </c>
      <c r="G20">
        <v>277.66000000000003</v>
      </c>
      <c r="H20">
        <v>6.04</v>
      </c>
      <c r="I20">
        <v>15095.26</v>
      </c>
      <c r="J20">
        <v>1</v>
      </c>
      <c r="K20">
        <v>5</v>
      </c>
      <c r="L20">
        <v>1.3647</v>
      </c>
      <c r="M20">
        <v>0</v>
      </c>
      <c r="N20">
        <v>0</v>
      </c>
      <c r="O20">
        <v>0.15</v>
      </c>
      <c r="P20" t="s">
        <v>580</v>
      </c>
      <c r="Q20" t="s">
        <v>61</v>
      </c>
      <c r="R20" t="s">
        <v>581</v>
      </c>
      <c r="S20">
        <v>9.0004352570103201</v>
      </c>
    </row>
    <row r="21" spans="1:19" x14ac:dyDescent="0.25">
      <c r="A21" t="s">
        <v>40</v>
      </c>
      <c r="B21" t="s">
        <v>584</v>
      </c>
      <c r="C21" t="s">
        <v>584</v>
      </c>
      <c r="D21" t="s">
        <v>579</v>
      </c>
      <c r="E21">
        <v>1664.61</v>
      </c>
      <c r="F21">
        <v>1664.61</v>
      </c>
      <c r="G21">
        <v>69.42</v>
      </c>
      <c r="H21">
        <v>23.98</v>
      </c>
      <c r="I21">
        <v>14982.26</v>
      </c>
      <c r="J21">
        <v>1</v>
      </c>
      <c r="K21">
        <v>5</v>
      </c>
      <c r="L21">
        <v>1.3647</v>
      </c>
      <c r="M21">
        <v>0</v>
      </c>
      <c r="N21">
        <v>0</v>
      </c>
      <c r="O21">
        <v>0.15</v>
      </c>
      <c r="P21" t="s">
        <v>580</v>
      </c>
      <c r="Q21" t="s">
        <v>61</v>
      </c>
      <c r="R21" t="s">
        <v>581</v>
      </c>
      <c r="S21">
        <v>9.0004625708123829</v>
      </c>
    </row>
    <row r="22" spans="1:19" x14ac:dyDescent="0.25">
      <c r="A22" t="s">
        <v>40</v>
      </c>
      <c r="B22" t="s">
        <v>585</v>
      </c>
      <c r="C22" t="s">
        <v>585</v>
      </c>
      <c r="D22" t="s">
        <v>579</v>
      </c>
      <c r="E22">
        <v>1664.85</v>
      </c>
      <c r="F22">
        <v>1664.85</v>
      </c>
      <c r="G22">
        <v>69.42</v>
      </c>
      <c r="H22">
        <v>23.98</v>
      </c>
      <c r="I22">
        <v>14984.42</v>
      </c>
      <c r="J22">
        <v>1</v>
      </c>
      <c r="K22">
        <v>5</v>
      </c>
      <c r="L22">
        <v>1.3647</v>
      </c>
      <c r="M22">
        <v>0</v>
      </c>
      <c r="N22">
        <v>0</v>
      </c>
      <c r="O22">
        <v>0.15</v>
      </c>
      <c r="P22" t="s">
        <v>580</v>
      </c>
      <c r="Q22" t="s">
        <v>61</v>
      </c>
      <c r="R22" t="s">
        <v>581</v>
      </c>
      <c r="S22">
        <v>9.0004625041295014</v>
      </c>
    </row>
    <row r="23" spans="1:19" x14ac:dyDescent="0.25">
      <c r="A23" t="s">
        <v>40</v>
      </c>
      <c r="B23" t="s">
        <v>586</v>
      </c>
      <c r="C23" t="s">
        <v>586</v>
      </c>
      <c r="D23" t="s">
        <v>579</v>
      </c>
      <c r="E23">
        <v>3329.23</v>
      </c>
      <c r="F23">
        <v>3329.23</v>
      </c>
      <c r="G23">
        <v>138.81</v>
      </c>
      <c r="H23">
        <v>23.98</v>
      </c>
      <c r="I23">
        <v>29964.52</v>
      </c>
      <c r="J23">
        <v>1</v>
      </c>
      <c r="K23">
        <v>5</v>
      </c>
      <c r="L23">
        <v>1.3647</v>
      </c>
      <c r="M23">
        <v>0</v>
      </c>
      <c r="N23">
        <v>0</v>
      </c>
      <c r="O23">
        <v>0.15</v>
      </c>
      <c r="P23" t="s">
        <v>580</v>
      </c>
      <c r="Q23" t="s">
        <v>61</v>
      </c>
      <c r="R23" t="s">
        <v>581</v>
      </c>
      <c r="S23">
        <v>9.0004355361449946</v>
      </c>
    </row>
    <row r="24" spans="1:19" x14ac:dyDescent="0.25">
      <c r="A24" t="s">
        <v>40</v>
      </c>
      <c r="B24" t="s">
        <v>587</v>
      </c>
      <c r="C24" t="s">
        <v>587</v>
      </c>
      <c r="D24" t="s">
        <v>579</v>
      </c>
      <c r="E24">
        <v>1664.62</v>
      </c>
      <c r="F24">
        <v>1664.62</v>
      </c>
      <c r="G24">
        <v>69.42</v>
      </c>
      <c r="H24">
        <v>23.98</v>
      </c>
      <c r="I24">
        <v>14982.27</v>
      </c>
      <c r="J24">
        <v>1</v>
      </c>
      <c r="K24">
        <v>5</v>
      </c>
      <c r="L24">
        <v>1.3647</v>
      </c>
      <c r="M24">
        <v>0</v>
      </c>
      <c r="N24">
        <v>0</v>
      </c>
      <c r="O24">
        <v>0.15</v>
      </c>
      <c r="P24" t="s">
        <v>580</v>
      </c>
      <c r="Q24" t="s">
        <v>61</v>
      </c>
      <c r="R24" t="s">
        <v>581</v>
      </c>
      <c r="S24">
        <v>9.0004145090170731</v>
      </c>
    </row>
    <row r="25" spans="1:19" x14ac:dyDescent="0.25">
      <c r="A25" t="s">
        <v>40</v>
      </c>
      <c r="B25" t="s">
        <v>588</v>
      </c>
      <c r="C25" t="s">
        <v>588</v>
      </c>
      <c r="D25" t="s">
        <v>579</v>
      </c>
      <c r="E25">
        <v>3329.47</v>
      </c>
      <c r="F25">
        <v>3329.47</v>
      </c>
      <c r="G25">
        <v>138.85</v>
      </c>
      <c r="H25">
        <v>23.98</v>
      </c>
      <c r="I25">
        <v>29966.68</v>
      </c>
      <c r="J25">
        <v>1</v>
      </c>
      <c r="K25">
        <v>5</v>
      </c>
      <c r="L25">
        <v>1.3647</v>
      </c>
      <c r="M25">
        <v>0</v>
      </c>
      <c r="N25">
        <v>0</v>
      </c>
      <c r="O25">
        <v>0.15</v>
      </c>
      <c r="P25" t="s">
        <v>580</v>
      </c>
      <c r="Q25" t="s">
        <v>61</v>
      </c>
      <c r="R25" t="s">
        <v>581</v>
      </c>
      <c r="S25">
        <v>9.0004355047500066</v>
      </c>
    </row>
    <row r="26" spans="1:19" x14ac:dyDescent="0.25">
      <c r="A26" t="s">
        <v>40</v>
      </c>
      <c r="B26" t="s">
        <v>589</v>
      </c>
      <c r="C26" t="s">
        <v>589</v>
      </c>
      <c r="D26" t="s">
        <v>579</v>
      </c>
      <c r="E26">
        <v>1664.61</v>
      </c>
      <c r="F26">
        <v>1664.61</v>
      </c>
      <c r="G26">
        <v>69.42</v>
      </c>
      <c r="H26">
        <v>23.98</v>
      </c>
      <c r="I26">
        <v>14982.25</v>
      </c>
      <c r="J26">
        <v>1</v>
      </c>
      <c r="K26">
        <v>5</v>
      </c>
      <c r="L26">
        <v>1.3647</v>
      </c>
      <c r="M26">
        <v>0</v>
      </c>
      <c r="N26">
        <v>0</v>
      </c>
      <c r="O26">
        <v>0.15</v>
      </c>
      <c r="P26" t="s">
        <v>580</v>
      </c>
      <c r="Q26" t="s">
        <v>61</v>
      </c>
      <c r="R26" t="s">
        <v>581</v>
      </c>
      <c r="S26">
        <v>9.0004565633992346</v>
      </c>
    </row>
    <row r="27" spans="1:19" x14ac:dyDescent="0.25">
      <c r="A27" t="s">
        <v>40</v>
      </c>
      <c r="B27" t="s">
        <v>590</v>
      </c>
      <c r="C27" t="s">
        <v>590</v>
      </c>
      <c r="D27" t="s">
        <v>579</v>
      </c>
      <c r="E27">
        <v>1411.6</v>
      </c>
      <c r="F27">
        <v>1411.6</v>
      </c>
      <c r="G27">
        <v>58.86</v>
      </c>
      <c r="H27">
        <v>23.98</v>
      </c>
      <c r="I27">
        <v>12705.03</v>
      </c>
      <c r="J27">
        <v>1</v>
      </c>
      <c r="K27">
        <v>2.5</v>
      </c>
      <c r="L27">
        <v>1.7058</v>
      </c>
      <c r="M27">
        <v>1.7058</v>
      </c>
      <c r="N27">
        <v>0</v>
      </c>
      <c r="O27">
        <v>0.15</v>
      </c>
      <c r="P27" t="s">
        <v>591</v>
      </c>
      <c r="Q27" t="s">
        <v>62</v>
      </c>
      <c r="R27" t="s">
        <v>592</v>
      </c>
      <c r="S27">
        <v>9.0004463020685765</v>
      </c>
    </row>
    <row r="28" spans="1:19" x14ac:dyDescent="0.25">
      <c r="A28" t="s">
        <v>40</v>
      </c>
      <c r="B28" t="s">
        <v>593</v>
      </c>
      <c r="C28" t="s">
        <v>593</v>
      </c>
      <c r="D28" t="s">
        <v>579</v>
      </c>
      <c r="E28">
        <v>3495.91</v>
      </c>
      <c r="F28">
        <v>3495.91</v>
      </c>
      <c r="G28">
        <v>145.77000000000001</v>
      </c>
      <c r="H28">
        <v>23.98</v>
      </c>
      <c r="I28">
        <v>31464.69</v>
      </c>
      <c r="J28">
        <v>1</v>
      </c>
      <c r="K28">
        <v>2.5</v>
      </c>
      <c r="L28">
        <v>1.7058</v>
      </c>
      <c r="M28">
        <v>1.7058</v>
      </c>
      <c r="N28">
        <v>0</v>
      </c>
      <c r="O28">
        <v>0.15</v>
      </c>
      <c r="P28" t="s">
        <v>591</v>
      </c>
      <c r="Q28" t="s">
        <v>62</v>
      </c>
      <c r="R28" t="s">
        <v>592</v>
      </c>
      <c r="S28">
        <v>9.0004290728308227</v>
      </c>
    </row>
    <row r="29" spans="1:19" x14ac:dyDescent="0.25">
      <c r="A29" t="s">
        <v>40</v>
      </c>
      <c r="B29" t="s">
        <v>594</v>
      </c>
      <c r="C29" t="s">
        <v>594</v>
      </c>
      <c r="D29" t="s">
        <v>579</v>
      </c>
      <c r="E29">
        <v>1751.19</v>
      </c>
      <c r="F29">
        <v>1751.19</v>
      </c>
      <c r="G29">
        <v>73.03</v>
      </c>
      <c r="H29">
        <v>23.98</v>
      </c>
      <c r="I29">
        <v>15761.48</v>
      </c>
      <c r="J29">
        <v>1</v>
      </c>
      <c r="K29">
        <v>2.5</v>
      </c>
      <c r="L29">
        <v>1.7058</v>
      </c>
      <c r="M29">
        <v>1.7058</v>
      </c>
      <c r="N29">
        <v>0</v>
      </c>
      <c r="O29">
        <v>0.15</v>
      </c>
      <c r="P29" t="s">
        <v>591</v>
      </c>
      <c r="Q29" t="s">
        <v>62</v>
      </c>
      <c r="R29" t="s">
        <v>592</v>
      </c>
      <c r="S29">
        <v>9.0004397010033177</v>
      </c>
    </row>
    <row r="30" spans="1:19" x14ac:dyDescent="0.25">
      <c r="A30" t="s">
        <v>40</v>
      </c>
      <c r="B30" t="s">
        <v>595</v>
      </c>
      <c r="C30" t="s">
        <v>595</v>
      </c>
      <c r="D30" t="s">
        <v>579</v>
      </c>
      <c r="E30">
        <v>1398.41</v>
      </c>
      <c r="F30">
        <v>1398.41</v>
      </c>
      <c r="G30">
        <v>58.3</v>
      </c>
      <c r="H30">
        <v>23.98</v>
      </c>
      <c r="I30">
        <v>12586.31</v>
      </c>
      <c r="J30">
        <v>1</v>
      </c>
      <c r="K30">
        <v>2.5</v>
      </c>
      <c r="L30">
        <v>1.7058</v>
      </c>
      <c r="M30">
        <v>1.7058</v>
      </c>
      <c r="N30">
        <v>0</v>
      </c>
      <c r="O30">
        <v>0.15</v>
      </c>
      <c r="P30" t="s">
        <v>591</v>
      </c>
      <c r="Q30" t="s">
        <v>62</v>
      </c>
      <c r="R30" t="s">
        <v>592</v>
      </c>
      <c r="S30">
        <v>9.0004433606739074</v>
      </c>
    </row>
    <row r="31" spans="1:19" x14ac:dyDescent="0.25">
      <c r="A31" t="s">
        <v>40</v>
      </c>
      <c r="B31" t="s">
        <v>596</v>
      </c>
      <c r="C31" t="s">
        <v>596</v>
      </c>
      <c r="D31" t="s">
        <v>579</v>
      </c>
      <c r="E31">
        <v>1391.7</v>
      </c>
      <c r="F31">
        <v>1391.7</v>
      </c>
      <c r="G31">
        <v>58.04</v>
      </c>
      <c r="H31">
        <v>23.98</v>
      </c>
      <c r="I31">
        <v>12525.88</v>
      </c>
      <c r="J31">
        <v>1</v>
      </c>
      <c r="K31">
        <v>2.5</v>
      </c>
      <c r="L31">
        <v>1.7058</v>
      </c>
      <c r="M31">
        <v>1.7058</v>
      </c>
      <c r="N31">
        <v>0</v>
      </c>
      <c r="O31">
        <v>0.15</v>
      </c>
      <c r="P31" t="s">
        <v>591</v>
      </c>
      <c r="Q31" t="s">
        <v>62</v>
      </c>
      <c r="R31" t="s">
        <v>592</v>
      </c>
      <c r="S31">
        <v>9.0004167564848743</v>
      </c>
    </row>
    <row r="32" spans="1:19" x14ac:dyDescent="0.25">
      <c r="A32" t="s">
        <v>40</v>
      </c>
      <c r="B32" t="s">
        <v>597</v>
      </c>
      <c r="C32" t="s">
        <v>597</v>
      </c>
      <c r="D32" t="s">
        <v>579</v>
      </c>
      <c r="E32">
        <v>479.41</v>
      </c>
      <c r="F32">
        <v>479.41</v>
      </c>
      <c r="G32">
        <v>19.98</v>
      </c>
      <c r="H32">
        <v>23.98</v>
      </c>
      <c r="I32">
        <v>4314.87</v>
      </c>
      <c r="J32">
        <v>1</v>
      </c>
      <c r="K32">
        <v>5</v>
      </c>
      <c r="L32">
        <v>1.5353000000000001</v>
      </c>
      <c r="M32">
        <v>10.9856</v>
      </c>
      <c r="N32">
        <v>0</v>
      </c>
      <c r="O32">
        <v>0.15</v>
      </c>
      <c r="P32" t="s">
        <v>598</v>
      </c>
      <c r="Q32" t="s">
        <v>61</v>
      </c>
      <c r="R32" t="s">
        <v>581</v>
      </c>
      <c r="S32">
        <v>9.0003754615047651</v>
      </c>
    </row>
    <row r="33" spans="1:19" x14ac:dyDescent="0.25">
      <c r="A33" t="s">
        <v>40</v>
      </c>
      <c r="B33" t="s">
        <v>599</v>
      </c>
      <c r="C33" t="s">
        <v>599</v>
      </c>
      <c r="D33" t="s">
        <v>579</v>
      </c>
      <c r="E33">
        <v>599.32000000000005</v>
      </c>
      <c r="F33">
        <v>599.32000000000005</v>
      </c>
      <c r="G33">
        <v>25</v>
      </c>
      <c r="H33">
        <v>23.98</v>
      </c>
      <c r="I33">
        <v>5394.13</v>
      </c>
      <c r="J33">
        <v>1</v>
      </c>
      <c r="K33">
        <v>5</v>
      </c>
      <c r="L33">
        <v>2.0470000000000002</v>
      </c>
      <c r="M33">
        <v>5.1174999999999997</v>
      </c>
      <c r="N33">
        <v>0</v>
      </c>
      <c r="O33">
        <v>0.15</v>
      </c>
      <c r="P33" t="s">
        <v>581</v>
      </c>
      <c r="Q33" t="s">
        <v>61</v>
      </c>
      <c r="R33" t="s">
        <v>581</v>
      </c>
      <c r="S33">
        <v>9.0004171394246804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2026-10-19T03:37:57Z</dcterms:modified>
</cp:coreProperties>
</file>