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D86FA338-D754-495E-88B9-3B36124DEF1E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G78" i="4"/>
  <c r="H78" i="4"/>
  <c r="G79" i="4"/>
  <c r="H79" i="4"/>
  <c r="G80" i="4"/>
  <c r="H80" i="4"/>
  <c r="G81" i="4"/>
  <c r="H81" i="4"/>
  <c r="G82" i="4"/>
  <c r="H82" i="4"/>
  <c r="G83" i="4"/>
  <c r="H83" i="4"/>
  <c r="G84" i="4"/>
  <c r="H84" i="4"/>
  <c r="G85" i="4"/>
  <c r="H85" i="4"/>
  <c r="G86" i="4"/>
  <c r="H86" i="4"/>
  <c r="G87" i="4"/>
  <c r="H8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3" i="2"/>
  <c r="A68" i="4" l="1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B8" i="9"/>
  <c r="C8" i="9"/>
  <c r="B9" i="9"/>
  <c r="C9" i="9"/>
  <c r="A8" i="9"/>
  <c r="D8" i="9" s="1" a="1"/>
  <c r="D8" i="9" s="1"/>
  <c r="A9" i="9"/>
  <c r="D9" i="9" s="1" a="1"/>
  <c r="D9" i="9" s="1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7"/>
  <c r="C13" i="7"/>
  <c r="D13" i="7"/>
  <c r="E13" i="7"/>
  <c r="A14" i="7"/>
  <c r="C14" i="7"/>
  <c r="D14" i="7"/>
  <c r="E14" i="7"/>
  <c r="A15" i="7"/>
  <c r="C15" i="7"/>
  <c r="D15" i="7"/>
  <c r="E15" i="7"/>
  <c r="A16" i="7"/>
  <c r="C16" i="7"/>
  <c r="D16" i="7"/>
  <c r="E16" i="7"/>
  <c r="A15" i="9" l="1"/>
  <c r="B15" i="9"/>
  <c r="C15" i="9"/>
  <c r="D15" i="9"/>
  <c r="A16" i="9"/>
  <c r="B16" i="9"/>
  <c r="C16" i="9"/>
  <c r="D16" i="9"/>
  <c r="A17" i="9"/>
  <c r="B17" i="9"/>
  <c r="C17" i="9"/>
  <c r="D17" i="9"/>
  <c r="B14" i="9"/>
  <c r="C14" i="9"/>
  <c r="D14" i="9"/>
  <c r="A14" i="9"/>
  <c r="A3" i="9"/>
  <c r="D3" i="9" s="1" a="1"/>
  <c r="D3" i="9" s="1"/>
  <c r="D14" i="5" l="1" a="1"/>
  <c r="D14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B23" i="2"/>
  <c r="A30" i="6" s="1"/>
  <c r="C23" i="2"/>
  <c r="D23" i="2"/>
  <c r="E23" i="2"/>
  <c r="H23" i="2"/>
  <c r="I23" i="2"/>
  <c r="J23" i="2"/>
  <c r="K23" i="2"/>
  <c r="C30" i="6" s="1"/>
  <c r="B24" i="2"/>
  <c r="A31" i="6" s="1"/>
  <c r="C24" i="2"/>
  <c r="D24" i="2"/>
  <c r="E24" i="2"/>
  <c r="H24" i="2"/>
  <c r="I24" i="2"/>
  <c r="J24" i="2"/>
  <c r="K24" i="2"/>
  <c r="C31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30" i="6" l="1"/>
  <c r="E18" i="6" a="1"/>
  <c r="E18" i="6" s="1"/>
  <c r="F18" i="6" s="1"/>
  <c r="B21" i="6"/>
  <c r="E21" i="6" a="1"/>
  <c r="E21" i="6" s="1"/>
  <c r="F21" i="6" s="1"/>
  <c r="B12" i="6"/>
  <c r="E16" i="6" a="1"/>
  <c r="E16" i="6" s="1"/>
  <c r="F16" i="6" s="1"/>
  <c r="B31" i="6"/>
  <c r="B27" i="6"/>
  <c r="B23" i="6"/>
  <c r="B19" i="6"/>
  <c r="B15" i="6"/>
  <c r="B11" i="6"/>
  <c r="B16" i="6"/>
  <c r="B22" i="6"/>
  <c r="E14" i="6" a="1"/>
  <c r="E14" i="6" s="1"/>
  <c r="F14" i="6" s="1"/>
  <c r="E25" i="6" a="1"/>
  <c r="E25" i="6" s="1"/>
  <c r="F25" i="6" s="1"/>
  <c r="H25" i="2"/>
  <c r="G18" i="2" s="1"/>
  <c r="E28" i="6" a="1"/>
  <c r="E28" i="6" s="1"/>
  <c r="F28" i="6" s="1"/>
  <c r="E12" i="6" a="1"/>
  <c r="E12" i="6" s="1"/>
  <c r="F12" i="6" s="1"/>
  <c r="B18" i="6"/>
  <c r="E26" i="6" a="1"/>
  <c r="E26" i="6" s="1"/>
  <c r="F26" i="6" s="1"/>
  <c r="B29" i="6"/>
  <c r="B17" i="6"/>
  <c r="E29" i="6" a="1"/>
  <c r="E29" i="6" s="1"/>
  <c r="F29" i="6" s="1"/>
  <c r="E13" i="6" a="1"/>
  <c r="E13" i="6" s="1"/>
  <c r="F13" i="6" s="1"/>
  <c r="B24" i="6"/>
  <c r="E20" i="6" a="1"/>
  <c r="E20" i="6" s="1"/>
  <c r="F20" i="6" s="1"/>
  <c r="B26" i="6"/>
  <c r="B14" i="6"/>
  <c r="E30" i="6" a="1"/>
  <c r="E30" i="6" s="1"/>
  <c r="F30" i="6" s="1"/>
  <c r="E22" i="6" a="1"/>
  <c r="E22" i="6" s="1"/>
  <c r="F22" i="6" s="1"/>
  <c r="B25" i="6"/>
  <c r="B13" i="6"/>
  <c r="E17" i="6" a="1"/>
  <c r="E17" i="6" s="1"/>
  <c r="F17" i="6" s="1"/>
  <c r="B28" i="6"/>
  <c r="B20" i="6"/>
  <c r="E24" i="6" a="1"/>
  <c r="E24" i="6" s="1"/>
  <c r="F24" i="6" s="1"/>
  <c r="E31" i="6" a="1"/>
  <c r="E31" i="6" s="1"/>
  <c r="F31" i="6" s="1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25" i="2"/>
  <c r="A25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9" i="2" l="1"/>
  <c r="G17" i="2"/>
  <c r="G16" i="2"/>
  <c r="G20" i="2"/>
  <c r="G24" i="2"/>
  <c r="G21" i="2"/>
  <c r="G6" i="2"/>
  <c r="G3" i="2"/>
  <c r="G5" i="2"/>
  <c r="G10" i="2"/>
  <c r="G22" i="2"/>
  <c r="G14" i="2"/>
  <c r="G15" i="2"/>
  <c r="G7" i="2"/>
  <c r="G19" i="2"/>
  <c r="G11" i="2"/>
  <c r="G4" i="2"/>
  <c r="G23" i="2"/>
  <c r="G8" i="2"/>
  <c r="G13" i="2"/>
  <c r="G12" i="2"/>
  <c r="C5" i="6"/>
  <c r="D5" i="6"/>
  <c r="E5" i="6"/>
  <c r="F5" i="6"/>
  <c r="G5" i="6"/>
  <c r="D4" i="6"/>
  <c r="E4" i="6"/>
  <c r="F4" i="6"/>
  <c r="G4" i="6"/>
  <c r="C4" i="6"/>
  <c r="Z2" i="5" a="1"/>
  <c r="Z2" i="20" a="1"/>
  <c r="R14" i="5" a="1"/>
  <c r="R14" i="5" s="1"/>
  <c r="S14" i="5" a="1"/>
  <c r="S14" i="5" s="1"/>
  <c r="R15" i="5" a="1"/>
  <c r="R15" i="5" s="1"/>
  <c r="S15" i="5" a="1"/>
  <c r="S15" i="5" s="1"/>
  <c r="F14" i="5" a="1"/>
  <c r="F14" i="5" s="1"/>
  <c r="G14" i="5" a="1"/>
  <c r="G14" i="5" s="1"/>
  <c r="H14" i="5" a="1"/>
  <c r="H14" i="5" s="1"/>
  <c r="I14" i="5" a="1"/>
  <c r="I14" i="5" s="1"/>
  <c r="J14" i="5" a="1"/>
  <c r="J14" i="5" s="1"/>
  <c r="K14" i="5" a="1"/>
  <c r="K14" i="5" s="1"/>
  <c r="L14" i="5" a="1"/>
  <c r="L14" i="5" s="1"/>
  <c r="M14" i="5" a="1"/>
  <c r="M14" i="5" s="1"/>
  <c r="N14" i="5" a="1"/>
  <c r="N14" i="5" s="1"/>
  <c r="O14" i="5" a="1"/>
  <c r="O14" i="5" s="1"/>
  <c r="P14" i="5" a="1"/>
  <c r="P14" i="5" s="1"/>
  <c r="Q14" i="5" a="1"/>
  <c r="Q14" i="5" s="1"/>
  <c r="F15" i="5" a="1"/>
  <c r="F15" i="5" s="1"/>
  <c r="G15" i="5" a="1"/>
  <c r="G15" i="5" s="1"/>
  <c r="H15" i="5" a="1"/>
  <c r="H15" i="5" s="1"/>
  <c r="I15" i="5" a="1"/>
  <c r="I15" i="5" s="1"/>
  <c r="J15" i="5" a="1"/>
  <c r="J15" i="5" s="1"/>
  <c r="K15" i="5" a="1"/>
  <c r="K15" i="5" s="1"/>
  <c r="L15" i="5" a="1"/>
  <c r="L15" i="5" s="1"/>
  <c r="M15" i="5" a="1"/>
  <c r="M15" i="5" s="1"/>
  <c r="N15" i="5" a="1"/>
  <c r="N15" i="5" s="1"/>
  <c r="O15" i="5" a="1"/>
  <c r="O15" i="5" s="1"/>
  <c r="P15" i="5" a="1"/>
  <c r="P15" i="5" s="1"/>
  <c r="Q15" i="5" a="1"/>
  <c r="Q15" i="5" s="1"/>
  <c r="E14" i="5" a="1"/>
  <c r="E14" i="5" s="1"/>
  <c r="E15" i="5" a="1"/>
  <c r="E15" i="5" s="1"/>
  <c r="D15" i="5" a="1"/>
  <c r="D15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7" i="5"/>
  <c r="A5" i="5"/>
  <c r="A8" i="5"/>
  <c r="A6" i="5"/>
  <c r="A9" i="5"/>
  <c r="Z2" i="20"/>
  <c r="A7" i="20" a="1"/>
  <c r="A7" i="20" s="1"/>
  <c r="A15" i="20" a="1"/>
  <c r="A15" i="20" s="1"/>
  <c r="A8" i="20" a="1"/>
  <c r="A8" i="20" s="1"/>
  <c r="A13" i="20" a="1"/>
  <c r="A13" i="20" s="1"/>
  <c r="A18" i="20" a="1"/>
  <c r="A18" i="20" s="1"/>
  <c r="A9" i="20" a="1"/>
  <c r="A9" i="20" s="1"/>
  <c r="A14" i="20" a="1"/>
  <c r="A14" i="20" s="1"/>
  <c r="A10" i="20" a="1"/>
  <c r="A10" i="20" s="1"/>
  <c r="A12" i="20" a="1"/>
  <c r="A12" i="20" s="1"/>
  <c r="A17" i="20" a="1"/>
  <c r="A17" i="20" s="1"/>
  <c r="A11" i="20" a="1"/>
  <c r="A11" i="20" s="1"/>
  <c r="A16" i="20" a="1"/>
  <c r="A16" i="20" s="1"/>
  <c r="A5" i="20" a="1"/>
  <c r="A5" i="20" s="1"/>
  <c r="A6" i="20" a="1"/>
  <c r="A6" i="20" s="1"/>
  <c r="A3" i="20" a="1"/>
  <c r="A3" i="20" s="1"/>
  <c r="A4" i="20" a="1"/>
  <c r="A4" i="20" s="1"/>
  <c r="Z2" i="5"/>
  <c r="A3" i="5" s="1"/>
  <c r="B16" i="1"/>
  <c r="B12" i="1"/>
  <c r="B11" i="1"/>
  <c r="B5" i="1"/>
  <c r="B4" i="1"/>
  <c r="B9" i="5" l="1"/>
  <c r="C9" i="5"/>
  <c r="D9" i="5"/>
  <c r="E9" i="5" s="1"/>
  <c r="B8" i="5"/>
  <c r="D8" i="5"/>
  <c r="E8" i="5" s="1"/>
  <c r="C8" i="5"/>
  <c r="B5" i="5"/>
  <c r="D5" i="5"/>
  <c r="E5" i="5" s="1"/>
  <c r="C5" i="5"/>
  <c r="B7" i="5"/>
  <c r="D7" i="5"/>
  <c r="E7" i="5" s="1"/>
  <c r="C7" i="5"/>
  <c r="C6" i="5"/>
  <c r="D6" i="5"/>
  <c r="B6" i="5"/>
  <c r="B4" i="5"/>
  <c r="D4" i="5"/>
  <c r="E4" i="5" s="1"/>
  <c r="C4" i="5"/>
  <c r="L18" i="20" a="1"/>
  <c r="L18" i="20" s="1"/>
  <c r="R18" i="20" a="1"/>
  <c r="R18" i="20" s="1"/>
  <c r="P18" i="20" a="1"/>
  <c r="P18" i="20" s="1"/>
  <c r="K18" i="20" a="1"/>
  <c r="K18" i="20" s="1"/>
  <c r="H18" i="20" a="1"/>
  <c r="H18" i="20" s="1"/>
  <c r="E18" i="20" a="1"/>
  <c r="E18" i="20" s="1"/>
  <c r="I18" i="20" a="1"/>
  <c r="I18" i="20" s="1"/>
  <c r="J18" i="20" a="1"/>
  <c r="J18" i="20" s="1"/>
  <c r="N18" i="20" a="1"/>
  <c r="N18" i="20" s="1"/>
  <c r="G18" i="20" a="1"/>
  <c r="G18" i="20" s="1"/>
  <c r="F18" i="20" a="1"/>
  <c r="F18" i="20" s="1"/>
  <c r="O18" i="20" a="1"/>
  <c r="O18" i="20" s="1"/>
  <c r="M18" i="20" a="1"/>
  <c r="M18" i="20" s="1"/>
  <c r="C18" i="20" a="1"/>
  <c r="C18" i="20" s="1"/>
  <c r="D18" i="20" a="1"/>
  <c r="D18" i="20" s="1"/>
  <c r="Q18" i="20" a="1"/>
  <c r="Q18" i="20" s="1"/>
  <c r="C11" i="20" a="1"/>
  <c r="C11" i="20" s="1"/>
  <c r="Q11" i="20" a="1"/>
  <c r="Q11" i="20" s="1"/>
  <c r="J11" i="20" a="1"/>
  <c r="J11" i="20" s="1"/>
  <c r="H11" i="20" a="1"/>
  <c r="H11" i="20" s="1"/>
  <c r="F11" i="20" a="1"/>
  <c r="F11" i="20" s="1"/>
  <c r="K11" i="20" a="1"/>
  <c r="K11" i="20" s="1"/>
  <c r="M11" i="20" a="1"/>
  <c r="M11" i="20" s="1"/>
  <c r="N11" i="20" a="1"/>
  <c r="N11" i="20" s="1"/>
  <c r="O11" i="20" a="1"/>
  <c r="O11" i="20" s="1"/>
  <c r="P11" i="20" a="1"/>
  <c r="P11" i="20" s="1"/>
  <c r="I11" i="20" a="1"/>
  <c r="I11" i="20" s="1"/>
  <c r="E11" i="20" a="1"/>
  <c r="E11" i="20" s="1"/>
  <c r="R11" i="20" a="1"/>
  <c r="R11" i="20" s="1"/>
  <c r="L11" i="20" a="1"/>
  <c r="L11" i="20" s="1"/>
  <c r="D11" i="20" a="1"/>
  <c r="D11" i="20" s="1"/>
  <c r="G11" i="20" a="1"/>
  <c r="G11" i="20" s="1"/>
  <c r="G17" i="20" a="1"/>
  <c r="G17" i="20" s="1"/>
  <c r="H17" i="20" a="1"/>
  <c r="H17" i="20" s="1"/>
  <c r="R17" i="20" a="1"/>
  <c r="R17" i="20" s="1"/>
  <c r="N17" i="20" a="1"/>
  <c r="N17" i="20" s="1"/>
  <c r="F17" i="20" a="1"/>
  <c r="F17" i="20" s="1"/>
  <c r="I17" i="20" a="1"/>
  <c r="I17" i="20" s="1"/>
  <c r="J17" i="20" a="1"/>
  <c r="J17" i="20" s="1"/>
  <c r="P17" i="20" a="1"/>
  <c r="P17" i="20" s="1"/>
  <c r="Q17" i="20" a="1"/>
  <c r="Q17" i="20" s="1"/>
  <c r="L17" i="20" a="1"/>
  <c r="L17" i="20" s="1"/>
  <c r="M17" i="20" a="1"/>
  <c r="M17" i="20" s="1"/>
  <c r="E17" i="20" a="1"/>
  <c r="E17" i="20" s="1"/>
  <c r="C17" i="20" a="1"/>
  <c r="C17" i="20" s="1"/>
  <c r="O17" i="20" a="1"/>
  <c r="O17" i="20" s="1"/>
  <c r="K17" i="20" a="1"/>
  <c r="K17" i="20" s="1"/>
  <c r="D17" i="20" a="1"/>
  <c r="D17" i="20" s="1"/>
  <c r="N15" i="20" a="1"/>
  <c r="N15" i="20" s="1"/>
  <c r="M15" i="20" a="1"/>
  <c r="M15" i="20" s="1"/>
  <c r="J15" i="20" a="1"/>
  <c r="J15" i="20" s="1"/>
  <c r="G15" i="20" a="1"/>
  <c r="G15" i="20" s="1"/>
  <c r="H15" i="20" a="1"/>
  <c r="H15" i="20" s="1"/>
  <c r="C15" i="20" a="1"/>
  <c r="C15" i="20" s="1"/>
  <c r="P15" i="20" a="1"/>
  <c r="P15" i="20" s="1"/>
  <c r="O15" i="20" a="1"/>
  <c r="O15" i="20" s="1"/>
  <c r="F15" i="20" a="1"/>
  <c r="F15" i="20" s="1"/>
  <c r="I15" i="20" a="1"/>
  <c r="I15" i="20" s="1"/>
  <c r="D15" i="20" a="1"/>
  <c r="D15" i="20" s="1"/>
  <c r="R15" i="20" a="1"/>
  <c r="R15" i="20" s="1"/>
  <c r="E15" i="20" a="1"/>
  <c r="E15" i="20" s="1"/>
  <c r="L15" i="20" a="1"/>
  <c r="L15" i="20" s="1"/>
  <c r="K15" i="20" a="1"/>
  <c r="K15" i="20" s="1"/>
  <c r="Q15" i="20" a="1"/>
  <c r="Q15" i="20" s="1"/>
  <c r="L13" i="20" a="1"/>
  <c r="L13" i="20" s="1"/>
  <c r="O13" i="20" a="1"/>
  <c r="O13" i="20" s="1"/>
  <c r="M13" i="20" a="1"/>
  <c r="M13" i="20" s="1"/>
  <c r="H13" i="20" a="1"/>
  <c r="H13" i="20" s="1"/>
  <c r="N13" i="20" a="1"/>
  <c r="N13" i="20" s="1"/>
  <c r="Q13" i="20" a="1"/>
  <c r="Q13" i="20" s="1"/>
  <c r="P13" i="20" a="1"/>
  <c r="P13" i="20" s="1"/>
  <c r="G13" i="20" a="1"/>
  <c r="G13" i="20" s="1"/>
  <c r="I13" i="20" a="1"/>
  <c r="I13" i="20" s="1"/>
  <c r="J13" i="20" a="1"/>
  <c r="J13" i="20" s="1"/>
  <c r="D13" i="20" a="1"/>
  <c r="D13" i="20" s="1"/>
  <c r="C13" i="20" a="1"/>
  <c r="C13" i="20" s="1"/>
  <c r="R13" i="20" a="1"/>
  <c r="R13" i="20" s="1"/>
  <c r="E13" i="20" a="1"/>
  <c r="E13" i="20" s="1"/>
  <c r="F13" i="20" a="1"/>
  <c r="F13" i="20" s="1"/>
  <c r="K13" i="20" a="1"/>
  <c r="K13" i="20" s="1"/>
  <c r="Q16" i="20" a="1"/>
  <c r="Q16" i="20" s="1"/>
  <c r="J16" i="20" a="1"/>
  <c r="J16" i="20" s="1"/>
  <c r="R16" i="20" a="1"/>
  <c r="R16" i="20" s="1"/>
  <c r="G16" i="20" a="1"/>
  <c r="G16" i="20" s="1"/>
  <c r="K16" i="20" a="1"/>
  <c r="K16" i="20" s="1"/>
  <c r="P16" i="20" a="1"/>
  <c r="P16" i="20" s="1"/>
  <c r="N16" i="20" a="1"/>
  <c r="N16" i="20" s="1"/>
  <c r="I16" i="20" a="1"/>
  <c r="I16" i="20" s="1"/>
  <c r="E16" i="20" a="1"/>
  <c r="E16" i="20" s="1"/>
  <c r="H16" i="20" a="1"/>
  <c r="H16" i="20" s="1"/>
  <c r="O16" i="20" a="1"/>
  <c r="O16" i="20" s="1"/>
  <c r="M16" i="20" a="1"/>
  <c r="M16" i="20" s="1"/>
  <c r="L16" i="20" a="1"/>
  <c r="L16" i="20" s="1"/>
  <c r="C16" i="20" a="1"/>
  <c r="C16" i="20" s="1"/>
  <c r="D16" i="20" a="1"/>
  <c r="D16" i="20" s="1"/>
  <c r="F16" i="20" a="1"/>
  <c r="F16" i="20" s="1"/>
  <c r="Q12" i="20" a="1"/>
  <c r="Q12" i="20" s="1"/>
  <c r="J12" i="20" a="1"/>
  <c r="J12" i="20" s="1"/>
  <c r="N12" i="20" a="1"/>
  <c r="N12" i="20" s="1"/>
  <c r="F12" i="20" a="1"/>
  <c r="F12" i="20" s="1"/>
  <c r="H12" i="20" a="1"/>
  <c r="H12" i="20" s="1"/>
  <c r="K12" i="20" a="1"/>
  <c r="K12" i="20" s="1"/>
  <c r="L12" i="20" a="1"/>
  <c r="L12" i="20" s="1"/>
  <c r="P12" i="20" a="1"/>
  <c r="P12" i="20" s="1"/>
  <c r="D12" i="20" a="1"/>
  <c r="D12" i="20" s="1"/>
  <c r="G12" i="20" a="1"/>
  <c r="G12" i="20" s="1"/>
  <c r="R12" i="20" a="1"/>
  <c r="R12" i="20" s="1"/>
  <c r="I12" i="20" a="1"/>
  <c r="I12" i="20" s="1"/>
  <c r="O12" i="20" a="1"/>
  <c r="O12" i="20" s="1"/>
  <c r="E12" i="20" a="1"/>
  <c r="E12" i="20" s="1"/>
  <c r="C12" i="20" a="1"/>
  <c r="C12" i="20" s="1"/>
  <c r="M12" i="20" a="1"/>
  <c r="M12" i="20" s="1"/>
  <c r="G14" i="20" a="1"/>
  <c r="G14" i="20" s="1"/>
  <c r="R14" i="20" a="1"/>
  <c r="R14" i="20" s="1"/>
  <c r="O14" i="20" a="1"/>
  <c r="O14" i="20" s="1"/>
  <c r="L14" i="20" a="1"/>
  <c r="L14" i="20" s="1"/>
  <c r="F14" i="20" a="1"/>
  <c r="F14" i="20" s="1"/>
  <c r="P14" i="20" a="1"/>
  <c r="P14" i="20" s="1"/>
  <c r="C14" i="20" a="1"/>
  <c r="C14" i="20" s="1"/>
  <c r="I14" i="20" a="1"/>
  <c r="I14" i="20" s="1"/>
  <c r="N14" i="20" a="1"/>
  <c r="N14" i="20" s="1"/>
  <c r="H14" i="20" a="1"/>
  <c r="H14" i="20" s="1"/>
  <c r="J14" i="20" a="1"/>
  <c r="J14" i="20" s="1"/>
  <c r="M14" i="20" a="1"/>
  <c r="M14" i="20" s="1"/>
  <c r="E14" i="20" a="1"/>
  <c r="E14" i="20" s="1"/>
  <c r="D14" i="20" a="1"/>
  <c r="D14" i="20" s="1"/>
  <c r="Q14" i="20" a="1"/>
  <c r="Q14" i="20" s="1"/>
  <c r="K14" i="20" a="1"/>
  <c r="K14" i="20" s="1"/>
  <c r="N3" i="20" a="1"/>
  <c r="N3" i="20" s="1"/>
  <c r="O3" i="20" a="1"/>
  <c r="O3" i="20" s="1"/>
  <c r="F3" i="20" a="1"/>
  <c r="F3" i="20" s="1"/>
  <c r="H3" i="20" a="1"/>
  <c r="H3" i="20" s="1"/>
  <c r="G3" i="20" a="1"/>
  <c r="G3" i="20" s="1"/>
  <c r="I3" i="20" a="1"/>
  <c r="I3" i="20" s="1"/>
  <c r="K3" i="20" a="1"/>
  <c r="K3" i="20" s="1"/>
  <c r="L3" i="20" a="1"/>
  <c r="L3" i="20" s="1"/>
  <c r="R3" i="20" a="1"/>
  <c r="R3" i="20" s="1"/>
  <c r="M3" i="20" a="1"/>
  <c r="M3" i="20" s="1"/>
  <c r="P3" i="20" a="1"/>
  <c r="P3" i="20" s="1"/>
  <c r="Q3" i="20" a="1"/>
  <c r="Q3" i="20" s="1"/>
  <c r="J3" i="20" a="1"/>
  <c r="J3" i="20" s="1"/>
  <c r="C3" i="20" a="1"/>
  <c r="C3" i="20" s="1"/>
  <c r="D3" i="20" a="1"/>
  <c r="D3" i="20" s="1"/>
  <c r="E3" i="20" a="1"/>
  <c r="E3" i="20" s="1"/>
  <c r="O6" i="20" a="1"/>
  <c r="O6" i="20" s="1"/>
  <c r="P6" i="20" a="1"/>
  <c r="P6" i="20" s="1"/>
  <c r="Q6" i="20" a="1"/>
  <c r="Q6" i="20" s="1"/>
  <c r="R6" i="20" a="1"/>
  <c r="R6" i="20" s="1"/>
  <c r="C6" i="20" a="1"/>
  <c r="C6" i="20" s="1"/>
  <c r="D6" i="20" a="1"/>
  <c r="D6" i="20" s="1"/>
  <c r="E6" i="20" a="1"/>
  <c r="E6" i="20" s="1"/>
  <c r="H6" i="20" a="1"/>
  <c r="H6" i="20" s="1"/>
  <c r="F6" i="20" a="1"/>
  <c r="F6" i="20" s="1"/>
  <c r="G6" i="20" a="1"/>
  <c r="G6" i="20" s="1"/>
  <c r="Q10" i="20" a="1"/>
  <c r="Q10" i="20" s="1"/>
  <c r="M6" i="20" a="1"/>
  <c r="M6" i="20" s="1"/>
  <c r="N6" i="20" a="1"/>
  <c r="N6" i="20" s="1"/>
  <c r="R10" i="20" a="1"/>
  <c r="R10" i="20" s="1"/>
  <c r="D9" i="20" a="1"/>
  <c r="D9" i="20" s="1"/>
  <c r="E9" i="20" a="1"/>
  <c r="E9" i="20" s="1"/>
  <c r="C9" i="20" a="1"/>
  <c r="C9" i="20" s="1"/>
  <c r="F9" i="20" a="1"/>
  <c r="F9" i="20" s="1"/>
  <c r="G9" i="20" a="1"/>
  <c r="G9" i="20" s="1"/>
  <c r="H9" i="20" a="1"/>
  <c r="H9" i="20" s="1"/>
  <c r="I9" i="20" a="1"/>
  <c r="I9" i="20" s="1"/>
  <c r="J9" i="20" a="1"/>
  <c r="J9" i="20" s="1"/>
  <c r="K9" i="20" a="1"/>
  <c r="K9" i="20" s="1"/>
  <c r="I6" i="20" a="1"/>
  <c r="I6" i="20" s="1"/>
  <c r="J6" i="20" a="1"/>
  <c r="J6" i="20" s="1"/>
  <c r="K6" i="20" a="1"/>
  <c r="K6" i="20" s="1"/>
  <c r="L6" i="20" a="1"/>
  <c r="L6" i="20" s="1"/>
  <c r="K10" i="20" a="1"/>
  <c r="K10" i="20" s="1"/>
  <c r="L9" i="20" a="1"/>
  <c r="L9" i="20" s="1"/>
  <c r="O10" i="20" a="1"/>
  <c r="O10" i="20" s="1"/>
  <c r="Q9" i="20" a="1"/>
  <c r="Q9" i="20" s="1"/>
  <c r="R9" i="20" a="1"/>
  <c r="R9" i="20" s="1"/>
  <c r="P9" i="20" a="1"/>
  <c r="P9" i="20" s="1"/>
  <c r="J10" i="20" a="1"/>
  <c r="J10" i="20" s="1"/>
  <c r="H10" i="20" a="1"/>
  <c r="H10" i="20" s="1"/>
  <c r="D10" i="20" a="1"/>
  <c r="D10" i="20" s="1"/>
  <c r="L10" i="20" a="1"/>
  <c r="L10" i="20" s="1"/>
  <c r="O9" i="20" a="1"/>
  <c r="O9" i="20" s="1"/>
  <c r="G10" i="20" a="1"/>
  <c r="G10" i="20" s="1"/>
  <c r="N10" i="20" a="1"/>
  <c r="N10" i="20" s="1"/>
  <c r="E10" i="20" a="1"/>
  <c r="E10" i="20" s="1"/>
  <c r="M9" i="20" a="1"/>
  <c r="M9" i="20" s="1"/>
  <c r="F10" i="20" a="1"/>
  <c r="F10" i="20" s="1"/>
  <c r="N9" i="20" a="1"/>
  <c r="N9" i="20" s="1"/>
  <c r="M10" i="20" a="1"/>
  <c r="M10" i="20" s="1"/>
  <c r="I10" i="20" a="1"/>
  <c r="I10" i="20" s="1"/>
  <c r="C10" i="20" a="1"/>
  <c r="C10" i="20" s="1"/>
  <c r="P10" i="20" a="1"/>
  <c r="P10" i="20" s="1"/>
  <c r="I5" i="20" a="1"/>
  <c r="I5" i="20" s="1"/>
  <c r="J5" i="20" a="1"/>
  <c r="J5" i="20" s="1"/>
  <c r="K5" i="20" a="1"/>
  <c r="K5" i="20" s="1"/>
  <c r="L5" i="20" a="1"/>
  <c r="L5" i="20" s="1"/>
  <c r="M5" i="20" a="1"/>
  <c r="M5" i="20" s="1"/>
  <c r="R5" i="20" a="1"/>
  <c r="R5" i="20" s="1"/>
  <c r="J7" i="20" a="1"/>
  <c r="J7" i="20" s="1"/>
  <c r="L7" i="20" a="1"/>
  <c r="L7" i="20" s="1"/>
  <c r="K7" i="20" a="1"/>
  <c r="K7" i="20" s="1"/>
  <c r="I7" i="20" a="1"/>
  <c r="I7" i="20" s="1"/>
  <c r="R8" i="20" a="1"/>
  <c r="R8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N5" i="20" a="1"/>
  <c r="N5" i="20" s="1"/>
  <c r="O5" i="20" a="1"/>
  <c r="O5" i="20" s="1"/>
  <c r="P5" i="20" a="1"/>
  <c r="P5" i="20" s="1"/>
  <c r="Q5" i="20" a="1"/>
  <c r="Q5" i="20" s="1"/>
  <c r="M7" i="20" a="1"/>
  <c r="M7" i="20" s="1"/>
  <c r="N7" i="20" a="1"/>
  <c r="N7" i="20" s="1"/>
  <c r="O7" i="20" a="1"/>
  <c r="O7" i="20" s="1"/>
  <c r="I8" i="20" a="1"/>
  <c r="I8" i="20" s="1"/>
  <c r="J8" i="20" a="1"/>
  <c r="J8" i="20" s="1"/>
  <c r="Q8" i="20" a="1"/>
  <c r="Q8" i="20" s="1"/>
  <c r="E8" i="20" a="1"/>
  <c r="E8" i="20" s="1"/>
  <c r="R7" i="20" a="1"/>
  <c r="R7" i="20" s="1"/>
  <c r="H7" i="20" a="1"/>
  <c r="H7" i="20" s="1"/>
  <c r="M8" i="20" a="1"/>
  <c r="M8" i="20" s="1"/>
  <c r="D8" i="20" a="1"/>
  <c r="D8" i="20" s="1"/>
  <c r="C7" i="20" a="1"/>
  <c r="C7" i="20" s="1"/>
  <c r="N8" i="20" a="1"/>
  <c r="N8" i="20" s="1"/>
  <c r="D7" i="20" a="1"/>
  <c r="D7" i="20" s="1"/>
  <c r="E7" i="20" a="1"/>
  <c r="E7" i="20" s="1"/>
  <c r="L8" i="20" a="1"/>
  <c r="L8" i="20" s="1"/>
  <c r="G7" i="20" a="1"/>
  <c r="G7" i="20" s="1"/>
  <c r="F7" i="20" a="1"/>
  <c r="F7" i="20" s="1"/>
  <c r="Q7" i="20" a="1"/>
  <c r="Q7" i="20" s="1"/>
  <c r="P8" i="20" a="1"/>
  <c r="P8" i="20" s="1"/>
  <c r="F8" i="20" a="1"/>
  <c r="F8" i="20" s="1"/>
  <c r="P7" i="20" a="1"/>
  <c r="P7" i="20" s="1"/>
  <c r="H8" i="20" a="1"/>
  <c r="H8" i="20" s="1"/>
  <c r="C8" i="20" a="1"/>
  <c r="C8" i="20" s="1"/>
  <c r="G8" i="20" a="1"/>
  <c r="G8" i="20" s="1"/>
  <c r="K8" i="20" a="1"/>
  <c r="K8" i="20" s="1"/>
  <c r="O8" i="20" a="1"/>
  <c r="O8" i="20" s="1"/>
  <c r="C4" i="20" a="1"/>
  <c r="C4" i="20" s="1"/>
  <c r="D4" i="20" a="1"/>
  <c r="D4" i="20" s="1"/>
  <c r="E4" i="20" a="1"/>
  <c r="E4" i="20" s="1"/>
  <c r="F4" i="20" a="1"/>
  <c r="F4" i="20" s="1"/>
  <c r="J4" i="20" a="1"/>
  <c r="J4" i="20" s="1"/>
  <c r="G4" i="20" a="1"/>
  <c r="G4" i="20" s="1"/>
  <c r="H4" i="20" a="1"/>
  <c r="H4" i="20" s="1"/>
  <c r="I4" i="20" a="1"/>
  <c r="I4" i="20" s="1"/>
  <c r="N4" i="20" a="1"/>
  <c r="N4" i="20" s="1"/>
  <c r="O4" i="20" a="1"/>
  <c r="O4" i="20" s="1"/>
  <c r="Q4" i="20" a="1"/>
  <c r="Q4" i="20" s="1"/>
  <c r="P4" i="20" a="1"/>
  <c r="P4" i="20" s="1"/>
  <c r="K4" i="20" a="1"/>
  <c r="K4" i="20" s="1"/>
  <c r="L4" i="20" a="1"/>
  <c r="L4" i="20" s="1"/>
  <c r="M4" i="20" a="1"/>
  <c r="M4" i="20" s="1"/>
  <c r="R4" i="20" a="1"/>
  <c r="R4" i="20" s="1"/>
  <c r="B15" i="1"/>
  <c r="B9" i="1"/>
  <c r="A2" i="1"/>
  <c r="B14" i="1"/>
  <c r="B10" i="1"/>
  <c r="B7" i="1"/>
  <c r="C25" i="2"/>
  <c r="B3" i="5"/>
  <c r="C3" i="5"/>
  <c r="D3" i="5"/>
  <c r="E6" i="5" l="1"/>
  <c r="A1" i="10"/>
  <c r="A12" i="9"/>
  <c r="A36" i="4"/>
  <c r="A1" i="2"/>
  <c r="A1" i="43"/>
  <c r="E14" i="3"/>
  <c r="E3" i="5"/>
  <c r="A32" i="6" l="1"/>
  <c r="A18" i="5"/>
  <c r="A1" i="3"/>
  <c r="A20" i="9"/>
  <c r="A8" i="6"/>
  <c r="A1" i="6"/>
  <c r="A12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26" i="6" l="1"/>
  <c r="D19" i="6"/>
  <c r="D13" i="6"/>
  <c r="D28" i="6"/>
  <c r="D29" i="6"/>
  <c r="D11" i="6"/>
  <c r="D23" i="6"/>
  <c r="D22" i="6"/>
  <c r="D20" i="6"/>
  <c r="D21" i="6"/>
  <c r="D17" i="6"/>
  <c r="D31" i="6"/>
  <c r="D24" i="6"/>
  <c r="D14" i="6"/>
  <c r="D25" i="6"/>
  <c r="D16" i="6"/>
  <c r="D18" i="6"/>
  <c r="D27" i="6"/>
  <c r="D30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<sst xmlns="http://schemas.openxmlformats.org/spreadsheetml/2006/main" count="13240" uniqueCount="504">
  <si>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</si>
  <si>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</si>
  <si>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</si>
  <si>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</si>
  <si>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</si>
  <si>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</si>
  <si>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</si>
  <si>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</si>
  <si>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</si>
  <si>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</si>
  <si>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</si>
  <si>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</si>
  <si>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</si>
  <si>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</si>
  <si>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</si>
  <si>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</si>
  <si>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</si>
  <si>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</si>
  <si>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</si>
  <si>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</si>
  <si>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</si>
  <si>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</si>
  <si>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</si>
  <si>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</si>
  <si>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</si>
  <si>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</si>
  <si>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</si>
  <si>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</si>
  <si>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</si>
  <si>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</si>
  <si>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</si>
  <si>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</si>
  <si>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</si>
  <si>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</si>
  <si>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</si>
  <si>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</si>
  <si>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</si>
  <si>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</si>
  <si>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</si>
  <si>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</si>
  <si>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</si>
  <si>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</si>
  <si>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</si>
  <si>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</si>
  <si>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</si>
  <si>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</si>
  <si>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</si>
  <si>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</si>
  <si>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</si>
  <si>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</si>
  <si>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</si>
  <si>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</si>
  <si>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</si>
  <si>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</si>
  <si>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</si>
  <si>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</si>
  <si>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</si>
  <si>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</si>
  <si>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</si>
  <si>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</si>
  <si>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</si>
  <si>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</si>
  <si>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</si>
  <si>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</si>
  <si>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</si>
  <si>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</si>
  <si>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</si>
  <si>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</si>
  <si>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</si>
  <si>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</si>
  <si>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</si>
  <si>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</si>
  <si>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</si>
  <si>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</si>
  <si>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</si>
  <si>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</si>
  <si>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</si>
  <si>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</si>
  <si>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</si>
  <si>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</si>
  <si>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</si>
  <si>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</si>
  <si>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</si>
  <si>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</si>
  <si>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</si>
  <si>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</si>
  <si>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</si>
  <si>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</si>
  <si>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</si>
  <si>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</si>
  <si>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</si>
  <si>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</si>
  <si>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</si>
  <si>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</si>
  <si>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</si>
  <si>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</si>
  <si>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</si>
  <si>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</si>
  <si>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</si>
  <si>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</si>
  <si>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</si>
  <si>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</si>
  <si>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</si>
  <si>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</si>
  <si>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</si>
  <si>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</si>
  <si>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</si>
  <si>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</si>
  <si>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</si>
  <si>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</si>
  <si>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</si>
  <si>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</si>
  <si>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</si>
  <si>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</si>
  <si>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</si>
  <si>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</si>
  <si>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</si>
  <si>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</si>
  <si>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</si>
  <si>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</si>
  <si>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</si>
  <si>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</si>
  <si>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</si>
  <si>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</si>
  <si>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</si>
  <si>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</si>
  <si>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</si>
  <si>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</si>
  <si>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</si>
  <si>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</si>
  <si>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</si>
  <si>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</si>
  <si>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</si>
  <si>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</si>
  <si>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</si>
  <si>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</si>
  <si>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</si>
  <si>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</si>
  <si>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</si>
  <si>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</si>
  <si>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</si>
  <si>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</si>
  <si>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</si>
  <si>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</si>
  <si>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</si>
  <si>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</si>
  <si>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</si>
  <si>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</si>
  <si>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</si>
  <si>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</si>
  <si>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</si>
  <si>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</si>
  <si>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</si>
  <si>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</si>
  <si>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</si>
  <si>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</si>
  <si>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</si>
  <si>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</si>
  <si>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</si>
  <si>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</si>
  <si>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</si>
  <si>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</si>
  <si>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</si>
  <si>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</si>
  <si>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</si>
  <si>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</si>
  <si>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</si>
  <si>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</si>
  <si>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</si>
  <si>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</si>
  <si>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</si>
  <si>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</si>
  <si>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</si>
  <si>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</si>
  <si>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</si>
  <si>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</si>
  <si>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</si>
  <si>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</si>
  <si>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</si>
  <si>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</si>
  <si>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</si>
  <si>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</si>
  <si>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</si>
  <si>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</si>
  <si>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</si>
  <si>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</si>
  <si>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</si>
  <si>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</si>
  <si>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</si>
  <si>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</si>
  <si>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</si>
  <si>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</si>
  <si>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</si>
  <si>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</si>
  <si>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</si>
  <si>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</si>
  <si>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</si>
  <si>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</si>
  <si>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</si>
  <si>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</si>
  <si>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</si>
  <si>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</si>
  <si>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</si>
  <si>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</si>
  <si>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</si>
  <si>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</si>
  <si>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</si>
  <si>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</si>
  <si>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</si>
  <si>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</si>
  <si>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</si>
  <si>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</si>
  <si>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</si>
  <si>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</si>
  <si>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</si>
  <si>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</si>
  <si>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</si>
  <si>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</si>
  <si>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</si>
  <si>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</si>
  <si>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</si>
  <si>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</si>
  <si>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</si>
  <si>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</si>
  <si>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</si>
  <si>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</si>
  <si>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</si>
  <si>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</si>
  <si>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</si>
  <si>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</si>
  <si>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</si>
  <si>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</si>
  <si>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</si>
  <si>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</si>
  <si>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</si>
  <si>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</si>
  <si>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</si>
  <si>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</si>
  <si>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</si>
  <si>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</si>
  <si>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</si>
  <si>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</si>
  <si>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</si>
  <si>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</si>
  <si>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</si>
  <si>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</si>
  <si>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</si>
  <si>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</si>
  <si>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</si>
  <si>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</si>
  <si>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</si>
  <si>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</si>
  <si>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</si>
  <si>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</si>
  <si>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</si>
  <si>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</si>
  <si>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</si>
  <si>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</si>
  <si>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</si>
  <si>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</si>
  <si>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</si>
  <si>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</si>
  <si>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</si>
  <si>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</si>
  <si>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</si>
  <si>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</si>
  <si>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</si>
  <si>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</si>
  <si>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</si>
  <si>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</si>
  <si>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</si>
  <si>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</si>
  <si>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</si>
  <si>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</si>
  <si>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</si>
  <si>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</si>
  <si>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</si>
  <si>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</si>
  <si>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</si>
  <si>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</si>
  <si>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</si>
  <si>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</si>
  <si>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</si>
  <si>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</si>
  <si>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</si>
  <si>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</si>
  <si>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</si>
  <si>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</si>
  <si>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</si>
  <si>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</si>
  <si>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</si>
  <si>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</si>
  <si>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</si>
  <si>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</si>
  <si>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</si>
  <si>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</si>
  <si>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</si>
  <si>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</si>
  <si>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</si>
  <si>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</si>
  <si>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</si>
  <si>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</si>
  <si>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</si>
  <si>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</si>
  <si>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</si>
  <si>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</si>
  <si>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</si>
  <si>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</si>
  <si>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</si>
  <si>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</si>
  <si>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</si>
  <si>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</si>
  <si>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</si>
  <si>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</si>
  <si>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</si>
  <si>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</si>
  <si>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</si>
  <si>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</si>
  <si>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</si>
  <si>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</si>
  <si>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</si>
  <si>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</si>
  <si>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</si>
  <si>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</si>
  <si>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</si>
  <si>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</si>
  <si>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</si>
  <si>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</si>
  <si>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</si>
  <si>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</si>
  <si>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</si>
  <si>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</si>
  <si>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</si>
  <si>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</si>
  <si>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</si>
  <si>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</si>
  <si>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</si>
  <si>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</si>
  <si>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</si>
  <si>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</si>
  <si>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</si>
  <si>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</si>
  <si>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</si>
  <si>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</si>
  <si>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</si>
  <si>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</si>
  <si>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</si>
  <si>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</si>
  <si>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</si>
  <si>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</si>
  <si>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</si>
  <si>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</si>
  <si>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</si>
  <si>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(G.E2.E2.W1)</t>
  </si>
  <si>
    <t>EL1 NORTH WIN (G.N3.E3.W1)</t>
  </si>
  <si>
    <t>EL1 SOUTH WIN (G.S1.E1.W1)</t>
  </si>
  <si>
    <t>EL1 WEST WIN (G.W4.E4.W1)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</si>
  <si>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</si>
  <si>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</si>
  <si>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</si>
  <si>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</si>
  <si>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</si>
  <si>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</si>
  <si>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</si>
  <si>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</si>
  <si>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</si>
  <si>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</si>
  <si>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</si>
  <si>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</si>
  <si>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</si>
  <si>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</si>
  <si>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</si>
  <si>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</si>
  <si>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</si>
  <si>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</si>
  <si>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</si>
  <si>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</si>
  <si>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</si>
  <si>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</si>
  <si>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</si>
  <si>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</si>
  <si>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</si>
  <si>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</si>
  <si>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COMPUTER EL1 CORE SPC (G.C8)</t>
  </si>
  <si>
    <t>Yes</t>
  </si>
  <si>
    <t>0.0</t>
  </si>
  <si>
    <t>0.15</t>
  </si>
  <si>
    <t>Computer</t>
  </si>
  <si>
    <t>Computer room</t>
  </si>
  <si>
    <t>CONFERENCE EL1 CORE SPC (G.C7)</t>
  </si>
  <si>
    <t>0.5</t>
  </si>
  <si>
    <t>Conference</t>
  </si>
  <si>
    <t>Office</t>
  </si>
  <si>
    <t>CORRIDOR EL1 CORE SPC (G.C6)</t>
  </si>
  <si>
    <t>Corridor</t>
  </si>
  <si>
    <t>DINING EL1 CORE SPC (G.C9)</t>
  </si>
  <si>
    <t>Dining_fast</t>
  </si>
  <si>
    <t>EL1 CORE PLNM (G.C16)</t>
  </si>
  <si>
    <t>No</t>
  </si>
  <si>
    <t>Plenum</t>
  </si>
  <si>
    <t>EL1 CORE PLNM (G.C17)</t>
  </si>
  <si>
    <t>EL1 CORE PLNM (G.C18)</t>
  </si>
  <si>
    <t>EL1 CORE PLNM (G.C19)</t>
  </si>
  <si>
    <t>EL1 CORE PLNM (G.C20)</t>
  </si>
  <si>
    <t>EL1 CORE PLNM (G.C21)</t>
  </si>
  <si>
    <t>EL1 CORE PLNM (G.C22)</t>
  </si>
  <si>
    <t>EL1 EAST PERIM PLNM (G.E13)</t>
  </si>
  <si>
    <t>EL1 NORTH PERIM PLNM (G.N14)</t>
  </si>
  <si>
    <t>EL1 SOUTH PERIM PLNM (G.S12)</t>
  </si>
  <si>
    <t>EL1 WEST PERIM PLNM (G.W15)</t>
  </si>
  <si>
    <t>KITCHEN EL1 CORE SPC (G.C10)</t>
  </si>
  <si>
    <t>Kitchen</t>
  </si>
  <si>
    <t>LAB EL1 CORE SPC (G.C5)</t>
  </si>
  <si>
    <t>1.0</t>
  </si>
  <si>
    <t>Lab</t>
  </si>
  <si>
    <t>lab</t>
  </si>
  <si>
    <t>OFFICE EL1 CORE SPC (G.C11)</t>
  </si>
  <si>
    <t>OFFICE EL1 EAST PERIM SPC (G.E2)</t>
  </si>
  <si>
    <t>OFFICE EL1 NORTH PERIM SPC (G.N3)</t>
  </si>
  <si>
    <t>OFFICE EL1 SOUTH PERIM SPC (G.S1)</t>
  </si>
  <si>
    <t>OFFICE EL1 WEST PERIM SPC (G.W4)</t>
  </si>
  <si>
    <t>Roof Membrane+Roof Continuous Insulation+Metal Decking</t>
  </si>
  <si>
    <t>Stucco+Wall Continuous Insulation+Gypsum 5/8in</t>
  </si>
  <si>
    <t>Theoretical Glazing</t>
  </si>
  <si>
    <t>Computer EL1 Core Spc (G.C8)</t>
  </si>
  <si>
    <t>Conference EL1 Core Spc (G.C7)</t>
  </si>
  <si>
    <t>Dining EL1 Core Spc (G.C9)</t>
  </si>
  <si>
    <t>Kitchen EL1 Core Spc (G.C10)</t>
  </si>
  <si>
    <t>Lab EL1 Core Spc (G.C5)</t>
  </si>
  <si>
    <t>Office EL1 Core Spc (G.C11)</t>
  </si>
  <si>
    <t>Office EL1 East Perim Spc (G.E2)</t>
  </si>
  <si>
    <t>Office EL1 North Perim Spc (G.N3)</t>
  </si>
  <si>
    <t>Office EL1 South Perim Spc (G.S1)</t>
  </si>
  <si>
    <t>Office EL1 West Perim Spc (G.W4)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</si>
  <si>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</si>
  <si>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</si>
  <si>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</si>
  <si>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</si>
  <si>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</si>
  <si>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</si>
  <si>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</si>
  <si>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</si>
  <si>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</si>
  <si>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</si>
  <si>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</si>
  <si>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</si>
  <si>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</si>
  <si>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</si>
  <si>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</si>
  <si>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</si>
  <si>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</si>
  <si>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</si>
  <si>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</si>
  <si>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SZ-CAV</t>
  </si>
  <si>
    <t>WATER</t>
  </si>
  <si>
    <t>SZ-CRAC</t>
  </si>
  <si>
    <t>NONE</t>
  </si>
  <si>
    <t>SZ-VAV</t>
  </si>
  <si>
    <t>0.8</t>
  </si>
  <si>
    <t>COMBUSTION</t>
  </si>
  <si>
    <t>3.738</t>
  </si>
  <si>
    <t>3.23</t>
  </si>
  <si>
    <t>MZ-VAV Fans</t>
  </si>
  <si>
    <t>SZ-CAV Fans</t>
  </si>
  <si>
    <t>SZ-CRAC Fans</t>
  </si>
  <si>
    <t>SZ-VAV Fans</t>
  </si>
  <si>
    <t>No refrigeration system was found</t>
  </si>
  <si>
    <t>Cooling Setpoint Schedule</t>
  </si>
  <si>
    <t>AllDays</t>
  </si>
  <si>
    <t>DHW Sch</t>
  </si>
  <si>
    <t>AllOtherDays</t>
  </si>
  <si>
    <t>Weekdays</t>
  </si>
  <si>
    <t>Elec Equip Sch</t>
  </si>
  <si>
    <t>AllOtherDays (Through 1/31)</t>
  </si>
  <si>
    <t>AllOtherDays (Through 2/28)</t>
  </si>
  <si>
    <t>AllOtherDays (Through 3/31)</t>
  </si>
  <si>
    <t>AllOtherDays (Through 4/30)</t>
  </si>
  <si>
    <t>AllOtherDays (Through 5/31)</t>
  </si>
  <si>
    <t>AllOtherDays (Through 6/30)</t>
  </si>
  <si>
    <t>AllOtherDays (Through 7/31)</t>
  </si>
  <si>
    <t>AllOtherDays (Through 8/31)</t>
  </si>
  <si>
    <t>AllOtherDays (Through 9/30)</t>
  </si>
  <si>
    <t>AllOtherDays (Through 10/31)</t>
  </si>
  <si>
    <t>AllOtherDays (Through 11/30)</t>
  </si>
  <si>
    <t>AllOtherDays (Through 12/31)</t>
  </si>
  <si>
    <t>Heating Setpoint Schedule</t>
  </si>
  <si>
    <t>Infiltration Schedule</t>
  </si>
  <si>
    <t>Lighting Schedule</t>
  </si>
  <si>
    <t>Saturdays</t>
  </si>
  <si>
    <t>OA Schedule</t>
  </si>
  <si>
    <t>Occupant Sch</t>
  </si>
  <si>
    <t>Saturday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</si>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</sst>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80.06</c:v>
                </c:pt>
                <c:pt idx="1">
                  <c:v>80.06</c:v>
                </c:pt>
                <c:pt idx="2">
                  <c:v>80.06</c:v>
                </c:pt>
                <c:pt idx="3">
                  <c:v>80.06</c:v>
                </c:pt>
                <c:pt idx="4">
                  <c:v>80.06</c:v>
                </c:pt>
                <c:pt idx="5">
                  <c:v>80.06</c:v>
                </c:pt>
                <c:pt idx="6">
                  <c:v>80.06</c:v>
                </c:pt>
                <c:pt idx="7">
                  <c:v>80.06</c:v>
                </c:pt>
                <c:pt idx="8">
                  <c:v>80.06</c:v>
                </c:pt>
                <c:pt idx="9">
                  <c:v>80.06</c:v>
                </c:pt>
                <c:pt idx="10">
                  <c:v>80.06</c:v>
                </c:pt>
                <c:pt idx="11">
                  <c:v>80.06</c:v>
                </c:pt>
                <c:pt idx="12">
                  <c:v>80.06</c:v>
                </c:pt>
                <c:pt idx="13">
                  <c:v>80.06</c:v>
                </c:pt>
                <c:pt idx="14">
                  <c:v>80.06</c:v>
                </c:pt>
                <c:pt idx="15">
                  <c:v>80.06</c:v>
                </c:pt>
                <c:pt idx="16">
                  <c:v>80.06</c:v>
                </c:pt>
                <c:pt idx="17">
                  <c:v>80.06</c:v>
                </c:pt>
                <c:pt idx="18">
                  <c:v>80.06</c:v>
                </c:pt>
                <c:pt idx="19">
                  <c:v>80.06</c:v>
                </c:pt>
                <c:pt idx="20">
                  <c:v>80.06</c:v>
                </c:pt>
                <c:pt idx="21">
                  <c:v>80.06</c:v>
                </c:pt>
                <c:pt idx="22">
                  <c:v>80.06</c:v>
                </c:pt>
                <c:pt idx="23">
                  <c:v>80.06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B9-4C9F-B2A3-F7BC4C0DB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09071"/>
        <c:axId val="154110511"/>
      </c:lineChart>
      <c:catAx>
        <c:axId val="154109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110511"/>
        <c:crosses val="autoZero"/>
        <c:auto val="1"/>
        <c:lblAlgn val="ctr"/>
        <c:lblOffset val="100"/>
        <c:noMultiLvlLbl val="0"/>
      </c:catAx>
      <c:valAx>
        <c:axId val="154110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1090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0.9</c:v>
                </c:pt>
                <c:pt idx="12">
                  <c:v>0.9</c:v>
                </c:pt>
                <c:pt idx="13">
                  <c:v>0.5</c:v>
                </c:pt>
                <c:pt idx="14">
                  <c:v>0.5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6-42F4-9BDC-03FD18BC9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148127"/>
        <c:axId val="654144767"/>
      </c:lineChart>
      <c:catAx>
        <c:axId val="65414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44767"/>
        <c:crosses val="autoZero"/>
        <c:auto val="1"/>
        <c:lblAlgn val="ctr"/>
        <c:lblOffset val="100"/>
        <c:noMultiLvlLbl val="0"/>
      </c:catAx>
      <c:valAx>
        <c:axId val="6541447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481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BF-4BD8-8F88-2D0362AF71A4}"/>
            </c:ext>
          </c:extLst>
        </c:ser>
        <c:ser>
          <c:idx val="1"/>
          <c:order val="1"/>
          <c:tx>
            <c:v>AllOtherDays (Through 2/28)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BF-4BD8-8F88-2D0362AF71A4}"/>
            </c:ext>
          </c:extLst>
        </c:ser>
        <c:ser>
          <c:idx val="2"/>
          <c:order val="2"/>
          <c:tx>
            <c:v>AllOtherDays (Through 3/31)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BF-4BD8-8F88-2D0362AF71A4}"/>
            </c:ext>
          </c:extLst>
        </c:ser>
        <c:ser>
          <c:idx val="3"/>
          <c:order val="3"/>
          <c:tx>
            <c:v>AllOtherDays (Through 4/30)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BF-4BD8-8F88-2D0362AF71A4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BF-4BD8-8F88-2D0362AF71A4}"/>
            </c:ext>
          </c:extLst>
        </c:ser>
        <c:ser>
          <c:idx val="5"/>
          <c:order val="5"/>
          <c:tx>
            <c:v>AllOtherDays (Through 6/30)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BF-4BD8-8F88-2D0362AF71A4}"/>
            </c:ext>
          </c:extLst>
        </c:ser>
        <c:ser>
          <c:idx val="6"/>
          <c:order val="6"/>
          <c:tx>
            <c:v>AllOtherDays (Through 7/31)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BF-4BD8-8F88-2D0362AF71A4}"/>
            </c:ext>
          </c:extLst>
        </c:ser>
        <c:ser>
          <c:idx val="7"/>
          <c:order val="7"/>
          <c:tx>
            <c:v>AllOtherDays (Through 8/31)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BF-4BD8-8F88-2D0362AF71A4}"/>
            </c:ext>
          </c:extLst>
        </c:ser>
        <c:ser>
          <c:idx val="8"/>
          <c:order val="8"/>
          <c:tx>
            <c:v>AllOtherDays (Through 9/30)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BF-4BD8-8F88-2D0362AF71A4}"/>
            </c:ext>
          </c:extLst>
        </c:ser>
        <c:ser>
          <c:idx val="9"/>
          <c:order val="9"/>
          <c:tx>
            <c:v>AllOtherDays (Through 10/31)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BF-4BD8-8F88-2D0362AF71A4}"/>
            </c:ext>
          </c:extLst>
        </c:ser>
        <c:ser>
          <c:idx val="10"/>
          <c:order val="10"/>
          <c:tx>
            <c:v>AllOtherDays (Through 11/30)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BF-4BD8-8F88-2D0362AF71A4}"/>
            </c:ext>
          </c:extLst>
        </c:ser>
        <c:ser>
          <c:idx val="11"/>
          <c:order val="11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BF-4BD8-8F88-2D0362AF7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080047"/>
        <c:axId val="644081487"/>
      </c:lineChart>
      <c:catAx>
        <c:axId val="64408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4081487"/>
        <c:crosses val="autoZero"/>
        <c:auto val="1"/>
        <c:lblAlgn val="ctr"/>
        <c:lblOffset val="100"/>
        <c:noMultiLvlLbl val="0"/>
      </c:catAx>
      <c:valAx>
        <c:axId val="644081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40800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E-4D96-8B29-644750B7A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871568"/>
        <c:axId val="517874928"/>
      </c:lineChart>
      <c:catAx>
        <c:axId val="517871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874928"/>
        <c:crosses val="autoZero"/>
        <c:auto val="1"/>
        <c:lblAlgn val="ctr"/>
        <c:lblOffset val="100"/>
        <c:noMultiLvlLbl val="0"/>
      </c:catAx>
      <c:valAx>
        <c:axId val="517874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87156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7-493D-B399-AFB281DC0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870608"/>
        <c:axId val="517877328"/>
      </c:lineChart>
      <c:catAx>
        <c:axId val="51787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877328"/>
        <c:crosses val="autoZero"/>
        <c:auto val="1"/>
        <c:lblAlgn val="ctr"/>
        <c:lblOffset val="100"/>
        <c:noMultiLvlLbl val="0"/>
      </c:catAx>
      <c:valAx>
        <c:axId val="517877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8706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E-428F-AFAE-ECD47C287E4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0.15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FE-428F-AFAE-ECD47C287E4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0.4</c:v>
                </c:pt>
                <c:pt idx="7">
                  <c:v>0.7</c:v>
                </c:pt>
                <c:pt idx="8">
                  <c:v>0.8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</c:v>
                </c:pt>
                <c:pt idx="18">
                  <c:v>0.35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FE-428F-AFAE-ECD47C287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873488"/>
        <c:axId val="517876368"/>
      </c:lineChart>
      <c:catAx>
        <c:axId val="51787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876368"/>
        <c:crosses val="autoZero"/>
        <c:auto val="1"/>
        <c:lblAlgn val="ctr"/>
        <c:lblOffset val="100"/>
        <c:noMultiLvlLbl val="0"/>
      </c:catAx>
      <c:valAx>
        <c:axId val="517876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78734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F-4705-88F8-E10550AF7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89631"/>
        <c:axId val="611288671"/>
      </c:lineChart>
      <c:catAx>
        <c:axId val="61128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8671"/>
        <c:crosses val="autoZero"/>
        <c:auto val="1"/>
        <c:lblAlgn val="ctr"/>
        <c:lblOffset val="100"/>
        <c:noMultiLvlLbl val="0"/>
      </c:catAx>
      <c:valAx>
        <c:axId val="6112886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96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Computer room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0-4D11-A8BD-F4057AEA2E0D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0-4D11-A8BD-F4057AEA2E0D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  <c:pt idx="6">
                  <c:v>0.25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</c:v>
                </c:pt>
                <c:pt idx="12">
                  <c:v>0.6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0.4</c:v>
                </c:pt>
                <c:pt idx="18">
                  <c:v>0.25</c:v>
                </c:pt>
                <c:pt idx="19">
                  <c:v>0.1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00-4D11-A8BD-F4057AEA2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86271"/>
        <c:axId val="611290111"/>
      </c:lineChart>
      <c:catAx>
        <c:axId val="611286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90111"/>
        <c:crosses val="autoZero"/>
        <c:auto val="1"/>
        <c:lblAlgn val="ctr"/>
        <c:lblOffset val="100"/>
        <c:noMultiLvlLbl val="0"/>
      </c:catAx>
      <c:valAx>
        <c:axId val="6112901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62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A-4BDF-8843-BB9DCD63C7B4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A-4BDF-8843-BB9DCD63C7B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A-4BDF-8843-BB9DCD63C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70815"/>
        <c:axId val="611272735"/>
      </c:lineChart>
      <c:catAx>
        <c:axId val="61127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2735"/>
        <c:crosses val="autoZero"/>
        <c:auto val="1"/>
        <c:lblAlgn val="ctr"/>
        <c:lblOffset val="100"/>
        <c:noMultiLvlLbl val="0"/>
      </c:catAx>
      <c:valAx>
        <c:axId val="6112727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08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67-4817-AFDD-2156AA66E34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67-4817-AFDD-2156AA66E34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67-4817-AFDD-2156AA66E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67935"/>
        <c:axId val="611268895"/>
      </c:lineChart>
      <c:catAx>
        <c:axId val="611267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68895"/>
        <c:crosses val="autoZero"/>
        <c:auto val="1"/>
        <c:lblAlgn val="ctr"/>
        <c:lblOffset val="100"/>
        <c:noMultiLvlLbl val="0"/>
      </c:catAx>
      <c:valAx>
        <c:axId val="611268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679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6-4FCE-A566-647A31DED9C9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6-4FCE-A566-647A31DED9C9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56-4FCE-A566-647A31DED9C9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56-4FCE-A566-647A31DED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71775"/>
        <c:axId val="611286751"/>
      </c:lineChart>
      <c:catAx>
        <c:axId val="611271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6751"/>
        <c:crosses val="autoZero"/>
        <c:auto val="1"/>
        <c:lblAlgn val="ctr"/>
        <c:lblOffset val="100"/>
        <c:noMultiLvlLbl val="0"/>
      </c:catAx>
      <c:valAx>
        <c:axId val="6112867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17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3C-452E-B146-2D6E2368386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3C-452E-B146-2D6E2368386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3C-452E-B146-2D6E23683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369503"/>
        <c:axId val="688373823"/>
      </c:lineChart>
      <c:catAx>
        <c:axId val="688369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73823"/>
        <c:crosses val="autoZero"/>
        <c:auto val="1"/>
        <c:lblAlgn val="ctr"/>
        <c:lblOffset val="100"/>
        <c:noMultiLvlLbl val="0"/>
      </c:catAx>
      <c:valAx>
        <c:axId val="688373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695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B-447E-9F8B-FE612A323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368543"/>
        <c:axId val="688370463"/>
      </c:lineChart>
      <c:catAx>
        <c:axId val="688368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70463"/>
        <c:crosses val="autoZero"/>
        <c:auto val="1"/>
        <c:lblAlgn val="ctr"/>
        <c:lblOffset val="100"/>
        <c:noMultiLvlLbl val="0"/>
      </c:catAx>
      <c:valAx>
        <c:axId val="688370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685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2-4448-8CDD-7D7908FE1EDC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62-4448-8CDD-7D7908FE1EDC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62-4448-8CDD-7D7908FE1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366143"/>
        <c:axId val="688366623"/>
      </c:lineChart>
      <c:catAx>
        <c:axId val="688366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66623"/>
        <c:crosses val="autoZero"/>
        <c:auto val="1"/>
        <c:lblAlgn val="ctr"/>
        <c:lblOffset val="100"/>
        <c:noMultiLvlLbl val="0"/>
      </c:catAx>
      <c:valAx>
        <c:axId val="6883666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661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E-498B-A0C9-A67383BB025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FE-498B-A0C9-A67383BB025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FE-498B-A0C9-A67383BB0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375263"/>
        <c:axId val="688372383"/>
      </c:lineChart>
      <c:catAx>
        <c:axId val="68837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72383"/>
        <c:crosses val="autoZero"/>
        <c:auto val="1"/>
        <c:lblAlgn val="ctr"/>
        <c:lblOffset val="100"/>
        <c:noMultiLvlLbl val="0"/>
      </c:catAx>
      <c:valAx>
        <c:axId val="688372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752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B9-4362-AEF8-7674836D2A6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9-4362-AEF8-7674836D2A6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B9-4362-AEF8-7674836D2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380543"/>
        <c:axId val="435725632"/>
      </c:lineChart>
      <c:catAx>
        <c:axId val="688380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25632"/>
        <c:crosses val="autoZero"/>
        <c:auto val="1"/>
        <c:lblAlgn val="ctr"/>
        <c:lblOffset val="100"/>
        <c:noMultiLvlLbl val="0"/>
      </c:catAx>
      <c:valAx>
        <c:axId val="435725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883805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3-492C-9D47-A107D63230B6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B3-492C-9D47-A107D63230B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B3-492C-9D47-A107D632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29952"/>
        <c:axId val="435719392"/>
      </c:lineChart>
      <c:catAx>
        <c:axId val="43572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19392"/>
        <c:crosses val="autoZero"/>
        <c:auto val="1"/>
        <c:lblAlgn val="ctr"/>
        <c:lblOffset val="100"/>
        <c:noMultiLvlLbl val="0"/>
      </c:catAx>
      <c:valAx>
        <c:axId val="435719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299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B-4487-B348-00F2F5923558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BB-4487-B348-00F2F592355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BB-4487-B348-00F2F5923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26592"/>
        <c:axId val="435728032"/>
      </c:lineChart>
      <c:catAx>
        <c:axId val="43572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28032"/>
        <c:crosses val="autoZero"/>
        <c:auto val="1"/>
        <c:lblAlgn val="ctr"/>
        <c:lblOffset val="100"/>
        <c:noMultiLvlLbl val="0"/>
      </c:catAx>
      <c:valAx>
        <c:axId val="435728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2659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5-4E44-B423-9EF31064FBA4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A5-4E44-B423-9EF31064FBA4}"/>
            </c:ext>
          </c:extLst>
        </c:ser>
        <c:ser>
          <c:idx val="2"/>
          <c:order val="2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A5-4E44-B423-9EF31064FBA4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A5-4E44-B423-9EF31064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25152"/>
        <c:axId val="435732352"/>
      </c:lineChart>
      <c:catAx>
        <c:axId val="435725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32352"/>
        <c:crosses val="autoZero"/>
        <c:auto val="1"/>
        <c:lblAlgn val="ctr"/>
        <c:lblOffset val="100"/>
        <c:noMultiLvlLbl val="0"/>
      </c:catAx>
      <c:valAx>
        <c:axId val="435732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251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8-4783-A37D-D2D1B3E2EF31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8-4783-A37D-D2D1B3E2EF3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8-4783-A37D-D2D1B3E2E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27072"/>
        <c:axId val="435728512"/>
      </c:lineChart>
      <c:catAx>
        <c:axId val="43572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28512"/>
        <c:crosses val="autoZero"/>
        <c:auto val="1"/>
        <c:lblAlgn val="ctr"/>
        <c:lblOffset val="100"/>
        <c:noMultiLvlLbl val="0"/>
      </c:catAx>
      <c:valAx>
        <c:axId val="435728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57270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8B-4DB1-96BD-D22E6594B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196815"/>
        <c:axId val="654195375"/>
      </c:lineChart>
      <c:catAx>
        <c:axId val="65419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5375"/>
        <c:crosses val="autoZero"/>
        <c:auto val="1"/>
        <c:lblAlgn val="ctr"/>
        <c:lblOffset val="100"/>
        <c:noMultiLvlLbl val="0"/>
      </c:catAx>
      <c:valAx>
        <c:axId val="654195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68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E-4043-9520-63CCB1917A8F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2E-4043-9520-63CCB1917A8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2E-4043-9520-63CCB191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198735"/>
        <c:axId val="654193455"/>
      </c:lineChart>
      <c:catAx>
        <c:axId val="654198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3455"/>
        <c:crosses val="autoZero"/>
        <c:auto val="1"/>
        <c:lblAlgn val="ctr"/>
        <c:lblOffset val="100"/>
        <c:noMultiLvlLbl val="0"/>
      </c:catAx>
      <c:valAx>
        <c:axId val="6541934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87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Schedules!$E$69:$AB$69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E-4AA0-ACF2-1E269D6F4601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Schedules!$E$70:$AB$70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FE-4AA0-ACF2-1E269D6F4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187695"/>
        <c:axId val="654199695"/>
      </c:lineChart>
      <c:catAx>
        <c:axId val="65418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9695"/>
        <c:crosses val="autoZero"/>
        <c:auto val="1"/>
        <c:lblAlgn val="ctr"/>
        <c:lblOffset val="100"/>
        <c:noMultiLvlLbl val="0"/>
      </c:catAx>
      <c:valAx>
        <c:axId val="654199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876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Schedules!$E$71:$AB$71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1-406B-9179-30C4EB09AD67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Schedules!$E$72:$AB$72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31-406B-9179-30C4EB09AD67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Schedules!$E$73:$AB$73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31-406B-9179-30C4EB09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188175"/>
        <c:axId val="654201135"/>
      </c:lineChart>
      <c:catAx>
        <c:axId val="65418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201135"/>
        <c:crosses val="autoZero"/>
        <c:auto val="1"/>
        <c:lblAlgn val="ctr"/>
        <c:lblOffset val="100"/>
        <c:noMultiLvlLbl val="0"/>
      </c:catAx>
      <c:valAx>
        <c:axId val="6542011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881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Schedules!$E$74:$AB$74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7E-4228-B3F9-DF04254A1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191535"/>
        <c:axId val="654192015"/>
      </c:lineChart>
      <c:catAx>
        <c:axId val="65419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2015"/>
        <c:crosses val="autoZero"/>
        <c:auto val="1"/>
        <c:lblAlgn val="ctr"/>
        <c:lblOffset val="100"/>
        <c:noMultiLvlLbl val="0"/>
      </c:catAx>
      <c:valAx>
        <c:axId val="654192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41915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Schedules!$E$75:$AB$75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75.02</c:v>
                </c:pt>
                <c:pt idx="4">
                  <c:v>75.02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2-49CC-A32A-AA17E9479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436799"/>
        <c:axId val="657424319"/>
      </c:lineChart>
      <c:catAx>
        <c:axId val="657436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24319"/>
        <c:crosses val="autoZero"/>
        <c:auto val="1"/>
        <c:lblAlgn val="ctr"/>
        <c:lblOffset val="100"/>
        <c:noMultiLvlLbl val="0"/>
      </c:catAx>
      <c:valAx>
        <c:axId val="6574243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367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Schedules!$E$76:$AB$76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33-404E-BD35-A0156E64948E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Schedules!$E$77:$AB$77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33-404E-BD35-A0156E649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430559"/>
        <c:axId val="657435839"/>
      </c:lineChart>
      <c:catAx>
        <c:axId val="65743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35839"/>
        <c:crosses val="autoZero"/>
        <c:auto val="1"/>
        <c:lblAlgn val="ctr"/>
        <c:lblOffset val="100"/>
        <c:noMultiLvlLbl val="0"/>
      </c:catAx>
      <c:valAx>
        <c:axId val="6574358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305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Schedules!$E$78:$AB$78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0-48CF-A76C-3DADFF507201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Schedules!$E$80:$AB$80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  <c:pt idx="7">
                  <c:v>0.4</c:v>
                </c:pt>
                <c:pt idx="8">
                  <c:v>0.5</c:v>
                </c:pt>
                <c:pt idx="9">
                  <c:v>0.7</c:v>
                </c:pt>
                <c:pt idx="10">
                  <c:v>0.8</c:v>
                </c:pt>
                <c:pt idx="11">
                  <c:v>0.5</c:v>
                </c:pt>
                <c:pt idx="12">
                  <c:v>0.6</c:v>
                </c:pt>
                <c:pt idx="13">
                  <c:v>0.7</c:v>
                </c:pt>
                <c:pt idx="14">
                  <c:v>0.9</c:v>
                </c:pt>
                <c:pt idx="15">
                  <c:v>0.8</c:v>
                </c:pt>
                <c:pt idx="16">
                  <c:v>0.5</c:v>
                </c:pt>
                <c:pt idx="17">
                  <c:v>0.4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0-48CF-A76C-3DADFF507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432959"/>
        <c:axId val="657425759"/>
      </c:lineChart>
      <c:catAx>
        <c:axId val="657432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25759"/>
        <c:crosses val="autoZero"/>
        <c:auto val="1"/>
        <c:lblAlgn val="ctr"/>
        <c:lblOffset val="100"/>
        <c:noMultiLvlLbl val="0"/>
      </c:catAx>
      <c:valAx>
        <c:axId val="657425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329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Schedules!$E$81:$AB$81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69.98</c:v>
                </c:pt>
                <c:pt idx="4">
                  <c:v>69.98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A-49DC-94D0-B28E19AD8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425279"/>
        <c:axId val="657431039"/>
      </c:lineChart>
      <c:catAx>
        <c:axId val="657425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31039"/>
        <c:crosses val="autoZero"/>
        <c:auto val="1"/>
        <c:lblAlgn val="ctr"/>
        <c:lblOffset val="100"/>
        <c:noMultiLvlLbl val="0"/>
      </c:catAx>
      <c:valAx>
        <c:axId val="657431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252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Schedules!$E$82:$AB$82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5-4778-8C16-3C4A9DB1C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421439"/>
        <c:axId val="657422879"/>
      </c:lineChart>
      <c:catAx>
        <c:axId val="657421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22879"/>
        <c:crosses val="autoZero"/>
        <c:auto val="1"/>
        <c:lblAlgn val="ctr"/>
        <c:lblOffset val="100"/>
        <c:noMultiLvlLbl val="0"/>
      </c:catAx>
      <c:valAx>
        <c:axId val="6574228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214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Schedules!$E$83:$AB$83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6-4CA7-A7AB-FC690ECDE64F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Schedules!$E$84:$AB$84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6-4CA7-A7AB-FC690ECDE64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Schedules!$E$85:$AB$85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  <c:pt idx="7">
                  <c:v>0.5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0.5</c:v>
                </c:pt>
                <c:pt idx="19">
                  <c:v>0.5</c:v>
                </c:pt>
                <c:pt idx="20">
                  <c:v>0.3</c:v>
                </c:pt>
                <c:pt idx="21">
                  <c:v>0.3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B6-4CA7-A7AB-FC690ECD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426239"/>
        <c:axId val="657427679"/>
      </c:lineChart>
      <c:catAx>
        <c:axId val="657426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27679"/>
        <c:crosses val="autoZero"/>
        <c:auto val="1"/>
        <c:lblAlgn val="ctr"/>
        <c:lblOffset val="100"/>
        <c:noMultiLvlLbl val="0"/>
      </c:catAx>
      <c:valAx>
        <c:axId val="6574276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4262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Schedules!$E$86:$AB$86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7-4356-BCBB-60783E2BC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137007"/>
        <c:axId val="747149007"/>
      </c:lineChart>
      <c:catAx>
        <c:axId val="747137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9007"/>
        <c:crosses val="autoZero"/>
        <c:auto val="1"/>
        <c:lblAlgn val="ctr"/>
        <c:lblOffset val="100"/>
        <c:noMultiLvlLbl val="0"/>
      </c:catAx>
      <c:valAx>
        <c:axId val="7471490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370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lab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Schedules!$E$87:$AB$87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0.1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8-445D-B800-0046CC55EBF3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Schedules!$E$88:$AB$88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0.2</c:v>
                </c:pt>
                <c:pt idx="9">
                  <c:v>0.9</c:v>
                </c:pt>
                <c:pt idx="10">
                  <c:v>0.9</c:v>
                </c:pt>
                <c:pt idx="11">
                  <c:v>0.45</c:v>
                </c:pt>
                <c:pt idx="12">
                  <c:v>0.45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0.3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8-445D-B800-0046CC55E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148047"/>
        <c:axId val="747149487"/>
      </c:lineChart>
      <c:catAx>
        <c:axId val="74714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9487"/>
        <c:crosses val="autoZero"/>
        <c:auto val="1"/>
        <c:lblAlgn val="ctr"/>
        <c:lblOffset val="100"/>
        <c:noMultiLvlLbl val="0"/>
      </c:catAx>
      <c:valAx>
        <c:axId val="747149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80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49.347375921795354</c:v>
                </c:pt>
                <c:pt idx="1">
                  <c:v>52.921537986370922</c:v>
                </c:pt>
                <c:pt idx="2">
                  <c:v>51.069655559562904</c:v>
                </c:pt>
                <c:pt idx="3">
                  <c:v>53.84440346103986</c:v>
                </c:pt>
                <c:pt idx="4">
                  <c:v>51.484007163606677</c:v>
                </c:pt>
                <c:pt idx="5">
                  <c:v>53.642005121847774</c:v>
                </c:pt>
                <c:pt idx="6">
                  <c:v>54.743263393148908</c:v>
                </c:pt>
                <c:pt idx="7">
                  <c:v>55.843444333369035</c:v>
                </c:pt>
                <c:pt idx="8">
                  <c:v>57.250260270008809</c:v>
                </c:pt>
                <c:pt idx="9">
                  <c:v>60.104552016325684</c:v>
                </c:pt>
                <c:pt idx="10">
                  <c:v>62.651569097768487</c:v>
                </c:pt>
                <c:pt idx="11">
                  <c:v>59.355035692779751</c:v>
                </c:pt>
                <c:pt idx="12">
                  <c:v>64.422913451053077</c:v>
                </c:pt>
                <c:pt idx="13">
                  <c:v>68.974511864667321</c:v>
                </c:pt>
                <c:pt idx="14">
                  <c:v>78.265703165536337</c:v>
                </c:pt>
                <c:pt idx="15">
                  <c:v>58.079526694345148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F-49BD-87F4-717B7A49B2D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44.475524118870837</c:v>
                </c:pt>
                <c:pt idx="1">
                  <c:v>47.522598726973278</c:v>
                </c:pt>
                <c:pt idx="2">
                  <c:v>45.909554740654279</c:v>
                </c:pt>
                <c:pt idx="3">
                  <c:v>48.248451667830629</c:v>
                </c:pt>
                <c:pt idx="4">
                  <c:v>46.264182671670085</c:v>
                </c:pt>
                <c:pt idx="5">
                  <c:v>47.864608643959393</c:v>
                </c:pt>
                <c:pt idx="6">
                  <c:v>48.49544804367607</c:v>
                </c:pt>
                <c:pt idx="7">
                  <c:v>49.820349767090796</c:v>
                </c:pt>
                <c:pt idx="8">
                  <c:v>50.521130784623153</c:v>
                </c:pt>
                <c:pt idx="9">
                  <c:v>53.74181040123009</c:v>
                </c:pt>
                <c:pt idx="10">
                  <c:v>56.064719917169626</c:v>
                </c:pt>
                <c:pt idx="11">
                  <c:v>53.16407473355607</c:v>
                </c:pt>
                <c:pt idx="12">
                  <c:v>57.554127586580883</c:v>
                </c:pt>
                <c:pt idx="13">
                  <c:v>61.227048950362231</c:v>
                </c:pt>
                <c:pt idx="14">
                  <c:v>70.336362454056811</c:v>
                </c:pt>
                <c:pt idx="15">
                  <c:v>51.814797706913858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F-49BD-87F4-717B7A49B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42767"/>
        <c:axId val="747139887"/>
      </c:barChart>
      <c:catAx>
        <c:axId val="74714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39887"/>
        <c:crosses val="autoZero"/>
        <c:auto val="1"/>
        <c:lblAlgn val="ctr"/>
        <c:lblOffset val="100"/>
        <c:noMultiLvlLbl val="0"/>
      </c:catAx>
      <c:valAx>
        <c:axId val="747139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27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90.566064080948763</c:v>
                </c:pt>
                <c:pt idx="1">
                  <c:v>65.494867876938258</c:v>
                </c:pt>
                <c:pt idx="2">
                  <c:v>56.092889579864391</c:v>
                </c:pt>
                <c:pt idx="3">
                  <c:v>51.402213353855274</c:v>
                </c:pt>
                <c:pt idx="4">
                  <c:v>57.545745594760426</c:v>
                </c:pt>
                <c:pt idx="5">
                  <c:v>31.49005808817585</c:v>
                </c:pt>
                <c:pt idx="6">
                  <c:v>30.471001738400162</c:v>
                </c:pt>
                <c:pt idx="7">
                  <c:v>34.288037109870629</c:v>
                </c:pt>
                <c:pt idx="8">
                  <c:v>32.220905673128676</c:v>
                </c:pt>
                <c:pt idx="9">
                  <c:v>40.253225305550075</c:v>
                </c:pt>
                <c:pt idx="10">
                  <c:v>56.230829559432806</c:v>
                </c:pt>
                <c:pt idx="11">
                  <c:v>56.572808325520207</c:v>
                </c:pt>
                <c:pt idx="12">
                  <c:v>49.614034214887113</c:v>
                </c:pt>
                <c:pt idx="13">
                  <c:v>42.278171425245631</c:v>
                </c:pt>
                <c:pt idx="14">
                  <c:v>29.645521273288743</c:v>
                </c:pt>
                <c:pt idx="15">
                  <c:v>65.787376865822594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7-4E44-9671-E3E0587EDDA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92.684665102588241</c:v>
                </c:pt>
                <c:pt idx="1">
                  <c:v>67.188947751142635</c:v>
                </c:pt>
                <c:pt idx="2">
                  <c:v>58.247326585372001</c:v>
                </c:pt>
                <c:pt idx="3">
                  <c:v>53.096739740941537</c:v>
                </c:pt>
                <c:pt idx="4">
                  <c:v>59.92188914650189</c:v>
                </c:pt>
                <c:pt idx="5">
                  <c:v>32.75648887470404</c:v>
                </c:pt>
                <c:pt idx="6">
                  <c:v>31.581325721247065</c:v>
                </c:pt>
                <c:pt idx="7">
                  <c:v>35.437672076839426</c:v>
                </c:pt>
                <c:pt idx="8">
                  <c:v>33.153875389304993</c:v>
                </c:pt>
                <c:pt idx="9">
                  <c:v>41.341618705699673</c:v>
                </c:pt>
                <c:pt idx="10">
                  <c:v>56.828534353216106</c:v>
                </c:pt>
                <c:pt idx="11">
                  <c:v>57.645042459474972</c:v>
                </c:pt>
                <c:pt idx="12">
                  <c:v>50.415352832929244</c:v>
                </c:pt>
                <c:pt idx="13">
                  <c:v>42.955535017185255</c:v>
                </c:pt>
                <c:pt idx="14">
                  <c:v>30.389036223695062</c:v>
                </c:pt>
                <c:pt idx="15">
                  <c:v>66.300921631589091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7-4E44-9671-E3E0587E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43247"/>
        <c:axId val="747146127"/>
      </c:barChart>
      <c:catAx>
        <c:axId val="747143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6127"/>
        <c:crosses val="autoZero"/>
        <c:auto val="1"/>
        <c:lblAlgn val="ctr"/>
        <c:lblOffset val="100"/>
        <c:noMultiLvlLbl val="0"/>
      </c:catAx>
      <c:valAx>
        <c:axId val="7471461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32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52.340273166880884</c:v>
                </c:pt>
                <c:pt idx="1">
                  <c:v>56.117483139388582</c:v>
                </c:pt>
                <c:pt idx="2">
                  <c:v>54.167600935286998</c:v>
                </c:pt>
                <c:pt idx="3">
                  <c:v>56.969934432608397</c:v>
                </c:pt>
                <c:pt idx="4">
                  <c:v>54.531734540541507</c:v>
                </c:pt>
                <c:pt idx="5">
                  <c:v>56.016877086903968</c:v>
                </c:pt>
                <c:pt idx="6">
                  <c:v>56.946018242626316</c:v>
                </c:pt>
                <c:pt idx="7">
                  <c:v>58.524480681267661</c:v>
                </c:pt>
                <c:pt idx="8">
                  <c:v>59.611008827604692</c:v>
                </c:pt>
                <c:pt idx="9">
                  <c:v>62.743482649474451</c:v>
                </c:pt>
                <c:pt idx="10">
                  <c:v>65.55343806668823</c:v>
                </c:pt>
                <c:pt idx="11">
                  <c:v>62.124988755925621</c:v>
                </c:pt>
                <c:pt idx="12">
                  <c:v>66.97351593593477</c:v>
                </c:pt>
                <c:pt idx="13">
                  <c:v>71.274847129339705</c:v>
                </c:pt>
                <c:pt idx="14">
                  <c:v>79.95915947175078</c:v>
                </c:pt>
                <c:pt idx="15">
                  <c:v>61.422478238497199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F-4685-B4FE-0ACD6BD2090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46.528600450122994</c:v>
                </c:pt>
                <c:pt idx="1">
                  <c:v>49.557958947115637</c:v>
                </c:pt>
                <c:pt idx="2">
                  <c:v>47.8998323601636</c:v>
                </c:pt>
                <c:pt idx="3">
                  <c:v>50.246776919514147</c:v>
                </c:pt>
                <c:pt idx="4">
                  <c:v>48.217400672009397</c:v>
                </c:pt>
                <c:pt idx="5">
                  <c:v>49.322136843647947</c:v>
                </c:pt>
                <c:pt idx="6">
                  <c:v>50.162319982931521</c:v>
                </c:pt>
                <c:pt idx="7">
                  <c:v>51.520569918442163</c:v>
                </c:pt>
                <c:pt idx="8">
                  <c:v>52.269122864194649</c:v>
                </c:pt>
                <c:pt idx="9">
                  <c:v>55.43798158576876</c:v>
                </c:pt>
                <c:pt idx="10">
                  <c:v>57.835643658319555</c:v>
                </c:pt>
                <c:pt idx="11">
                  <c:v>54.899195841800051</c:v>
                </c:pt>
                <c:pt idx="12">
                  <c:v>59.114141692987857</c:v>
                </c:pt>
                <c:pt idx="13">
                  <c:v>62.889251554907375</c:v>
                </c:pt>
                <c:pt idx="14">
                  <c:v>71.045536113716892</c:v>
                </c:pt>
                <c:pt idx="15">
                  <c:v>54.055482450668713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F-4685-B4FE-0ACD6BD20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44207"/>
        <c:axId val="747141807"/>
      </c:barChart>
      <c:catAx>
        <c:axId val="74714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1807"/>
        <c:crosses val="autoZero"/>
        <c:auto val="1"/>
        <c:lblAlgn val="ctr"/>
        <c:lblOffset val="100"/>
        <c:noMultiLvlLbl val="0"/>
      </c:catAx>
      <c:valAx>
        <c:axId val="7471418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42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87.348738311100291</c:v>
                </c:pt>
                <c:pt idx="1">
                  <c:v>63.24825681220905</c:v>
                </c:pt>
                <c:pt idx="2">
                  <c:v>54.572600719530769</c:v>
                </c:pt>
                <c:pt idx="3">
                  <c:v>49.882200201475825</c:v>
                </c:pt>
                <c:pt idx="4">
                  <c:v>56.014392965237064</c:v>
                </c:pt>
                <c:pt idx="5">
                  <c:v>30.907794889882577</c:v>
                </c:pt>
                <c:pt idx="6">
                  <c:v>29.886985639535705</c:v>
                </c:pt>
                <c:pt idx="7">
                  <c:v>33.477484925440109</c:v>
                </c:pt>
                <c:pt idx="8">
                  <c:v>31.43177675675944</c:v>
                </c:pt>
                <c:pt idx="9">
                  <c:v>39.101463877232867</c:v>
                </c:pt>
                <c:pt idx="10">
                  <c:v>53.936375864443704</c:v>
                </c:pt>
                <c:pt idx="11">
                  <c:v>54.585122980798012</c:v>
                </c:pt>
                <c:pt idx="12">
                  <c:v>47.913216896307468</c:v>
                </c:pt>
                <c:pt idx="13">
                  <c:v>40.813477268819213</c:v>
                </c:pt>
                <c:pt idx="14">
                  <c:v>28.833083434457091</c:v>
                </c:pt>
                <c:pt idx="15">
                  <c:v>62.966958346748314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0-4AAF-BC31-9FCC9CCE26F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89.164958759060212</c:v>
                </c:pt>
                <c:pt idx="1">
                  <c:v>64.951533251734332</c:v>
                </c:pt>
                <c:pt idx="2">
                  <c:v>56.565258807716617</c:v>
                </c:pt>
                <c:pt idx="3">
                  <c:v>51.559772999451042</c:v>
                </c:pt>
                <c:pt idx="4">
                  <c:v>58.134687385731091</c:v>
                </c:pt>
                <c:pt idx="5">
                  <c:v>32.16015752054448</c:v>
                </c:pt>
                <c:pt idx="6">
                  <c:v>30.984997817187036</c:v>
                </c:pt>
                <c:pt idx="7">
                  <c:v>34.66636452461654</c:v>
                </c:pt>
                <c:pt idx="8">
                  <c:v>32.464474900100875</c:v>
                </c:pt>
                <c:pt idx="9">
                  <c:v>40.212421478359659</c:v>
                </c:pt>
                <c:pt idx="10">
                  <c:v>54.879000009150275</c:v>
                </c:pt>
                <c:pt idx="11">
                  <c:v>55.816098944454566</c:v>
                </c:pt>
                <c:pt idx="12">
                  <c:v>48.866972912168521</c:v>
                </c:pt>
                <c:pt idx="13">
                  <c:v>41.668308080688142</c:v>
                </c:pt>
                <c:pt idx="14">
                  <c:v>29.663433140046095</c:v>
                </c:pt>
                <c:pt idx="15">
                  <c:v>63.831511639110801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00-4AAF-BC31-9FCC9CCE2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53327"/>
        <c:axId val="747153807"/>
      </c:barChart>
      <c:catAx>
        <c:axId val="747153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53807"/>
        <c:crosses val="autoZero"/>
        <c:auto val="1"/>
        <c:lblAlgn val="ctr"/>
        <c:lblOffset val="100"/>
        <c:noMultiLvlLbl val="0"/>
      </c:catAx>
      <c:valAx>
        <c:axId val="7471538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533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53.137738823765076</c:v>
                </c:pt>
                <c:pt idx="1">
                  <c:v>56.621220822220742</c:v>
                </c:pt>
                <c:pt idx="2">
                  <c:v>54.447344455887567</c:v>
                </c:pt>
                <c:pt idx="3">
                  <c:v>57.216639400046709</c:v>
                </c:pt>
                <c:pt idx="4">
                  <c:v>54.789257220070816</c:v>
                </c:pt>
                <c:pt idx="5">
                  <c:v>55.99637984555855</c:v>
                </c:pt>
                <c:pt idx="6">
                  <c:v>56.941629266004341</c:v>
                </c:pt>
                <c:pt idx="7">
                  <c:v>58.565300608922577</c:v>
                </c:pt>
                <c:pt idx="8">
                  <c:v>59.633442024802434</c:v>
                </c:pt>
                <c:pt idx="9">
                  <c:v>62.926817988698986</c:v>
                </c:pt>
                <c:pt idx="10">
                  <c:v>66.072171682153041</c:v>
                </c:pt>
                <c:pt idx="11">
                  <c:v>62.620253044300341</c:v>
                </c:pt>
                <c:pt idx="12">
                  <c:v>67.365971958291013</c:v>
                </c:pt>
                <c:pt idx="13">
                  <c:v>71.565432162717912</c:v>
                </c:pt>
                <c:pt idx="14">
                  <c:v>80.018640087766556</c:v>
                </c:pt>
                <c:pt idx="15">
                  <c:v>62.442096054471186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4-4ED2-A0AC-0A91AC30C2C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47.325129329981188</c:v>
                </c:pt>
                <c:pt idx="1">
                  <c:v>50.055071088800929</c:v>
                </c:pt>
                <c:pt idx="2">
                  <c:v>48.191623428335916</c:v>
                </c:pt>
                <c:pt idx="3">
                  <c:v>50.501545269581037</c:v>
                </c:pt>
                <c:pt idx="4">
                  <c:v>48.494601969266824</c:v>
                </c:pt>
                <c:pt idx="5">
                  <c:v>49.314371419615469</c:v>
                </c:pt>
                <c:pt idx="6">
                  <c:v>50.169491139819392</c:v>
                </c:pt>
                <c:pt idx="7">
                  <c:v>51.572881427629206</c:v>
                </c:pt>
                <c:pt idx="8">
                  <c:v>52.303925818259863</c:v>
                </c:pt>
                <c:pt idx="9">
                  <c:v>55.642725142620378</c:v>
                </c:pt>
                <c:pt idx="10">
                  <c:v>58.357937426494765</c:v>
                </c:pt>
                <c:pt idx="11">
                  <c:v>55.403066928480904</c:v>
                </c:pt>
                <c:pt idx="12">
                  <c:v>59.521330640388989</c:v>
                </c:pt>
                <c:pt idx="13">
                  <c:v>63.210405720205046</c:v>
                </c:pt>
                <c:pt idx="14">
                  <c:v>71.130207606489464</c:v>
                </c:pt>
                <c:pt idx="15">
                  <c:v>55.044391630698563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4-4ED2-A0AC-0A91AC30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39407"/>
        <c:axId val="747155247"/>
      </c:barChart>
      <c:catAx>
        <c:axId val="74713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55247"/>
        <c:crosses val="autoZero"/>
        <c:auto val="1"/>
        <c:lblAlgn val="ctr"/>
        <c:lblOffset val="100"/>
        <c:noMultiLvlLbl val="0"/>
      </c:catAx>
      <c:valAx>
        <c:axId val="7471552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394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84.038234753072643</c:v>
                </c:pt>
                <c:pt idx="1">
                  <c:v>61.344145028584094</c:v>
                </c:pt>
                <c:pt idx="2">
                  <c:v>53.400182845275097</c:v>
                </c:pt>
                <c:pt idx="3">
                  <c:v>48.879248316313941</c:v>
                </c:pt>
                <c:pt idx="4">
                  <c:v>54.980150277335518</c:v>
                </c:pt>
                <c:pt idx="5">
                  <c:v>30.719245650237017</c:v>
                </c:pt>
                <c:pt idx="6">
                  <c:v>29.707063898793489</c:v>
                </c:pt>
                <c:pt idx="7">
                  <c:v>33.173989269590436</c:v>
                </c:pt>
                <c:pt idx="8">
                  <c:v>31.193902494086959</c:v>
                </c:pt>
                <c:pt idx="9">
                  <c:v>38.445182193506291</c:v>
                </c:pt>
                <c:pt idx="10">
                  <c:v>52.135758466631771</c:v>
                </c:pt>
                <c:pt idx="11">
                  <c:v>52.851058753045045</c:v>
                </c:pt>
                <c:pt idx="12">
                  <c:v>46.527258561409511</c:v>
                </c:pt>
                <c:pt idx="13">
                  <c:v>39.907274224861396</c:v>
                </c:pt>
                <c:pt idx="14">
                  <c:v>28.639036936215614</c:v>
                </c:pt>
                <c:pt idx="15">
                  <c:v>60.019542763808751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1-4C1E-B951-E5997E6ED14E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85.81892862609088</c:v>
                </c:pt>
                <c:pt idx="1">
                  <c:v>63.029324096000188</c:v>
                </c:pt>
                <c:pt idx="2">
                  <c:v>55.31897000228458</c:v>
                </c:pt>
                <c:pt idx="3">
                  <c:v>50.506564664390581</c:v>
                </c:pt>
                <c:pt idx="4">
                  <c:v>56.994590093924224</c:v>
                </c:pt>
                <c:pt idx="5">
                  <c:v>31.921742292265137</c:v>
                </c:pt>
                <c:pt idx="6">
                  <c:v>30.754374063691746</c:v>
                </c:pt>
                <c:pt idx="7">
                  <c:v>34.314522573976262</c:v>
                </c:pt>
                <c:pt idx="8">
                  <c:v>32.19119636601517</c:v>
                </c:pt>
                <c:pt idx="9">
                  <c:v>39.513735471268355</c:v>
                </c:pt>
                <c:pt idx="10">
                  <c:v>53.073867431075399</c:v>
                </c:pt>
                <c:pt idx="11">
                  <c:v>54.063453230625711</c:v>
                </c:pt>
                <c:pt idx="12">
                  <c:v>47.440584760870365</c:v>
                </c:pt>
                <c:pt idx="13">
                  <c:v>40.717820959134684</c:v>
                </c:pt>
                <c:pt idx="14">
                  <c:v>29.403816250098821</c:v>
                </c:pt>
                <c:pt idx="15">
                  <c:v>60.918975512443545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1-4C1E-B951-E5997E6ED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40367"/>
        <c:axId val="747140847"/>
      </c:barChart>
      <c:catAx>
        <c:axId val="74714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0847"/>
        <c:crosses val="autoZero"/>
        <c:auto val="1"/>
        <c:lblAlgn val="ctr"/>
        <c:lblOffset val="100"/>
        <c:noMultiLvlLbl val="0"/>
      </c:catAx>
      <c:valAx>
        <c:axId val="7471408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03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52.340631577221018</c:v>
                </c:pt>
                <c:pt idx="1">
                  <c:v>56.111045453661355</c:v>
                </c:pt>
                <c:pt idx="2">
                  <c:v>54.164321440673575</c:v>
                </c:pt>
                <c:pt idx="3">
                  <c:v>56.96565385911385</c:v>
                </c:pt>
                <c:pt idx="4">
                  <c:v>54.522817733291618</c:v>
                </c:pt>
                <c:pt idx="5">
                  <c:v>56.014740375259834</c:v>
                </c:pt>
                <c:pt idx="6">
                  <c:v>56.944244641457914</c:v>
                </c:pt>
                <c:pt idx="7">
                  <c:v>58.520524117120793</c:v>
                </c:pt>
                <c:pt idx="8">
                  <c:v>59.606752404806898</c:v>
                </c:pt>
                <c:pt idx="9">
                  <c:v>62.733061948837239</c:v>
                </c:pt>
                <c:pt idx="10">
                  <c:v>65.55028022558453</c:v>
                </c:pt>
                <c:pt idx="11">
                  <c:v>62.124113030660951</c:v>
                </c:pt>
                <c:pt idx="12">
                  <c:v>66.974121953418361</c:v>
                </c:pt>
                <c:pt idx="13">
                  <c:v>71.268252389081439</c:v>
                </c:pt>
                <c:pt idx="14">
                  <c:v>79.953311003022449</c:v>
                </c:pt>
                <c:pt idx="15">
                  <c:v>61.50406284221301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9-4C8F-9BF1-D8AE2889141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46.520920678561595</c:v>
                </c:pt>
                <c:pt idx="1">
                  <c:v>49.535053986307517</c:v>
                </c:pt>
                <c:pt idx="2">
                  <c:v>47.89117771047696</c:v>
                </c:pt>
                <c:pt idx="3">
                  <c:v>50.236069160595299</c:v>
                </c:pt>
                <c:pt idx="4">
                  <c:v>48.196396766046711</c:v>
                </c:pt>
                <c:pt idx="5">
                  <c:v>49.319377664045625</c:v>
                </c:pt>
                <c:pt idx="6">
                  <c:v>50.159586554072099</c:v>
                </c:pt>
                <c:pt idx="7">
                  <c:v>51.514274286813183</c:v>
                </c:pt>
                <c:pt idx="8">
                  <c:v>52.263195893201527</c:v>
                </c:pt>
                <c:pt idx="9">
                  <c:v>55.419982916507159</c:v>
                </c:pt>
                <c:pt idx="10">
                  <c:v>57.822011615035102</c:v>
                </c:pt>
                <c:pt idx="11">
                  <c:v>54.883814298042509</c:v>
                </c:pt>
                <c:pt idx="12">
                  <c:v>59.103758343428225</c:v>
                </c:pt>
                <c:pt idx="13">
                  <c:v>62.875644862354292</c:v>
                </c:pt>
                <c:pt idx="14">
                  <c:v>71.031598161606979</c:v>
                </c:pt>
                <c:pt idx="15">
                  <c:v>54.053736350293725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9-4C8F-9BF1-D8AE2889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45647"/>
        <c:axId val="747161967"/>
      </c:barChart>
      <c:catAx>
        <c:axId val="74714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61967"/>
        <c:crosses val="autoZero"/>
        <c:auto val="1"/>
        <c:lblAlgn val="ctr"/>
        <c:lblOffset val="100"/>
        <c:noMultiLvlLbl val="0"/>
      </c:catAx>
      <c:valAx>
        <c:axId val="7471619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456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84.335773387062233</c:v>
                </c:pt>
                <c:pt idx="1">
                  <c:v>61.498406579029826</c:v>
                </c:pt>
                <c:pt idx="2">
                  <c:v>53.49762490647857</c:v>
                </c:pt>
                <c:pt idx="3">
                  <c:v>48.957758431330753</c:v>
                </c:pt>
                <c:pt idx="4">
                  <c:v>55.060177186111837</c:v>
                </c:pt>
                <c:pt idx="5">
                  <c:v>30.732363278680598</c:v>
                </c:pt>
                <c:pt idx="6">
                  <c:v>29.719497607505986</c:v>
                </c:pt>
                <c:pt idx="7">
                  <c:v>33.194097449711435</c:v>
                </c:pt>
                <c:pt idx="8">
                  <c:v>31.208643569366981</c:v>
                </c:pt>
                <c:pt idx="9">
                  <c:v>38.488848353275003</c:v>
                </c:pt>
                <c:pt idx="10">
                  <c:v>52.281795829809703</c:v>
                </c:pt>
                <c:pt idx="11">
                  <c:v>52.994115130221516</c:v>
                </c:pt>
                <c:pt idx="12">
                  <c:v>46.64070778441959</c:v>
                </c:pt>
                <c:pt idx="13">
                  <c:v>39.974255157261297</c:v>
                </c:pt>
                <c:pt idx="14">
                  <c:v>28.648777967244364</c:v>
                </c:pt>
                <c:pt idx="15">
                  <c:v>60.266910550369388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FF-4F5C-8E65-E5A017F43FC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86.205893390024315</c:v>
                </c:pt>
                <c:pt idx="1">
                  <c:v>63.226137324061817</c:v>
                </c:pt>
                <c:pt idx="2">
                  <c:v>55.450587499449377</c:v>
                </c:pt>
                <c:pt idx="3">
                  <c:v>50.609929496465988</c:v>
                </c:pt>
                <c:pt idx="4">
                  <c:v>57.105531944596621</c:v>
                </c:pt>
                <c:pt idx="5">
                  <c:v>31.943411567423727</c:v>
                </c:pt>
                <c:pt idx="6">
                  <c:v>30.775892934511166</c:v>
                </c:pt>
                <c:pt idx="7">
                  <c:v>34.344354034613907</c:v>
                </c:pt>
                <c:pt idx="8">
                  <c:v>32.213470808632835</c:v>
                </c:pt>
                <c:pt idx="9">
                  <c:v>39.569998844466674</c:v>
                </c:pt>
                <c:pt idx="10">
                  <c:v>53.254209433942179</c:v>
                </c:pt>
                <c:pt idx="11">
                  <c:v>54.247416787974345</c:v>
                </c:pt>
                <c:pt idx="12">
                  <c:v>47.589477706431836</c:v>
                </c:pt>
                <c:pt idx="13">
                  <c:v>40.806268260839339</c:v>
                </c:pt>
                <c:pt idx="14">
                  <c:v>29.41861367700459</c:v>
                </c:pt>
                <c:pt idx="15">
                  <c:v>61.235834603828337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FF-4F5C-8E65-E5A017F4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59087"/>
        <c:axId val="747159567"/>
      </c:barChart>
      <c:catAx>
        <c:axId val="747159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59567"/>
        <c:crosses val="autoZero"/>
        <c:auto val="1"/>
        <c:lblAlgn val="ctr"/>
        <c:lblOffset val="100"/>
        <c:noMultiLvlLbl val="0"/>
      </c:catAx>
      <c:valAx>
        <c:axId val="7471595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590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49.741610445461362</c:v>
                </c:pt>
                <c:pt idx="1">
                  <c:v>53.166047190461455</c:v>
                </c:pt>
                <c:pt idx="2">
                  <c:v>51.308949063180485</c:v>
                </c:pt>
                <c:pt idx="3">
                  <c:v>54.044025570137705</c:v>
                </c:pt>
                <c:pt idx="4">
                  <c:v>51.73141120121317</c:v>
                </c:pt>
                <c:pt idx="5">
                  <c:v>53.338472514932072</c:v>
                </c:pt>
                <c:pt idx="6">
                  <c:v>54.253606416545132</c:v>
                </c:pt>
                <c:pt idx="7">
                  <c:v>55.687641388454075</c:v>
                </c:pt>
                <c:pt idx="8">
                  <c:v>56.652214916400347</c:v>
                </c:pt>
                <c:pt idx="9">
                  <c:v>59.806122906645868</c:v>
                </c:pt>
                <c:pt idx="10">
                  <c:v>62.433047643424523</c:v>
                </c:pt>
                <c:pt idx="11">
                  <c:v>59.209031480558231</c:v>
                </c:pt>
                <c:pt idx="12">
                  <c:v>63.975452491804404</c:v>
                </c:pt>
                <c:pt idx="13">
                  <c:v>68.080960485710023</c:v>
                </c:pt>
                <c:pt idx="14">
                  <c:v>76.980844547365209</c:v>
                </c:pt>
                <c:pt idx="15">
                  <c:v>58.094443924707242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3-4968-8CF7-E9625822372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44.808004060917163</c:v>
                </c:pt>
                <c:pt idx="1">
                  <c:v>47.588818337409045</c:v>
                </c:pt>
                <c:pt idx="2">
                  <c:v>45.979449757125508</c:v>
                </c:pt>
                <c:pt idx="3">
                  <c:v>48.27984217344671</c:v>
                </c:pt>
                <c:pt idx="4">
                  <c:v>46.32719278951199</c:v>
                </c:pt>
                <c:pt idx="5">
                  <c:v>47.493195878701115</c:v>
                </c:pt>
                <c:pt idx="6">
                  <c:v>48.316797489607595</c:v>
                </c:pt>
                <c:pt idx="7">
                  <c:v>49.604323034719563</c:v>
                </c:pt>
                <c:pt idx="8">
                  <c:v>50.270768361667244</c:v>
                </c:pt>
                <c:pt idx="9">
                  <c:v>53.39518340104113</c:v>
                </c:pt>
                <c:pt idx="10">
                  <c:v>55.736493147827325</c:v>
                </c:pt>
                <c:pt idx="11">
                  <c:v>52.932058239880234</c:v>
                </c:pt>
                <c:pt idx="12">
                  <c:v>57.076219098921015</c:v>
                </c:pt>
                <c:pt idx="13">
                  <c:v>60.739477133915329</c:v>
                </c:pt>
                <c:pt idx="14">
                  <c:v>69.081469700400874</c:v>
                </c:pt>
                <c:pt idx="15">
                  <c:v>51.71756270168396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D3-4968-8CF7-E96258223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62927"/>
        <c:axId val="747163887"/>
      </c:barChart>
      <c:catAx>
        <c:axId val="747162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63887"/>
        <c:crosses val="autoZero"/>
        <c:auto val="1"/>
        <c:lblAlgn val="ctr"/>
        <c:lblOffset val="100"/>
        <c:noMultiLvlLbl val="0"/>
      </c:catAx>
      <c:valAx>
        <c:axId val="747163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629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88.648583161624231</c:v>
                </c:pt>
                <c:pt idx="1">
                  <c:v>64.169020976255183</c:v>
                </c:pt>
                <c:pt idx="2">
                  <c:v>55.252799443263953</c:v>
                </c:pt>
                <c:pt idx="3">
                  <c:v>50.515567574124518</c:v>
                </c:pt>
                <c:pt idx="4">
                  <c:v>56.63966075421277</c:v>
                </c:pt>
                <c:pt idx="5">
                  <c:v>31.14710649402236</c:v>
                </c:pt>
                <c:pt idx="6">
                  <c:v>30.107159041538356</c:v>
                </c:pt>
                <c:pt idx="7">
                  <c:v>33.768725827740141</c:v>
                </c:pt>
                <c:pt idx="8">
                  <c:v>31.697615626210826</c:v>
                </c:pt>
                <c:pt idx="9">
                  <c:v>39.517238622334261</c:v>
                </c:pt>
                <c:pt idx="10">
                  <c:v>54.904875655662678</c:v>
                </c:pt>
                <c:pt idx="11">
                  <c:v>55.435827223615412</c:v>
                </c:pt>
                <c:pt idx="12">
                  <c:v>48.661377430738895</c:v>
                </c:pt>
                <c:pt idx="13">
                  <c:v>41.404681775069221</c:v>
                </c:pt>
                <c:pt idx="14">
                  <c:v>29.033514916905361</c:v>
                </c:pt>
                <c:pt idx="15">
                  <c:v>64.194868771964082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0-4C14-AC0E-FE7D8693A56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90.082909041925888</c:v>
                </c:pt>
                <c:pt idx="1">
                  <c:v>65.602681687366697</c:v>
                </c:pt>
                <c:pt idx="2">
                  <c:v>57.070509834208728</c:v>
                </c:pt>
                <c:pt idx="3">
                  <c:v>52.030250022713162</c:v>
                </c:pt>
                <c:pt idx="4">
                  <c:v>58.57773836775192</c:v>
                </c:pt>
                <c:pt idx="5">
                  <c:v>32.331051000821383</c:v>
                </c:pt>
                <c:pt idx="6">
                  <c:v>31.144433166896871</c:v>
                </c:pt>
                <c:pt idx="7">
                  <c:v>34.883656343485519</c:v>
                </c:pt>
                <c:pt idx="8">
                  <c:v>32.668643940377684</c:v>
                </c:pt>
                <c:pt idx="9">
                  <c:v>40.519788445896673</c:v>
                </c:pt>
                <c:pt idx="10">
                  <c:v>55.587014135357819</c:v>
                </c:pt>
                <c:pt idx="11">
                  <c:v>56.440749315617765</c:v>
                </c:pt>
                <c:pt idx="12">
                  <c:v>49.44446717287795</c:v>
                </c:pt>
                <c:pt idx="13">
                  <c:v>42.170622922471324</c:v>
                </c:pt>
                <c:pt idx="14">
                  <c:v>29.838918302793044</c:v>
                </c:pt>
                <c:pt idx="15">
                  <c:v>64.82280763800037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70-4C14-AC0E-FE7D8693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167727"/>
        <c:axId val="747166767"/>
      </c:barChart>
      <c:catAx>
        <c:axId val="747167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66767"/>
        <c:crosses val="autoZero"/>
        <c:auto val="1"/>
        <c:lblAlgn val="ctr"/>
        <c:lblOffset val="100"/>
        <c:noMultiLvlLbl val="0"/>
      </c:catAx>
      <c:valAx>
        <c:axId val="7471667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471677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32E39-47BC-9404-848C-68780D7DC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ABCA5-6AC4-1F50-1B3A-16EB5FB4E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6699B2-E6DB-AEB4-65F5-76E108FDB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F65419-4C34-4714-D5DE-938FDE2A4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BBF5F7-1741-7F98-0462-EF358C2A3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048FC9-8123-474C-46C4-294B3375F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3F6937-67B5-D360-D253-C3F41CEE7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0EA645-D819-88AC-2918-F08C1B8F6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144F34B-1C90-76A2-6DC2-6E92DBB3E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EB66BF-1147-BAFA-E623-CC9298884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8B49DC-D300-324E-AD27-646DC4657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7FE4320-22D5-32E7-AA26-631819F7E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F958EF2-A181-3140-5D54-9C7EF67EB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4FEC5CC-91B5-1B86-5A62-195960FA2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B4B5DB-9F45-24EC-146B-346F5A6A3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D33B4E9-152B-3CF4-92EE-904324974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F869554-CB83-3E6B-0450-9FAAF7705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19</xdr:col>
      <xdr:colOff>482600</xdr:colOff>
      <xdr:row>540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FD33FFB-13FD-8148-B48C-8BFF11F1D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542</xdr:row>
      <xdr:rowOff>0</xdr:rowOff>
    </xdr:from>
    <xdr:to>
      <xdr:col>19</xdr:col>
      <xdr:colOff>482600</xdr:colOff>
      <xdr:row>570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AA26380-6DEE-645E-AB64-8E65FD7BF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572</xdr:row>
      <xdr:rowOff>0</xdr:rowOff>
    </xdr:from>
    <xdr:to>
      <xdr:col>19</xdr:col>
      <xdr:colOff>482600</xdr:colOff>
      <xdr:row>600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3A68FD8-2B90-AAFE-8E4D-B0E4EF01A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602</xdr:row>
      <xdr:rowOff>0</xdr:rowOff>
    </xdr:from>
    <xdr:to>
      <xdr:col>19</xdr:col>
      <xdr:colOff>482600</xdr:colOff>
      <xdr:row>630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D8BA418-A787-699B-C732-CA7484FFF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632</xdr:row>
      <xdr:rowOff>0</xdr:rowOff>
    </xdr:from>
    <xdr:to>
      <xdr:col>19</xdr:col>
      <xdr:colOff>482600</xdr:colOff>
      <xdr:row>660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FFD030F-CCF9-75D3-AD71-91AFE80A2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19</xdr:col>
      <xdr:colOff>482600</xdr:colOff>
      <xdr:row>690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4DD7641-1DE0-0FC7-D8A6-D37AB1D64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692</xdr:row>
      <xdr:rowOff>0</xdr:rowOff>
    </xdr:from>
    <xdr:to>
      <xdr:col>19</xdr:col>
      <xdr:colOff>482600</xdr:colOff>
      <xdr:row>720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2E24AB7-9ED9-A60B-A7BB-55ABA9215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722</xdr:row>
      <xdr:rowOff>0</xdr:rowOff>
    </xdr:from>
    <xdr:to>
      <xdr:col>19</xdr:col>
      <xdr:colOff>482600</xdr:colOff>
      <xdr:row>750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6E472AE-9844-6ED8-0E06-EFE4AF318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752</xdr:row>
      <xdr:rowOff>0</xdr:rowOff>
    </xdr:from>
    <xdr:to>
      <xdr:col>19</xdr:col>
      <xdr:colOff>482600</xdr:colOff>
      <xdr:row>780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249E273-7F20-25AD-8D3A-65FD49031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782</xdr:row>
      <xdr:rowOff>0</xdr:rowOff>
    </xdr:from>
    <xdr:to>
      <xdr:col>19</xdr:col>
      <xdr:colOff>482600</xdr:colOff>
      <xdr:row>810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1C2C8B6-FD66-15C6-881A-A1BAEE45A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812</xdr:row>
      <xdr:rowOff>0</xdr:rowOff>
    </xdr:from>
    <xdr:to>
      <xdr:col>19</xdr:col>
      <xdr:colOff>482600</xdr:colOff>
      <xdr:row>840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1D75F3E-0587-89E8-0B42-70ABE840E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842</xdr:row>
      <xdr:rowOff>0</xdr:rowOff>
    </xdr:from>
    <xdr:to>
      <xdr:col>19</xdr:col>
      <xdr:colOff>482600</xdr:colOff>
      <xdr:row>870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1C139C2-ACB7-6A68-D94D-476A37DD1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872</xdr:row>
      <xdr:rowOff>0</xdr:rowOff>
    </xdr:from>
    <xdr:to>
      <xdr:col>19</xdr:col>
      <xdr:colOff>482600</xdr:colOff>
      <xdr:row>900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5F54B80-8ED9-E8E3-5137-EB5B0D5ED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902</xdr:row>
      <xdr:rowOff>0</xdr:rowOff>
    </xdr:from>
    <xdr:to>
      <xdr:col>19</xdr:col>
      <xdr:colOff>482600</xdr:colOff>
      <xdr:row>930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3B14F7F-B5A3-365F-2E13-1F78069C3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0</xdr:colOff>
      <xdr:row>932</xdr:row>
      <xdr:rowOff>0</xdr:rowOff>
    </xdr:from>
    <xdr:to>
      <xdr:col>19</xdr:col>
      <xdr:colOff>482600</xdr:colOff>
      <xdr:row>960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69C246B-F73E-6D79-9368-5A800B18E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962</xdr:row>
      <xdr:rowOff>0</xdr:rowOff>
    </xdr:from>
    <xdr:to>
      <xdr:col>19</xdr:col>
      <xdr:colOff>482600</xdr:colOff>
      <xdr:row>990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5386695-5EFA-3BA5-5D5D-F7F94458F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F44FB5-5127-CE93-7691-A130FFB34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DF61C0-030B-51A9-9CF7-7F68B92C8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383EBE-A4F8-E130-BA9B-E02485C08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37A0BC-FD46-2DEE-347D-EE1072D3D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FD0925-9789-0BD5-6FD8-2632D4D10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83C145-AC58-A414-C296-642FDD67C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F4E0D8-395C-2499-9A7A-AF9ADF23F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FABE97-E0E8-E40A-DDAF-4E2C7F75A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F74326-1CA2-5173-63C6-5EE6F90F8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CC9E7C-A68A-946F-7463-A2306D232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11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7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Manufacturing Biotech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Manufacturing Biotech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Zones!H25</f>
        <v>199994.22999999995</v>
      </c>
    </row>
    <row r="9" spans="1:3" x14ac:dyDescent="0.25">
      <c r="A9" s="6" t="s">
        <v>5</v>
      </c>
      <c r="B9" s="2">
        <f>_xlfn.XLOOKUP(
  B4,
  'Geometry Summary'!$B:$B,
  'Geometry Summary'!$E:$E,
  ""
)</f>
        <v>6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12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9.0004452270658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15.000776946132991</v>
      </c>
    </row>
    <row r="16" spans="1:3" x14ac:dyDescent="0.25">
      <c r="A16" s="21" t="s">
        <v>90</v>
      </c>
      <c r="B16" s="2">
        <f>AVERAGE(Raw_windowdimensionsillheight!D:D)</f>
        <v>4.5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359</v>
      </c>
      <c r="B2" t="s">
        <v>360</v>
      </c>
      <c r="C2">
        <v>1</v>
      </c>
      <c r="D2" t="s">
        <v>361</v>
      </c>
    </row>
    <row r="3" spans="1:4" x14ac:dyDescent="0.25">
      <c r="A3" t="s">
        <v>362</v>
      </c>
      <c r="B3" t="s">
        <v>363</v>
      </c>
      <c r="C3">
        <v>1</v>
      </c>
      <c r="D3" t="s">
        <v>361</v>
      </c>
    </row>
    <row r="4" spans="1:4" x14ac:dyDescent="0.25">
      <c r="A4" t="s">
        <v>364</v>
      </c>
      <c r="B4" t="s">
        <v>365</v>
      </c>
      <c r="C4">
        <v>1</v>
      </c>
      <c r="D4" t="s">
        <v>361</v>
      </c>
    </row>
    <row r="5" spans="1:4" x14ac:dyDescent="0.25">
      <c r="A5" t="s">
        <v>366</v>
      </c>
      <c r="B5" t="s">
        <v>367</v>
      </c>
      <c r="C5">
        <v>1</v>
      </c>
      <c r="D5" t="s">
        <v>361</v>
      </c>
    </row>
    <row r="6" spans="1:4" x14ac:dyDescent="0.25">
      <c r="A6" t="s">
        <v>368</v>
      </c>
      <c r="B6" t="s">
        <v>369</v>
      </c>
      <c r="C6">
        <v>1</v>
      </c>
      <c r="D6" t="s">
        <v>361</v>
      </c>
    </row>
    <row r="7" spans="1:4" x14ac:dyDescent="0.25">
      <c r="A7" t="s">
        <v>370</v>
      </c>
      <c r="B7" t="s">
        <v>371</v>
      </c>
      <c r="C7">
        <v>1</v>
      </c>
      <c r="D7" t="s">
        <v>361</v>
      </c>
    </row>
    <row r="8" spans="1:4" x14ac:dyDescent="0.25">
      <c r="A8" t="s">
        <v>372</v>
      </c>
      <c r="B8" t="s">
        <v>373</v>
      </c>
      <c r="C8">
        <v>1</v>
      </c>
      <c r="D8" t="s">
        <v>361</v>
      </c>
    </row>
    <row r="9" spans="1:4" x14ac:dyDescent="0.25">
      <c r="A9" t="s">
        <v>374</v>
      </c>
      <c r="B9" t="s">
        <v>375</v>
      </c>
      <c r="C9">
        <v>1</v>
      </c>
      <c r="D9" t="s">
        <v>361</v>
      </c>
    </row>
    <row r="10" spans="1:4" x14ac:dyDescent="0.25">
      <c r="A10" t="s">
        <v>376</v>
      </c>
      <c r="B10" t="s">
        <v>377</v>
      </c>
      <c r="C10">
        <v>1</v>
      </c>
      <c r="D10" t="s">
        <v>361</v>
      </c>
    </row>
    <row r="11" spans="1:4" x14ac:dyDescent="0.25">
      <c r="A11" t="s">
        <v>378</v>
      </c>
      <c r="B11" t="s">
        <v>379</v>
      </c>
      <c r="C11">
        <v>1</v>
      </c>
      <c r="D11" t="s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25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Manufacturing Biotech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COMPUTER EL1 CORE SPC (G.C8)</v>
      </c>
      <c r="B3" s="3" t="str">
        <f>IF(TRIM(Raw_zonesummary!$A2)="Existing",Raw_zonesummary!C2,"")</f>
        <v>COMPUTER EL1 CORE SPC (G.C8)</v>
      </c>
      <c r="C3" s="2" t="str">
        <f>IF(TRIM(Raw_zonesummary!$A2)="Existing",Raw_zonesummary!D2,"")</f>
        <v>Yes</v>
      </c>
      <c r="D3" s="3" t="str">
        <f>IF(TRIM(Raw_zonesummary!$A2)="Existing",Raw_zonesummary!P2,"")</f>
        <v>Computer</v>
      </c>
      <c r="E3" s="3" t="str">
        <f>IF(TRIM(Raw_zonesummary!$A2)="Existing",Raw_zonesummary!Q2,"")</f>
        <v>Customized</v>
      </c>
      <c r="F3" s="3" t="str">
        <f>IF(TRIM(Raw_zonesummary!$A2)="Existing",Raw_zonesummary!R2,"")</f>
        <v>Computer room</v>
      </c>
      <c r="G3" s="60">
        <f>IFERROR(H3*J3/H25,"")</f>
        <v>1.9990376722368447E-2</v>
      </c>
      <c r="H3" s="53">
        <f>IF(TRIM(Raw_zonesummary!$A2)="Existing",Raw_zonesummary!E2,"")</f>
        <v>3997.96</v>
      </c>
      <c r="I3" s="53">
        <f>IF(TRIM(Raw_zonesummary!$A2)="Existing",Raw_zonesummary!I2,"")</f>
        <v>35983.42</v>
      </c>
      <c r="J3" s="2">
        <f>IF(TRIM(Raw_zonesummary!$A2)="Existing",Raw_zonesummary!J2,"")</f>
        <v>1</v>
      </c>
      <c r="K3" s="36">
        <f>IF(TRIM(Raw_zonesummary!$A2)="Existing",Raw_zonesummary!K2,"")</f>
        <v>1.5</v>
      </c>
      <c r="L3" s="26"/>
    </row>
    <row r="4" spans="1:12" x14ac:dyDescent="0.25">
      <c r="A4" s="3" t="str">
        <f>IF(TRIM(Raw_zonesummary!$A3)="Existing",Raw_zonesummary!B3,"")</f>
        <v>CONFERENCE EL1 CORE SPC (G.C7)</v>
      </c>
      <c r="B4" s="3" t="str">
        <f>IF(TRIM(Raw_zonesummary!$A3)="Existing",Raw_zonesummary!C3,"")</f>
        <v>CONFERENCE EL1 CORE SPC (G.C7)</v>
      </c>
      <c r="C4" s="2" t="str">
        <f>IF(TRIM(Raw_zonesummary!$A3)="Existing",Raw_zonesummary!D3,"")</f>
        <v>Yes</v>
      </c>
      <c r="D4" s="3" t="str">
        <f>IF(TRIM(Raw_zonesummary!$A3)="Existing",Raw_zonesummary!P3,"")</f>
        <v>Conference</v>
      </c>
      <c r="E4" s="3" t="str">
        <f>IF(TRIM(Raw_zonesummary!$A3)="Existing",Raw_zonesummary!Q3,"")</f>
        <v>Main</v>
      </c>
      <c r="F4" s="3" t="str">
        <f>IF(TRIM(Raw_zonesummary!$A3)="Existing",Raw_zonesummary!R3,"")</f>
        <v>Office</v>
      </c>
      <c r="G4" s="60">
        <f>IFERROR(H4*J4/H25,"")</f>
        <v>1.99957268767204E-2</v>
      </c>
      <c r="H4" s="53">
        <f>IF(TRIM(Raw_zonesummary!$A3)="Existing",Raw_zonesummary!E3,"")</f>
        <v>3999.03</v>
      </c>
      <c r="I4" s="53">
        <f>IF(TRIM(Raw_zonesummary!$A3)="Existing",Raw_zonesummary!I3,"")</f>
        <v>35993.03</v>
      </c>
      <c r="J4" s="2">
        <f>IF(TRIM(Raw_zonesummary!$A3)="Existing",Raw_zonesummary!J3,"")</f>
        <v>1</v>
      </c>
      <c r="K4" s="36">
        <f>IF(TRIM(Raw_zonesummary!$A3)="Existing",Raw_zonesummary!K3,"")</f>
        <v>33.33</v>
      </c>
      <c r="L4" s="26"/>
    </row>
    <row r="5" spans="1:12" x14ac:dyDescent="0.25">
      <c r="A5" s="3" t="str">
        <f>IF(TRIM(Raw_zonesummary!$A4)="Existing",Raw_zonesummary!B4,"")</f>
        <v>CORRIDOR EL1 CORE SPC (G.C6)</v>
      </c>
      <c r="B5" s="3" t="str">
        <f>IF(TRIM(Raw_zonesummary!$A4)="Existing",Raw_zonesummary!C4,"")</f>
        <v>CORRIDOR EL1 CORE SPC (G.C6)</v>
      </c>
      <c r="C5" s="2" t="str">
        <f>IF(TRIM(Raw_zonesummary!$A4)="Existing",Raw_zonesummary!D4,"")</f>
        <v>Yes</v>
      </c>
      <c r="D5" s="3" t="str">
        <f>IF(TRIM(Raw_zonesummary!$A4)="Existing",Raw_zonesummary!P4,"")</f>
        <v>Corridor</v>
      </c>
      <c r="E5" s="3" t="str">
        <f>IF(TRIM(Raw_zonesummary!$A4)="Existing",Raw_zonesummary!Q4,"")</f>
        <v>Main</v>
      </c>
      <c r="F5" s="3" t="str">
        <f>IF(TRIM(Raw_zonesummary!$A4)="Existing",Raw_zonesummary!R4,"")</f>
        <v>Office</v>
      </c>
      <c r="G5" s="60">
        <f>IFERROR(H5*J5/H25,"")</f>
        <v>0.20002597074925615</v>
      </c>
      <c r="H5" s="53">
        <f>IF(TRIM(Raw_zonesummary!$A4)="Existing",Raw_zonesummary!E4,"")</f>
        <v>40004.04</v>
      </c>
      <c r="I5" s="53">
        <f>IF(TRIM(Raw_zonesummary!$A4)="Existing",Raw_zonesummary!I4,"")</f>
        <v>360051.18</v>
      </c>
      <c r="J5" s="2">
        <f>IF(TRIM(Raw_zonesummary!$A4)="Existing",Raw_zonesummary!J4,"")</f>
        <v>1</v>
      </c>
      <c r="K5" s="36">
        <f>IF(TRIM(Raw_zonesummary!$A4)="Existing",Raw_zonesummary!K4,"")</f>
        <v>5</v>
      </c>
      <c r="L5" s="26"/>
    </row>
    <row r="6" spans="1:12" x14ac:dyDescent="0.25">
      <c r="A6" s="3" t="str">
        <f>IF(TRIM(Raw_zonesummary!$A5)="Existing",Raw_zonesummary!B5,"")</f>
        <v>DINING EL1 CORE SPC (G.C9)</v>
      </c>
      <c r="B6" s="3" t="str">
        <f>IF(TRIM(Raw_zonesummary!$A5)="Existing",Raw_zonesummary!C5,"")</f>
        <v>DINING EL1 CORE SPC (G.C9)</v>
      </c>
      <c r="C6" s="2" t="str">
        <f>IF(TRIM(Raw_zonesummary!$A5)="Existing",Raw_zonesummary!D5,"")</f>
        <v>Yes</v>
      </c>
      <c r="D6" s="3" t="str">
        <f>IF(TRIM(Raw_zonesummary!$A5)="Existing",Raw_zonesummary!P5,"")</f>
        <v>Dining_fast</v>
      </c>
      <c r="E6" s="3" t="str">
        <f>IF(TRIM(Raw_zonesummary!$A5)="Existing",Raw_zonesummary!Q5,"")</f>
        <v>Main</v>
      </c>
      <c r="F6" s="3" t="str">
        <f>IF(TRIM(Raw_zonesummary!$A5)="Existing",Raw_zonesummary!R5,"")</f>
        <v>Office</v>
      </c>
      <c r="G6" s="60">
        <f>IFERROR(H6*J6/H25,"")</f>
        <v>2.9995115359078117E-2</v>
      </c>
      <c r="H6" s="53">
        <f>IF(TRIM(Raw_zonesummary!$A5)="Existing",Raw_zonesummary!E5,"")</f>
        <v>5998.85</v>
      </c>
      <c r="I6" s="53">
        <f>IF(TRIM(Raw_zonesummary!$A5)="Existing",Raw_zonesummary!I5,"")</f>
        <v>53987.72</v>
      </c>
      <c r="J6" s="2">
        <f>IF(TRIM(Raw_zonesummary!$A5)="Existing",Raw_zonesummary!J5,"")</f>
        <v>1</v>
      </c>
      <c r="K6" s="36">
        <f>IF(TRIM(Raw_zonesummary!$A5)="Existing",Raw_zonesummary!K5,"")</f>
        <v>33.33</v>
      </c>
      <c r="L6" s="26"/>
    </row>
    <row r="7" spans="1:12" x14ac:dyDescent="0.25">
      <c r="A7" s="3" t="str">
        <f>IF(TRIM(Raw_zonesummary!$A6)="Existing",Raw_zonesummary!B6,"")</f>
        <v>EL1 CORE PLNM (G.C16)</v>
      </c>
      <c r="B7" s="3" t="str">
        <f>IF(TRIM(Raw_zonesummary!$A6)="Existing",Raw_zonesummary!C6,"")</f>
        <v>EL1 CORE PLNM (G.C16)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IFERROR(H7*J7/H25,"")</f>
        <v>0</v>
      </c>
      <c r="H7" s="53">
        <f>IF(TRIM(Raw_zonesummary!$A6)="Existing",Raw_zonesummary!E6,"")</f>
        <v>0</v>
      </c>
      <c r="I7" s="53">
        <f>IF(TRIM(Raw_zonesummary!$A6)="Existing",Raw_zonesummary!I6,"")</f>
        <v>544051.57999999996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EL1 CORE PLNM (G.C17)</v>
      </c>
      <c r="B8" s="3" t="str">
        <f>IF(TRIM(Raw_zonesummary!$A7)="Existing",Raw_zonesummary!C7,"")</f>
        <v>EL1 CORE PLNM (G.C17)</v>
      </c>
      <c r="C8" s="2" t="str">
        <f>IF(TRIM(Raw_zonesummary!$A7)="Existing",Raw_zonesummary!D7,"")</f>
        <v>No</v>
      </c>
      <c r="D8" s="3" t="str">
        <f>IF(TRIM(Raw_zonesummary!$A7)="Existing",Raw_zonesummary!P7,"")</f>
        <v>Plenum</v>
      </c>
      <c r="E8" s="3" t="str">
        <f>IF(TRIM(Raw_zonesummary!$A7)="Existing",Raw_zonesummary!Q7,"")</f>
        <v>-</v>
      </c>
      <c r="F8" s="3" t="str">
        <f>IF(TRIM(Raw_zonesummary!$A7)="Existing",Raw_zonesummary!R7,"")</f>
        <v>Plenum</v>
      </c>
      <c r="G8" s="60">
        <f>IFERROR(H8*J8/H25,"")</f>
        <v>0</v>
      </c>
      <c r="H8" s="53">
        <f>IF(TRIM(Raw_zonesummary!$A7)="Existing",Raw_zonesummary!E7,"")</f>
        <v>0</v>
      </c>
      <c r="I8" s="53">
        <f>IF(TRIM(Raw_zonesummary!$A7)="Existing",Raw_zonesummary!I7,"")</f>
        <v>240035.65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x14ac:dyDescent="0.25">
      <c r="A9" s="3" t="str">
        <f>IF(TRIM(Raw_zonesummary!$A8)="Existing",Raw_zonesummary!B8,"")</f>
        <v>EL1 CORE PLNM (G.C18)</v>
      </c>
      <c r="B9" s="3" t="str">
        <f>IF(TRIM(Raw_zonesummary!$A8)="Existing",Raw_zonesummary!C8,"")</f>
        <v>EL1 CORE PLNM (G.C18)</v>
      </c>
      <c r="C9" s="2" t="str">
        <f>IF(TRIM(Raw_zonesummary!$A8)="Existing",Raw_zonesummary!D8,"")</f>
        <v>No</v>
      </c>
      <c r="D9" s="3" t="str">
        <f>IF(TRIM(Raw_zonesummary!$A8)="Existing",Raw_zonesummary!P8,"")</f>
        <v>Plenum</v>
      </c>
      <c r="E9" s="3" t="str">
        <f>IF(TRIM(Raw_zonesummary!$A8)="Existing",Raw_zonesummary!Q8,"")</f>
        <v>-</v>
      </c>
      <c r="F9" s="3" t="str">
        <f>IF(TRIM(Raw_zonesummary!$A8)="Existing",Raw_zonesummary!R8,"")</f>
        <v>Plenum</v>
      </c>
      <c r="G9" s="60">
        <f>IFERROR(H9*J9/H25,"")</f>
        <v>0</v>
      </c>
      <c r="H9" s="53">
        <f>IF(TRIM(Raw_zonesummary!$A8)="Existing",Raw_zonesummary!E8,"")</f>
        <v>0</v>
      </c>
      <c r="I9" s="53">
        <f>IF(TRIM(Raw_zonesummary!$A8)="Existing",Raw_zonesummary!I8,"")</f>
        <v>23995.360000000001</v>
      </c>
      <c r="J9" s="2">
        <f>IF(TRIM(Raw_zonesummary!$A8)="Existing",Raw_zonesummary!J8,"")</f>
        <v>1</v>
      </c>
      <c r="K9" s="36">
        <f>IF(TRIM(Raw_zonesummary!$A8)="Existing",Raw_zonesummary!K8,"")</f>
        <v>0</v>
      </c>
      <c r="L9" s="26"/>
    </row>
    <row r="10" spans="1:12" x14ac:dyDescent="0.25">
      <c r="A10" s="3" t="str">
        <f>IF(TRIM(Raw_zonesummary!$A9)="Existing",Raw_zonesummary!B9,"")</f>
        <v>EL1 CORE PLNM (G.C19)</v>
      </c>
      <c r="B10" s="3" t="str">
        <f>IF(TRIM(Raw_zonesummary!$A9)="Existing",Raw_zonesummary!C9,"")</f>
        <v>EL1 CORE PLNM (G.C19)</v>
      </c>
      <c r="C10" s="2" t="str">
        <f>IF(TRIM(Raw_zonesummary!$A9)="Existing",Raw_zonesummary!D9,"")</f>
        <v>No</v>
      </c>
      <c r="D10" s="3" t="str">
        <f>IF(TRIM(Raw_zonesummary!$A9)="Existing",Raw_zonesummary!P9,"")</f>
        <v>Plenum</v>
      </c>
      <c r="E10" s="3" t="str">
        <f>IF(TRIM(Raw_zonesummary!$A9)="Existing",Raw_zonesummary!Q9,"")</f>
        <v>-</v>
      </c>
      <c r="F10" s="3" t="str">
        <f>IF(TRIM(Raw_zonesummary!$A9)="Existing",Raw_zonesummary!R9,"")</f>
        <v>Plenum</v>
      </c>
      <c r="G10" s="60">
        <f>IFERROR(H10*J10/H25,"")</f>
        <v>0</v>
      </c>
      <c r="H10" s="53">
        <f>IF(TRIM(Raw_zonesummary!$A9)="Existing",Raw_zonesummary!E9,"")</f>
        <v>0</v>
      </c>
      <c r="I10" s="53">
        <f>IF(TRIM(Raw_zonesummary!$A9)="Existing",Raw_zonesummary!I9,"")</f>
        <v>23990.47</v>
      </c>
      <c r="J10" s="2">
        <f>IF(TRIM(Raw_zonesummary!$A9)="Existing",Raw_zonesummary!J9,"")</f>
        <v>1</v>
      </c>
      <c r="K10" s="36">
        <f>IF(TRIM(Raw_zonesummary!$A9)="Existing",Raw_zonesummary!K9,"")</f>
        <v>0</v>
      </c>
      <c r="L10" s="26"/>
    </row>
    <row r="11" spans="1:12" x14ac:dyDescent="0.25">
      <c r="A11" s="3" t="str">
        <f>IF(TRIM(Raw_zonesummary!$A10)="Existing",Raw_zonesummary!B10,"")</f>
        <v>EL1 CORE PLNM (G.C20)</v>
      </c>
      <c r="B11" s="3" t="str">
        <f>IF(TRIM(Raw_zonesummary!$A10)="Existing",Raw_zonesummary!C10,"")</f>
        <v>EL1 CORE PLNM (G.C20)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IFERROR(H11*J11/H25,"")</f>
        <v>0</v>
      </c>
      <c r="H11" s="53">
        <f>IF(TRIM(Raw_zonesummary!$A10)="Existing",Raw_zonesummary!E10,"")</f>
        <v>0</v>
      </c>
      <c r="I11" s="53">
        <f>IF(TRIM(Raw_zonesummary!$A10)="Existing",Raw_zonesummary!I10,"")</f>
        <v>35991.81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EL1 CORE PLNM (G.C21)</v>
      </c>
      <c r="B12" s="3" t="str">
        <f>IF(TRIM(Raw_zonesummary!$A11)="Existing",Raw_zonesummary!C11,"")</f>
        <v>EL1 CORE PLNM (G.C21)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IFERROR(H12*J12/H25,"")</f>
        <v>0</v>
      </c>
      <c r="H12" s="53">
        <f>IF(TRIM(Raw_zonesummary!$A11)="Existing",Raw_zonesummary!E11,"")</f>
        <v>0</v>
      </c>
      <c r="I12" s="53">
        <f>IF(TRIM(Raw_zonesummary!$A11)="Existing",Raw_zonesummary!I11,"")</f>
        <v>11996.76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EL1 CORE PLNM (G.C22)</v>
      </c>
      <c r="B13" s="3" t="str">
        <f>IF(TRIM(Raw_zonesummary!$A12)="Existing",Raw_zonesummary!C12,"")</f>
        <v>EL1 CORE PLNM (G.C22)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IFERROR(H13*J13/H25,"")</f>
        <v>0</v>
      </c>
      <c r="H13" s="53">
        <f>IF(TRIM(Raw_zonesummary!$A12)="Existing",Raw_zonesummary!E12,"")</f>
        <v>0</v>
      </c>
      <c r="I13" s="53">
        <f>IF(TRIM(Raw_zonesummary!$A12)="Existing",Raw_zonesummary!I12,"")</f>
        <v>95284.47</v>
      </c>
      <c r="J13" s="2">
        <f>IF(TRIM(Raw_zonesummary!$A12)="Existing",Raw_zonesummary!J12,"")</f>
        <v>1</v>
      </c>
      <c r="K13" s="36">
        <f>IF(TRIM(Raw_zonesummary!$A12)="Existing",Raw_zonesummary!K12,"")</f>
        <v>0</v>
      </c>
      <c r="L13" s="26"/>
    </row>
    <row r="14" spans="1:12" x14ac:dyDescent="0.25">
      <c r="A14" s="3" t="str">
        <f>IF(TRIM(Raw_zonesummary!$A13)="Existing",Raw_zonesummary!B13,"")</f>
        <v>EL1 EAST PERIM PLNM (G.E13)</v>
      </c>
      <c r="B14" s="3" t="str">
        <f>IF(TRIM(Raw_zonesummary!$A13)="Existing",Raw_zonesummary!C13,"")</f>
        <v>EL1 EAST PERIM PLNM (G.E13)</v>
      </c>
      <c r="C14" s="2" t="str">
        <f>IF(TRIM(Raw_zonesummary!$A13)="Existing",Raw_zonesummary!D13,"")</f>
        <v>No</v>
      </c>
      <c r="D14" s="3" t="str">
        <f>IF(TRIM(Raw_zonesummary!$A13)="Existing",Raw_zonesummary!P13,"")</f>
        <v>Plenum</v>
      </c>
      <c r="E14" s="3" t="str">
        <f>IF(TRIM(Raw_zonesummary!$A13)="Existing",Raw_zonesummary!Q13,"")</f>
        <v>-</v>
      </c>
      <c r="F14" s="3" t="str">
        <f>IF(TRIM(Raw_zonesummary!$A13)="Existing",Raw_zonesummary!R13,"")</f>
        <v>Plenum</v>
      </c>
      <c r="G14" s="60">
        <f>IFERROR(H14*J14/H25,"")</f>
        <v>0</v>
      </c>
      <c r="H14" s="53">
        <f>IF(TRIM(Raw_zonesummary!$A13)="Existing",Raw_zonesummary!E13,"")</f>
        <v>0</v>
      </c>
      <c r="I14" s="53">
        <f>IF(TRIM(Raw_zonesummary!$A13)="Existing",Raw_zonesummary!I13,"")</f>
        <v>15081.71</v>
      </c>
      <c r="J14" s="2">
        <f>IF(TRIM(Raw_zonesummary!$A13)="Existing",Raw_zonesummary!J13,"")</f>
        <v>1</v>
      </c>
      <c r="K14" s="36">
        <f>IF(TRIM(Raw_zonesummary!$A13)="Existing",Raw_zonesummary!K13,"")</f>
        <v>0</v>
      </c>
      <c r="L14" s="26"/>
    </row>
    <row r="15" spans="1:12" x14ac:dyDescent="0.25">
      <c r="A15" s="3" t="str">
        <f>IF(TRIM(Raw_zonesummary!$A14)="Existing",Raw_zonesummary!B14,"")</f>
        <v>EL1 NORTH PERIM PLNM (G.N14)</v>
      </c>
      <c r="B15" s="3" t="str">
        <f>IF(TRIM(Raw_zonesummary!$A14)="Existing",Raw_zonesummary!C14,"")</f>
        <v>EL1 NORTH PERIM PLNM (G.N14)</v>
      </c>
      <c r="C15" s="2" t="str">
        <f>IF(TRIM(Raw_zonesummary!$A14)="Existing",Raw_zonesummary!D14,"")</f>
        <v>No</v>
      </c>
      <c r="D15" s="3" t="str">
        <f>IF(TRIM(Raw_zonesummary!$A14)="Existing",Raw_zonesummary!P14,"")</f>
        <v>Plenum</v>
      </c>
      <c r="E15" s="3" t="str">
        <f>IF(TRIM(Raw_zonesummary!$A14)="Existing",Raw_zonesummary!Q14,"")</f>
        <v>-</v>
      </c>
      <c r="F15" s="3" t="str">
        <f>IF(TRIM(Raw_zonesummary!$A14)="Existing",Raw_zonesummary!R14,"")</f>
        <v>Plenum</v>
      </c>
      <c r="G15" s="60">
        <f>IFERROR(H15*J15/H25,"")</f>
        <v>0</v>
      </c>
      <c r="H15" s="53">
        <f>IF(TRIM(Raw_zonesummary!$A14)="Existing",Raw_zonesummary!E14,"")</f>
        <v>0</v>
      </c>
      <c r="I15" s="53">
        <f>IF(TRIM(Raw_zonesummary!$A14)="Existing",Raw_zonesummary!I14,"")</f>
        <v>97256.41</v>
      </c>
      <c r="J15" s="2">
        <f>IF(TRIM(Raw_zonesummary!$A14)="Existing",Raw_zonesummary!J14,"")</f>
        <v>1</v>
      </c>
      <c r="K15" s="36">
        <f>IF(TRIM(Raw_zonesummary!$A14)="Existing",Raw_zonesummary!K14,"")</f>
        <v>0</v>
      </c>
      <c r="L15" s="26"/>
    </row>
    <row r="16" spans="1:12" x14ac:dyDescent="0.25">
      <c r="A16" s="3" t="str">
        <f>IF(TRIM(Raw_zonesummary!$A15)="Existing",Raw_zonesummary!B15,"")</f>
        <v>EL1 SOUTH PERIM PLNM (G.S12)</v>
      </c>
      <c r="B16" s="3" t="str">
        <f>IF(TRIM(Raw_zonesummary!$A15)="Existing",Raw_zonesummary!C15,"")</f>
        <v>EL1 SOUTH PERIM PLNM (G.S12)</v>
      </c>
      <c r="C16" s="2" t="str">
        <f>IF(TRIM(Raw_zonesummary!$A15)="Existing",Raw_zonesummary!D15,"")</f>
        <v>No</v>
      </c>
      <c r="D16" s="3" t="str">
        <f>IF(TRIM(Raw_zonesummary!$A15)="Existing",Raw_zonesummary!P15,"")</f>
        <v>Plenum</v>
      </c>
      <c r="E16" s="3" t="str">
        <f>IF(TRIM(Raw_zonesummary!$A15)="Existing",Raw_zonesummary!Q15,"")</f>
        <v>-</v>
      </c>
      <c r="F16" s="3" t="str">
        <f>IF(TRIM(Raw_zonesummary!$A15)="Existing",Raw_zonesummary!R15,"")</f>
        <v>Plenum</v>
      </c>
      <c r="G16" s="60">
        <f>IFERROR(H16*J16/H25,"")</f>
        <v>0</v>
      </c>
      <c r="H16" s="53">
        <f>IF(TRIM(Raw_zonesummary!$A15)="Existing",Raw_zonesummary!E15,"")</f>
        <v>0</v>
      </c>
      <c r="I16" s="53">
        <f>IF(TRIM(Raw_zonesummary!$A15)="Existing",Raw_zonesummary!I15,"")</f>
        <v>97254.59</v>
      </c>
      <c r="J16" s="2">
        <f>IF(TRIM(Raw_zonesummary!$A15)="Existing",Raw_zonesummary!J15,"")</f>
        <v>1</v>
      </c>
      <c r="K16" s="36">
        <f>IF(TRIM(Raw_zonesummary!$A15)="Existing",Raw_zonesummary!K15,"")</f>
        <v>0</v>
      </c>
      <c r="L16" s="26"/>
    </row>
    <row r="17" spans="1:12" x14ac:dyDescent="0.25">
      <c r="A17" s="3" t="str">
        <f>IF(TRIM(Raw_zonesummary!$A16)="Existing",Raw_zonesummary!B16,"")</f>
        <v>EL1 WEST PERIM PLNM (G.W15)</v>
      </c>
      <c r="B17" s="3" t="str">
        <f>IF(TRIM(Raw_zonesummary!$A16)="Existing",Raw_zonesummary!C16,"")</f>
        <v>EL1 WEST PERIM PLNM (G.W15)</v>
      </c>
      <c r="C17" s="2" t="str">
        <f>IF(TRIM(Raw_zonesummary!$A16)="Existing",Raw_zonesummary!D16,"")</f>
        <v>No</v>
      </c>
      <c r="D17" s="3" t="str">
        <f>IF(TRIM(Raw_zonesummary!$A16)="Existing",Raw_zonesummary!P16,"")</f>
        <v>Plenum</v>
      </c>
      <c r="E17" s="3" t="str">
        <f>IF(TRIM(Raw_zonesummary!$A16)="Existing",Raw_zonesummary!Q16,"")</f>
        <v>-</v>
      </c>
      <c r="F17" s="3" t="str">
        <f>IF(TRIM(Raw_zonesummary!$A16)="Existing",Raw_zonesummary!R16,"")</f>
        <v>Plenum</v>
      </c>
      <c r="G17" s="60">
        <f>IFERROR(H17*J17/H25,"")</f>
        <v>0</v>
      </c>
      <c r="H17" s="53">
        <f>IF(TRIM(Raw_zonesummary!$A16)="Existing",Raw_zonesummary!E16,"")</f>
        <v>0</v>
      </c>
      <c r="I17" s="53">
        <f>IF(TRIM(Raw_zonesummary!$A16)="Existing",Raw_zonesummary!I16,"")</f>
        <v>15081.71</v>
      </c>
      <c r="J17" s="2">
        <f>IF(TRIM(Raw_zonesummary!$A16)="Existing",Raw_zonesummary!J16,"")</f>
        <v>1</v>
      </c>
      <c r="K17" s="36">
        <f>IF(TRIM(Raw_zonesummary!$A16)="Existing",Raw_zonesummary!K16,"")</f>
        <v>0</v>
      </c>
      <c r="L17" s="26"/>
    </row>
    <row r="18" spans="1:12" x14ac:dyDescent="0.25">
      <c r="A18" s="3" t="str">
        <f>IF(TRIM(Raw_zonesummary!$A17)="Existing",Raw_zonesummary!B17,"")</f>
        <v>KITCHEN EL1 CORE SPC (G.C10)</v>
      </c>
      <c r="B18" s="3" t="str">
        <f>IF(TRIM(Raw_zonesummary!$A17)="Existing",Raw_zonesummary!C17,"")</f>
        <v>KITCHEN EL1 CORE SPC (G.C10)</v>
      </c>
      <c r="C18" s="2" t="str">
        <f>IF(TRIM(Raw_zonesummary!$A17)="Existing",Raw_zonesummary!D17,"")</f>
        <v>Yes</v>
      </c>
      <c r="D18" s="3" t="str">
        <f>IF(TRIM(Raw_zonesummary!$A17)="Existing",Raw_zonesummary!P17,"")</f>
        <v>Kitchen</v>
      </c>
      <c r="E18" s="3" t="str">
        <f>IF(TRIM(Raw_zonesummary!$A17)="Existing",Raw_zonesummary!Q17,"")</f>
        <v>Customized</v>
      </c>
      <c r="F18" s="3" t="str">
        <f>IF(TRIM(Raw_zonesummary!$A17)="Existing",Raw_zonesummary!R17,"")</f>
        <v>Kitchen</v>
      </c>
      <c r="G18" s="60">
        <f>IFERROR(H18*J18/H25,"")</f>
        <v>1.0000938527076508E-2</v>
      </c>
      <c r="H18" s="53">
        <f>IF(TRIM(Raw_zonesummary!$A17)="Existing",Raw_zonesummary!E17,"")</f>
        <v>2000.13</v>
      </c>
      <c r="I18" s="53">
        <f>IF(TRIM(Raw_zonesummary!$A17)="Existing",Raw_zonesummary!I17,"")</f>
        <v>17995.14</v>
      </c>
      <c r="J18" s="2">
        <f>IF(TRIM(Raw_zonesummary!$A17)="Existing",Raw_zonesummary!J17,"")</f>
        <v>1</v>
      </c>
      <c r="K18" s="36">
        <f>IF(TRIM(Raw_zonesummary!$A17)="Existing",Raw_zonesummary!K17,"")</f>
        <v>2.5</v>
      </c>
      <c r="L18" s="26"/>
    </row>
    <row r="19" spans="1:12" x14ac:dyDescent="0.25">
      <c r="A19" s="3" t="str">
        <f>IF(TRIM(Raw_zonesummary!$A18)="Existing",Raw_zonesummary!B18,"")</f>
        <v>LAB EL1 CORE SPC (G.C5)</v>
      </c>
      <c r="B19" s="3" t="str">
        <f>IF(TRIM(Raw_zonesummary!$A18)="Existing",Raw_zonesummary!C18,"")</f>
        <v>LAB EL1 CORE SPC (G.C5)</v>
      </c>
      <c r="C19" s="2" t="str">
        <f>IF(TRIM(Raw_zonesummary!$A18)="Existing",Raw_zonesummary!D18,"")</f>
        <v>Yes</v>
      </c>
      <c r="D19" s="3" t="str">
        <f>IF(TRIM(Raw_zonesummary!$A18)="Existing",Raw_zonesummary!P18,"")</f>
        <v>Lab</v>
      </c>
      <c r="E19" s="3" t="str">
        <f>IF(TRIM(Raw_zonesummary!$A18)="Existing",Raw_zonesummary!Q18,"")</f>
        <v>Customized</v>
      </c>
      <c r="F19" s="3" t="str">
        <f>IF(TRIM(Raw_zonesummary!$A18)="Existing",Raw_zonesummary!R18,"")</f>
        <v>lab</v>
      </c>
      <c r="G19" s="60">
        <f>IFERROR(H19*J19/H25,"")</f>
        <v>0.45336727964601786</v>
      </c>
      <c r="H19" s="53">
        <f>IF(TRIM(Raw_zonesummary!$A18)="Existing",Raw_zonesummary!E18,"")</f>
        <v>90670.84</v>
      </c>
      <c r="I19" s="53">
        <f>IF(TRIM(Raw_zonesummary!$A18)="Existing",Raw_zonesummary!I18,"")</f>
        <v>816077.38</v>
      </c>
      <c r="J19" s="2">
        <f>IF(TRIM(Raw_zonesummary!$A18)="Existing",Raw_zonesummary!J18,"")</f>
        <v>1</v>
      </c>
      <c r="K19" s="36">
        <f>IF(TRIM(Raw_zonesummary!$A18)="Existing",Raw_zonesummary!K18,"")</f>
        <v>5</v>
      </c>
      <c r="L19" s="26"/>
    </row>
    <row r="20" spans="1:12" x14ac:dyDescent="0.25">
      <c r="A20" s="3" t="str">
        <f>IF(TRIM(Raw_zonesummary!$A19)="Existing",Raw_zonesummary!B19,"")</f>
        <v>OFFICE EL1 CORE SPC (G.C11)</v>
      </c>
      <c r="B20" s="3" t="str">
        <f>IF(TRIM(Raw_zonesummary!$A19)="Existing",Raw_zonesummary!C19,"")</f>
        <v>OFFICE EL1 CORE SPC (G.C11)</v>
      </c>
      <c r="C20" s="2" t="str">
        <f>IF(TRIM(Raw_zonesummary!$A19)="Existing",Raw_zonesummary!D19,"")</f>
        <v>Yes</v>
      </c>
      <c r="D20" s="3" t="str">
        <f>IF(TRIM(Raw_zonesummary!$A19)="Existing",Raw_zonesummary!P19,"")</f>
        <v>Office</v>
      </c>
      <c r="E20" s="3" t="str">
        <f>IF(TRIM(Raw_zonesummary!$A19)="Existing",Raw_zonesummary!Q19,"")</f>
        <v>Main</v>
      </c>
      <c r="F20" s="3" t="str">
        <f>IF(TRIM(Raw_zonesummary!$A19)="Existing",Raw_zonesummary!R19,"")</f>
        <v>Office</v>
      </c>
      <c r="G20" s="60">
        <f>IFERROR(H20*J20/H25,"")</f>
        <v>7.940089071569717E-2</v>
      </c>
      <c r="H20" s="53">
        <f>IF(TRIM(Raw_zonesummary!$A19)="Existing",Raw_zonesummary!E19,"")</f>
        <v>15879.72</v>
      </c>
      <c r="I20" s="53">
        <f>IF(TRIM(Raw_zonesummary!$A19)="Existing",Raw_zonesummary!I19,"")</f>
        <v>142926.71</v>
      </c>
      <c r="J20" s="2">
        <f>IF(TRIM(Raw_zonesummary!$A19)="Existing",Raw_zonesummary!J19,"")</f>
        <v>1</v>
      </c>
      <c r="K20" s="36">
        <f>IF(TRIM(Raw_zonesummary!$A19)="Existing",Raw_zonesummary!K19,"")</f>
        <v>5</v>
      </c>
      <c r="L20" s="26"/>
    </row>
    <row r="21" spans="1:12" x14ac:dyDescent="0.25">
      <c r="A21" s="3" t="str">
        <f>IF(TRIM(Raw_zonesummary!$A20)="Existing",Raw_zonesummary!B20,"")</f>
        <v>OFFICE EL1 EAST PERIM SPC (G.E2)</v>
      </c>
      <c r="B21" s="3" t="str">
        <f>IF(TRIM(Raw_zonesummary!$A20)="Existing",Raw_zonesummary!C20,"")</f>
        <v>OFFICE EL1 EAST PERIM SPC (G.E2)</v>
      </c>
      <c r="C21" s="2" t="str">
        <f>IF(TRIM(Raw_zonesummary!$A20)="Existing",Raw_zonesummary!D20,"")</f>
        <v>Yes</v>
      </c>
      <c r="D21" s="3" t="str">
        <f>IF(TRIM(Raw_zonesummary!$A20)="Existing",Raw_zonesummary!P20,"")</f>
        <v>Office</v>
      </c>
      <c r="E21" s="3" t="str">
        <f>IF(TRIM(Raw_zonesummary!$A20)="Existing",Raw_zonesummary!Q20,"")</f>
        <v>Main</v>
      </c>
      <c r="F21" s="3" t="str">
        <f>IF(TRIM(Raw_zonesummary!$A20)="Existing",Raw_zonesummary!R20,"")</f>
        <v>Office</v>
      </c>
      <c r="G21" s="60">
        <f>IFERROR(H21*J21/H25,"")</f>
        <v>1.2567862582835519E-2</v>
      </c>
      <c r="H21" s="53">
        <f>IF(TRIM(Raw_zonesummary!$A20)="Existing",Raw_zonesummary!E20,"")</f>
        <v>2513.5</v>
      </c>
      <c r="I21" s="53">
        <f>IF(TRIM(Raw_zonesummary!$A20)="Existing",Raw_zonesummary!I20,"")</f>
        <v>22622.560000000001</v>
      </c>
      <c r="J21" s="2">
        <f>IF(TRIM(Raw_zonesummary!$A20)="Existing",Raw_zonesummary!J20,"")</f>
        <v>1</v>
      </c>
      <c r="K21" s="36">
        <f>IF(TRIM(Raw_zonesummary!$A20)="Existing",Raw_zonesummary!K20,"")</f>
        <v>5</v>
      </c>
      <c r="L21" s="26"/>
    </row>
    <row r="22" spans="1:12" x14ac:dyDescent="0.25">
      <c r="A22" s="3" t="str">
        <f>IF(TRIM(Raw_zonesummary!$A21)="Existing",Raw_zonesummary!B21,"")</f>
        <v>OFFICE EL1 NORTH PERIM SPC (G.N3)</v>
      </c>
      <c r="B22" s="3" t="str">
        <f>IF(TRIM(Raw_zonesummary!$A21)="Existing",Raw_zonesummary!C21,"")</f>
        <v>OFFICE EL1 NORTH PERIM SPC (G.N3)</v>
      </c>
      <c r="C22" s="2" t="str">
        <f>IF(TRIM(Raw_zonesummary!$A21)="Existing",Raw_zonesummary!D21,"")</f>
        <v>Yes</v>
      </c>
      <c r="D22" s="3" t="str">
        <f>IF(TRIM(Raw_zonesummary!$A21)="Existing",Raw_zonesummary!P21,"")</f>
        <v>Office</v>
      </c>
      <c r="E22" s="3" t="str">
        <f>IF(TRIM(Raw_zonesummary!$A21)="Existing",Raw_zonesummary!Q21,"")</f>
        <v>Main</v>
      </c>
      <c r="F22" s="3" t="str">
        <f>IF(TRIM(Raw_zonesummary!$A21)="Existing",Raw_zonesummary!R21,"")</f>
        <v>Office</v>
      </c>
      <c r="G22" s="60">
        <f>IFERROR(H22*J22/H25,"")</f>
        <v>8.1043988119057248E-2</v>
      </c>
      <c r="H22" s="53">
        <f>IF(TRIM(Raw_zonesummary!$A21)="Existing",Raw_zonesummary!E21,"")</f>
        <v>16208.33</v>
      </c>
      <c r="I22" s="53">
        <f>IF(TRIM(Raw_zonesummary!$A21)="Existing",Raw_zonesummary!I21,"")</f>
        <v>145887.13</v>
      </c>
      <c r="J22" s="2">
        <f>IF(TRIM(Raw_zonesummary!$A21)="Existing",Raw_zonesummary!J21,"")</f>
        <v>1</v>
      </c>
      <c r="K22" s="36">
        <f>IF(TRIM(Raw_zonesummary!$A21)="Existing",Raw_zonesummary!K21,"")</f>
        <v>5</v>
      </c>
      <c r="L22" s="26"/>
    </row>
    <row r="23" spans="1:12" x14ac:dyDescent="0.25">
      <c r="A23" s="3" t="str">
        <f>IF(TRIM(Raw_zonesummary!$A22)="Existing",Raw_zonesummary!B22,"")</f>
        <v>OFFICE EL1 SOUTH PERIM SPC (G.S1)</v>
      </c>
      <c r="B23" s="3" t="str">
        <f>IF(TRIM(Raw_zonesummary!$A22)="Existing",Raw_zonesummary!C22,"")</f>
        <v>OFFICE EL1 SOUTH PERIM SPC (G.S1)</v>
      </c>
      <c r="C23" s="2" t="str">
        <f>IF(TRIM(Raw_zonesummary!$A22)="Existing",Raw_zonesummary!D22,"")</f>
        <v>Yes</v>
      </c>
      <c r="D23" s="3" t="str">
        <f>IF(TRIM(Raw_zonesummary!$A22)="Existing",Raw_zonesummary!P22,"")</f>
        <v>Office</v>
      </c>
      <c r="E23" s="3" t="str">
        <f>IF(TRIM(Raw_zonesummary!$A22)="Existing",Raw_zonesummary!Q22,"")</f>
        <v>Main</v>
      </c>
      <c r="F23" s="3" t="str">
        <f>IF(TRIM(Raw_zonesummary!$A22)="Existing",Raw_zonesummary!R22,"")</f>
        <v>Office</v>
      </c>
      <c r="G23" s="60">
        <f>IFERROR(H23*J23/H25,"")</f>
        <v>8.1043988119057248E-2</v>
      </c>
      <c r="H23" s="53">
        <f>IF(TRIM(Raw_zonesummary!$A22)="Existing",Raw_zonesummary!E22,"")</f>
        <v>16208.33</v>
      </c>
      <c r="I23" s="53">
        <f>IF(TRIM(Raw_zonesummary!$A22)="Existing",Raw_zonesummary!I22,"")</f>
        <v>145881.65</v>
      </c>
      <c r="J23" s="2">
        <f>IF(TRIM(Raw_zonesummary!$A22)="Existing",Raw_zonesummary!J22,"")</f>
        <v>1</v>
      </c>
      <c r="K23" s="36">
        <f>IF(TRIM(Raw_zonesummary!$A22)="Existing",Raw_zonesummary!K22,"")</f>
        <v>5</v>
      </c>
      <c r="L23" s="26"/>
    </row>
    <row r="24" spans="1:12" x14ac:dyDescent="0.25">
      <c r="A24" s="3" t="str">
        <f>IF(TRIM(Raw_zonesummary!$A23)="Existing",Raw_zonesummary!B23,"")</f>
        <v>OFFICE EL1 WEST PERIM SPC (G.W4)</v>
      </c>
      <c r="B24" s="3" t="str">
        <f>IF(TRIM(Raw_zonesummary!$A23)="Existing",Raw_zonesummary!C23,"")</f>
        <v>OFFICE EL1 WEST PERIM SPC (G.W4)</v>
      </c>
      <c r="C24" s="2" t="str">
        <f>IF(TRIM(Raw_zonesummary!$A23)="Existing",Raw_zonesummary!D23,"")</f>
        <v>Yes</v>
      </c>
      <c r="D24" s="3" t="str">
        <f>IF(TRIM(Raw_zonesummary!$A23)="Existing",Raw_zonesummary!P23,"")</f>
        <v>Office</v>
      </c>
      <c r="E24" s="3" t="str">
        <f>IF(TRIM(Raw_zonesummary!$A23)="Existing",Raw_zonesummary!Q23,"")</f>
        <v>Main</v>
      </c>
      <c r="F24" s="3" t="str">
        <f>IF(TRIM(Raw_zonesummary!$A23)="Existing",Raw_zonesummary!R23,"")</f>
        <v>Office</v>
      </c>
      <c r="G24" s="60">
        <f>IFERROR(H24*J24/H25,"")</f>
        <v>1.2567862582835519E-2</v>
      </c>
      <c r="H24" s="53">
        <f>IF(TRIM(Raw_zonesummary!$A23)="Existing",Raw_zonesummary!E23,"")</f>
        <v>2513.5</v>
      </c>
      <c r="I24" s="53">
        <f>IF(TRIM(Raw_zonesummary!$A23)="Existing",Raw_zonesummary!I23,"")</f>
        <v>22622.560000000001</v>
      </c>
      <c r="J24" s="2">
        <f>IF(TRIM(Raw_zonesummary!$A23)="Existing",Raw_zonesummary!J23,"")</f>
        <v>1</v>
      </c>
      <c r="K24" s="36">
        <f>IF(TRIM(Raw_zonesummary!$A23)="Existing",Raw_zonesummary!K23,"")</f>
        <v>5</v>
      </c>
      <c r="L24" s="26"/>
    </row>
    <row r="25" spans="1:12" ht="45" x14ac:dyDescent="0.25">
      <c r="A25" s="12" t="str">
        <f>"Total (" &amp; COUNTIF(A$3:INDEX(A:A,ROW()-1),"?*") &amp; " Space)"</f>
        <v>Total (22 Space)</v>
      </c>
      <c r="B25" s="12" t="str">
        <f>"Total (" &amp; COUNTIF(A$3:INDEX(A:A,ROW()-1),"?*") &amp; " Space)"</f>
        <v>Total (22 Space)</v>
      </c>
      <c r="C25" s="3" t="str">
        <f>"Total (" &amp;
COUNTIF(C$2:INDEX(C:C,ROW()-1),"Yes") &amp;
" Conditioned zones, " &amp;
COUNTIF(C$2:INDEX(C:C,ROW()-1),"No") &amp;
" Unconditioned Zones)"</f>
        <v>Total (11 Conditioned zones, 11 Unconditioned Zones)</v>
      </c>
      <c r="D25" s="12"/>
      <c r="E25" s="12"/>
      <c r="F25" s="3"/>
      <c r="G25" s="13"/>
      <c r="H25" s="53">
        <f>SUMPRODUCT($H$3:INDEX(H:H,ROW()-1), $J$3:INDEX(J:J,ROW()-1))</f>
        <v>199994.22999999995</v>
      </c>
      <c r="I25" s="35"/>
      <c r="J25" s="14"/>
      <c r="K25" s="15"/>
      <c r="L25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Manufacturing Biotech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Manufacturing Biotech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Manufacturing Biotech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Manufacturing Biotech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Manufacturing Biotech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Manufacturing Biotech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Manufacturing Biotech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Manufacturing Biotech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Manufacturing Biotech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Manufacturing Biotech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Manufacturing Biotech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Manufacturing Biotech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421</v>
      </c>
      <c r="D2">
        <v>6.2E-2</v>
      </c>
      <c r="E2" t="s">
        <v>422</v>
      </c>
      <c r="F2">
        <v>0.185</v>
      </c>
      <c r="G2" t="s">
        <v>423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421</v>
      </c>
      <c r="D3">
        <v>6.0999999999999999E-2</v>
      </c>
      <c r="E3" t="s">
        <v>422</v>
      </c>
      <c r="F3">
        <v>0.17899999999999999</v>
      </c>
      <c r="G3" t="s">
        <v>423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421</v>
      </c>
      <c r="D4">
        <v>6.2E-2</v>
      </c>
      <c r="E4" t="s">
        <v>422</v>
      </c>
      <c r="F4">
        <v>0.185</v>
      </c>
      <c r="G4" t="s">
        <v>423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421</v>
      </c>
      <c r="D5">
        <v>6.0999999999999999E-2</v>
      </c>
      <c r="E5" t="s">
        <v>422</v>
      </c>
      <c r="F5">
        <v>0.17799999999999999</v>
      </c>
      <c r="G5" t="s">
        <v>423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421</v>
      </c>
      <c r="D6">
        <v>6.0999999999999999E-2</v>
      </c>
      <c r="E6" t="s">
        <v>422</v>
      </c>
      <c r="F6">
        <v>0.17799999999999999</v>
      </c>
      <c r="G6" t="s">
        <v>423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421</v>
      </c>
      <c r="D7">
        <v>6.5000000000000002E-2</v>
      </c>
      <c r="E7" t="s">
        <v>422</v>
      </c>
      <c r="F7">
        <v>0.18</v>
      </c>
      <c r="G7" t="s">
        <v>423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421</v>
      </c>
      <c r="D8">
        <v>6.5000000000000002E-2</v>
      </c>
      <c r="E8" t="s">
        <v>422</v>
      </c>
      <c r="F8">
        <v>0.17399999999999999</v>
      </c>
      <c r="G8" t="s">
        <v>423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421</v>
      </c>
      <c r="D9">
        <v>6.5000000000000002E-2</v>
      </c>
      <c r="E9" t="s">
        <v>422</v>
      </c>
      <c r="F9">
        <v>0.17599999999999999</v>
      </c>
      <c r="G9" t="s">
        <v>423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421</v>
      </c>
      <c r="D10">
        <v>6.5000000000000002E-2</v>
      </c>
      <c r="E10" t="s">
        <v>422</v>
      </c>
      <c r="F10">
        <v>0.17599999999999999</v>
      </c>
      <c r="G10" t="s">
        <v>423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421</v>
      </c>
      <c r="D11">
        <v>6.2E-2</v>
      </c>
      <c r="E11" t="s">
        <v>422</v>
      </c>
      <c r="F11">
        <v>0.15</v>
      </c>
      <c r="G11" t="s">
        <v>423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421</v>
      </c>
      <c r="D12">
        <v>6.0999999999999999E-2</v>
      </c>
      <c r="E12" t="s">
        <v>422</v>
      </c>
      <c r="F12">
        <v>0.17100000000000001</v>
      </c>
      <c r="G12" t="s">
        <v>423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421</v>
      </c>
      <c r="D13">
        <v>6.0999999999999999E-2</v>
      </c>
      <c r="E13" t="s">
        <v>422</v>
      </c>
      <c r="F13">
        <v>0.17100000000000001</v>
      </c>
      <c r="G13" t="s">
        <v>423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421</v>
      </c>
      <c r="D14">
        <v>0.06</v>
      </c>
      <c r="E14" t="s">
        <v>422</v>
      </c>
      <c r="F14">
        <v>0.16800000000000001</v>
      </c>
      <c r="G14" t="s">
        <v>423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421</v>
      </c>
      <c r="D15">
        <v>0.06</v>
      </c>
      <c r="E15" t="s">
        <v>422</v>
      </c>
      <c r="F15">
        <v>0.161</v>
      </c>
      <c r="G15" t="s">
        <v>423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421</v>
      </c>
      <c r="D16">
        <v>5.8999999999999997E-2</v>
      </c>
      <c r="E16" t="s">
        <v>422</v>
      </c>
      <c r="F16">
        <v>0.153</v>
      </c>
      <c r="G16" t="s">
        <v>423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421</v>
      </c>
      <c r="D17">
        <v>0.06</v>
      </c>
      <c r="E17" t="s">
        <v>422</v>
      </c>
      <c r="F17">
        <v>0.16200000000000001</v>
      </c>
      <c r="G17" t="s">
        <v>423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421</v>
      </c>
      <c r="D18">
        <v>3.9E-2</v>
      </c>
      <c r="E18" t="s">
        <v>422</v>
      </c>
      <c r="F18">
        <v>6.3E-2</v>
      </c>
      <c r="G18" t="s">
        <v>423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421</v>
      </c>
      <c r="D19">
        <v>3.9E-2</v>
      </c>
      <c r="E19" t="s">
        <v>422</v>
      </c>
      <c r="F19">
        <v>5.8000000000000003E-2</v>
      </c>
      <c r="G19" t="s">
        <v>423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421</v>
      </c>
      <c r="D20">
        <v>3.9E-2</v>
      </c>
      <c r="E20" t="s">
        <v>422</v>
      </c>
      <c r="F20">
        <v>7.5999999999999998E-2</v>
      </c>
      <c r="G20" t="s">
        <v>423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421</v>
      </c>
      <c r="D21">
        <v>3.9E-2</v>
      </c>
      <c r="E21" t="s">
        <v>422</v>
      </c>
      <c r="F21">
        <v>5.8000000000000003E-2</v>
      </c>
      <c r="G21" t="s">
        <v>423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421</v>
      </c>
      <c r="D22">
        <v>3.9E-2</v>
      </c>
      <c r="E22" t="s">
        <v>422</v>
      </c>
      <c r="F22">
        <v>5.8000000000000003E-2</v>
      </c>
      <c r="G22" t="s">
        <v>423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421</v>
      </c>
      <c r="D23">
        <v>3.9E-2</v>
      </c>
      <c r="E23" t="s">
        <v>422</v>
      </c>
      <c r="F23">
        <v>6.3E-2</v>
      </c>
      <c r="G23" t="s">
        <v>423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421</v>
      </c>
      <c r="D24">
        <v>3.9E-2</v>
      </c>
      <c r="E24" t="s">
        <v>422</v>
      </c>
      <c r="F24">
        <v>6.3E-2</v>
      </c>
      <c r="G24" t="s">
        <v>423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421</v>
      </c>
      <c r="D25">
        <v>3.9E-2</v>
      </c>
      <c r="E25" t="s">
        <v>422</v>
      </c>
      <c r="F25">
        <v>5.8000000000000003E-2</v>
      </c>
      <c r="G25" t="s">
        <v>423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421</v>
      </c>
      <c r="D26">
        <v>3.9E-2</v>
      </c>
      <c r="E26" t="s">
        <v>422</v>
      </c>
      <c r="F26">
        <v>5.8000000000000003E-2</v>
      </c>
      <c r="G26" t="s">
        <v>423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421</v>
      </c>
      <c r="D27">
        <v>3.9E-2</v>
      </c>
      <c r="E27" t="s">
        <v>422</v>
      </c>
      <c r="F27">
        <v>5.8000000000000003E-2</v>
      </c>
      <c r="G27" t="s">
        <v>423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421</v>
      </c>
      <c r="D28">
        <v>3.9E-2</v>
      </c>
      <c r="E28" t="s">
        <v>422</v>
      </c>
      <c r="F28">
        <v>5.8000000000000003E-2</v>
      </c>
      <c r="G28" t="s">
        <v>423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421</v>
      </c>
      <c r="D29">
        <v>3.9E-2</v>
      </c>
      <c r="E29" t="s">
        <v>422</v>
      </c>
      <c r="F29">
        <v>5.8000000000000003E-2</v>
      </c>
      <c r="G29" t="s">
        <v>423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421</v>
      </c>
      <c r="D30">
        <v>3.9E-2</v>
      </c>
      <c r="E30" t="s">
        <v>422</v>
      </c>
      <c r="F30">
        <v>5.8000000000000003E-2</v>
      </c>
      <c r="G30" t="s">
        <v>423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421</v>
      </c>
      <c r="D31">
        <v>3.9E-2</v>
      </c>
      <c r="E31" t="s">
        <v>422</v>
      </c>
      <c r="F31">
        <v>5.8000000000000003E-2</v>
      </c>
      <c r="G31" t="s">
        <v>423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421</v>
      </c>
      <c r="D32">
        <v>3.9E-2</v>
      </c>
      <c r="E32" t="s">
        <v>422</v>
      </c>
      <c r="F32">
        <v>5.8000000000000003E-2</v>
      </c>
      <c r="G32" t="s">
        <v>423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421</v>
      </c>
      <c r="D33">
        <v>3.9E-2</v>
      </c>
      <c r="E33" t="s">
        <v>422</v>
      </c>
      <c r="F33">
        <v>5.8000000000000003E-2</v>
      </c>
      <c r="G33" t="s">
        <v>423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8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Manufacturing Biotech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5">_xlfn._xlws.SORT(_xlfn.UNIQUE(_xlfn._xlws.FILTER(Raw_thermostatsetpoints!B2:B5000, Raw_thermostatsetpoints!B2:B5000&lt;&gt;0)))</f>
        <v>Computer room</v>
      </c>
    </row>
    <row r="3" spans="1:26" ht="15" customHeight="1" x14ac:dyDescent="0.25">
      <c r="A3" s="83" t="str" cm="1">
        <f t="array" ref="A3">IFERROR(INDEX($Z:$Z, 2+INT((ROW()-3)/4)), "")</f>
        <v>Computer room</v>
      </c>
      <c r="B3" s="84" t="s">
        <v>105</v>
      </c>
      <c r="C3" s="85" cm="1">
        <f t="array" ref="C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3" s="85" cm="1">
        <f t="array" ref="D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3" s="85" cm="1">
        <f t="array" ref="E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3" s="85" cm="1">
        <f t="array" ref="F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3" s="85" cm="1">
        <f t="array" ref="G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3" s="85" cm="1">
        <f t="array" ref="H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3" s="85" cm="1">
        <f t="array" ref="I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3" s="85" cm="1">
        <f t="array" ref="J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3" s="85" cm="1">
        <f t="array" ref="K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3" s="85" cm="1">
        <f t="array" ref="L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3" s="85" cm="1">
        <f t="array" ref="M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3" s="85" cm="1">
        <f t="array" ref="N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3" s="85" cm="1">
        <f t="array" ref="O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3" s="85" cm="1">
        <f t="array" ref="P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3" s="85" cm="1">
        <f t="array" ref="Q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3" s="85" cm="1">
        <f t="array" ref="R3">IF($A3="","",
   _xlfn.LET(
     _xlpm.upZT, IFERROR(LOOKUP(2,1/($A$3:$A3&lt;&gt;""),$A$3:$A3),""),
     _xlpm.dnZT, IFERROR(INDEX($A3:$A$20, MATCH(TRUE, $A3:$A$20&lt;&gt;"",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3" s="94"/>
      <c r="Z3" t="str">
        <v>Kitchen</v>
      </c>
    </row>
    <row r="4" spans="1:26" x14ac:dyDescent="0.25">
      <c r="A4" s="83" t="str" cm="1">
        <f t="array" ref="A4">IFERROR(INDEX($Z:$Z, 2+INT((ROW()-3)/4)), "")</f>
        <v>Computer room</v>
      </c>
      <c r="B4" s="84" t="s">
        <v>106</v>
      </c>
      <c r="C4" s="85" cm="1">
        <f t="array" ref="C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IFERROR(INDEX($A4:$A$20, MATCH(TRUE, $A4:$A$20&lt;&gt;"",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  <c r="Z4" t="str">
        <v>lab</v>
      </c>
    </row>
    <row r="5" spans="1:26" x14ac:dyDescent="0.25">
      <c r="A5" s="83" t="str" cm="1">
        <f t="array" ref="A5">IFERROR(INDEX($Z:$Z, 2+INT((ROW()-3)/4)), "")</f>
        <v>Computer room</v>
      </c>
      <c r="B5" s="84" t="s">
        <v>107</v>
      </c>
      <c r="C5" s="85" cm="1">
        <f t="array" ref="C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5" s="85" cm="1">
        <f t="array" ref="D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5" s="85" cm="1">
        <f t="array" ref="E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5" s="85" cm="1">
        <f t="array" ref="F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5" s="85" cm="1">
        <f t="array" ref="G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5" s="85" cm="1">
        <f t="array" ref="H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5" s="85" cm="1">
        <f t="array" ref="I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5" s="85" cm="1">
        <f t="array" ref="J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5" s="85" cm="1">
        <f t="array" ref="K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5" s="85" cm="1">
        <f t="array" ref="L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5" s="85" cm="1">
        <f t="array" ref="M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5" s="85" cm="1">
        <f t="array" ref="N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5" s="85" cm="1">
        <f t="array" ref="O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5" s="85" cm="1">
        <f t="array" ref="P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5" s="85" cm="1">
        <f t="array" ref="Q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5" s="85" cm="1">
        <f t="array" ref="R5">IF($A5="","",
   _xlfn.LET(
     _xlpm.upZT, IFERROR(LOOKUP(2,1/($A$3:$A5&lt;&gt;""),$A$3:$A5),""),
     _xlpm.dnZT, IFERROR(INDEX($A5:$A$20, MATCH(TRUE, $A5:$A$20&lt;&gt;"",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5" s="95"/>
      <c r="Z5" t="str">
        <v>Office</v>
      </c>
    </row>
    <row r="6" spans="1:26" x14ac:dyDescent="0.25">
      <c r="A6" s="83" t="str" cm="1">
        <f t="array" ref="A6">IFERROR(INDEX($Z:$Z, 2+INT((ROW()-3)/4)), "")</f>
        <v>Computer room</v>
      </c>
      <c r="B6" s="84" t="s">
        <v>108</v>
      </c>
      <c r="C6" s="85" cm="1">
        <f t="array" ref="C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D6" s="85" cm="1">
        <f t="array" ref="D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E6" s="85" cm="1">
        <f t="array" ref="E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F6" s="85" cm="1">
        <f t="array" ref="F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G6" s="85" cm="1">
        <f t="array" ref="G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H6" s="85" cm="1">
        <f t="array" ref="H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I6" s="85" cm="1">
        <f t="array" ref="I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J6" s="85" cm="1">
        <f t="array" ref="J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K6" s="85" cm="1">
        <f t="array" ref="K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L6" s="85" cm="1">
        <f t="array" ref="L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M6" s="85" cm="1">
        <f t="array" ref="M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N6" s="85" cm="1">
        <f t="array" ref="N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O6" s="85" cm="1">
        <f t="array" ref="O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P6" s="85" cm="1">
        <f t="array" ref="P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Q6" s="85" cm="1">
        <f t="array" ref="Q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R6" s="85" cm="1">
        <f t="array" ref="R6">IF($A6="","",
   _xlfn.LET(
     _xlpm.upZT, IFERROR(LOOKUP(2,1/($A$3:$A6&lt;&gt;""),$A$3:$A6),""),
     _xlpm.dnZT, IFERROR(INDEX($A6:$A$20, MATCH(TRUE, $A6:$A$20&lt;&gt;"",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80</v>
      </c>
      <c r="S6" s="95"/>
    </row>
    <row r="7" spans="1:26" ht="15" customHeight="1" x14ac:dyDescent="0.25">
      <c r="A7" s="83" t="str" cm="1">
        <f t="array" ref="A7">IFERROR(INDEX($Z:$Z, 2+INT((ROW()-3)/4)), "")</f>
        <v>Kitchen</v>
      </c>
      <c r="B7" s="84" t="s">
        <v>105</v>
      </c>
      <c r="C7" s="85" cm="1">
        <f t="array" ref="C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IFERROR(INDEX($A7:$A$20, MATCH(TRUE, $A7:$A$20&lt;&gt;"",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Kitchen</v>
      </c>
      <c r="B8" s="84" t="s">
        <v>106</v>
      </c>
      <c r="C8" s="85" cm="1">
        <f t="array" ref="C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IFERROR(INDEX($A8:$A$20, MATCH(TRUE, $A8:$A$20&lt;&gt;"",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Kitchen</v>
      </c>
      <c r="B9" s="84" t="s">
        <v>107</v>
      </c>
      <c r="C9" s="85" cm="1">
        <f t="array" ref="C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IFERROR(INDEX($A9:$A$20, MATCH(TRUE, $A9:$A$20&lt;&gt;"",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Kitchen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IFERROR(INDEX($A10:$A$20, MATCH(TRUE, $A10:$A$20&lt;&gt;"",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  <row r="11" spans="1:26" x14ac:dyDescent="0.25">
      <c r="A11" s="83" t="str" cm="1">
        <f t="array" ref="A11">IFERROR(INDEX($Z:$Z, 2+INT((ROW()-3)/4)), "")</f>
        <v>lab</v>
      </c>
      <c r="B11" s="84" t="s">
        <v>105</v>
      </c>
      <c r="C11" s="85" cm="1">
        <f t="array" ref="C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1" s="85" cm="1">
        <f t="array" ref="D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1" s="85" cm="1">
        <f t="array" ref="E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1" s="85" cm="1">
        <f t="array" ref="F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1" s="85" cm="1">
        <f t="array" ref="G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1" s="85" cm="1">
        <f t="array" ref="H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1" s="85" cm="1">
        <f t="array" ref="I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1" s="85" cm="1">
        <f t="array" ref="J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1" s="85" cm="1">
        <f t="array" ref="K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1" s="85" cm="1">
        <f t="array" ref="L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1" s="85" cm="1">
        <f t="array" ref="M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1" s="85" cm="1">
        <f t="array" ref="N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1" s="85" cm="1">
        <f t="array" ref="O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1" s="85" cm="1">
        <f t="array" ref="P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1" s="85" cm="1">
        <f t="array" ref="Q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1" s="85" cm="1">
        <f t="array" ref="R11">IF($A11="","",
   _xlfn.LET(
     _xlpm.upZT, IFERROR(LOOKUP(2,1/($A$3:$A11&lt;&gt;""),$A$3:$A11),""),
     _xlpm.dnZT, IFERROR(INDEX($A11:$A$20, MATCH(TRUE, $A11:$A$20&lt;&gt;"",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1" s="94"/>
    </row>
    <row r="12" spans="1:26" x14ac:dyDescent="0.25">
      <c r="A12" s="83" t="str" cm="1">
        <f t="array" ref="A12">IFERROR(INDEX($Z:$Z, 2+INT((ROW()-3)/4)), "")</f>
        <v>lab</v>
      </c>
      <c r="B12" s="84" t="s">
        <v>106</v>
      </c>
      <c r="C12" s="85" cm="1">
        <f t="array" ref="C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2" s="85" cm="1">
        <f t="array" ref="D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2" s="85" cm="1">
        <f t="array" ref="E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2" s="85" cm="1">
        <f t="array" ref="F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2" s="85" cm="1">
        <f t="array" ref="G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2" s="85" cm="1">
        <f t="array" ref="H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2" s="85" cm="1">
        <f t="array" ref="I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2" s="85" cm="1">
        <f t="array" ref="J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2" s="85" cm="1">
        <f t="array" ref="K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2" s="85" cm="1">
        <f t="array" ref="L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2" s="85" cm="1">
        <f t="array" ref="M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2" s="85" cm="1">
        <f t="array" ref="N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2" s="85" cm="1">
        <f t="array" ref="O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2" s="85" cm="1">
        <f t="array" ref="P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2" s="85" cm="1">
        <f t="array" ref="Q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2" s="85" cm="1">
        <f t="array" ref="R12">IF($A12="","",
   _xlfn.LET(
     _xlpm.upZT, IFERROR(LOOKUP(2,1/($A$3:$A12&lt;&gt;""),$A$3:$A12),""),
     _xlpm.dnZT, IFERROR(INDEX($A12:$A$20, MATCH(TRUE, $A12:$A$20&lt;&gt;"",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2" s="95"/>
    </row>
    <row r="13" spans="1:26" x14ac:dyDescent="0.25">
      <c r="A13" s="83" t="str" cm="1">
        <f t="array" ref="A13">IFERROR(INDEX($Z:$Z, 2+INT((ROW()-3)/4)), "")</f>
        <v>lab</v>
      </c>
      <c r="B13" s="84" t="s">
        <v>107</v>
      </c>
      <c r="C13" s="85" cm="1">
        <f t="array" ref="C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3" s="85" cm="1">
        <f t="array" ref="D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3" s="85" cm="1">
        <f t="array" ref="E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3" s="85" cm="1">
        <f t="array" ref="F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3" s="85" cm="1">
        <f t="array" ref="G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3" s="85" cm="1">
        <f t="array" ref="H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3" s="85" cm="1">
        <f t="array" ref="I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3" s="85" cm="1">
        <f t="array" ref="J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3" s="85" cm="1">
        <f t="array" ref="K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3" s="85" cm="1">
        <f t="array" ref="L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3" s="85" cm="1">
        <f t="array" ref="M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3" s="85" cm="1">
        <f t="array" ref="N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3" s="85" cm="1">
        <f t="array" ref="O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3" s="85" cm="1">
        <f t="array" ref="P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3" s="85" cm="1">
        <f t="array" ref="Q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3" s="85" cm="1">
        <f t="array" ref="R13">IF($A13="","",
   _xlfn.LET(
     _xlpm.upZT, IFERROR(LOOKUP(2,1/($A$3:$A13&lt;&gt;""),$A$3:$A13),""),
     _xlpm.dnZT, IFERROR(INDEX($A13:$A$20, MATCH(TRUE, $A13:$A$20&lt;&gt;"",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3" s="95"/>
    </row>
    <row r="14" spans="1:26" x14ac:dyDescent="0.25">
      <c r="A14" s="83" t="str" cm="1">
        <f t="array" ref="A14">IFERROR(INDEX($Z:$Z, 2+INT((ROW()-3)/4)), "")</f>
        <v>lab</v>
      </c>
      <c r="B14" s="84" t="s">
        <v>108</v>
      </c>
      <c r="C14" s="85" cm="1">
        <f t="array" ref="C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4" s="85" cm="1">
        <f t="array" ref="D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4" s="85" cm="1">
        <f t="array" ref="E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4" s="85" cm="1">
        <f t="array" ref="F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4" s="85" cm="1">
        <f t="array" ref="G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4" s="85" cm="1">
        <f t="array" ref="H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4" s="85" cm="1">
        <f t="array" ref="I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4" s="85" cm="1">
        <f t="array" ref="J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4" s="85" cm="1">
        <f t="array" ref="K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4" s="85" cm="1">
        <f t="array" ref="L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4" s="85" cm="1">
        <f t="array" ref="M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4" s="85" cm="1">
        <f t="array" ref="N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4" s="85" cm="1">
        <f t="array" ref="O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4" s="85" cm="1">
        <f t="array" ref="P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4" s="85" cm="1">
        <f t="array" ref="Q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4" s="85" cm="1">
        <f t="array" ref="R14">IF($A14="","",
   _xlfn.LET(
     _xlpm.upZT, IFERROR(LOOKUP(2,1/($A$3:$A14&lt;&gt;""),$A$3:$A14),""),
     _xlpm.dnZT, IFERROR(INDEX($A14:$A$20, MATCH(TRUE, $A14:$A$20&lt;&gt;"",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4" s="95"/>
    </row>
    <row r="15" spans="1:26" x14ac:dyDescent="0.25">
      <c r="A15" s="83" t="str" cm="1">
        <f t="array" ref="A15">IFERROR(INDEX($Z:$Z, 2+INT((ROW()-3)/4)), "")</f>
        <v>Office</v>
      </c>
      <c r="B15" s="84" t="s">
        <v>105</v>
      </c>
      <c r="C15" s="85" cm="1">
        <f t="array" ref="C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5" s="85" cm="1">
        <f t="array" ref="D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5" s="85" cm="1">
        <f t="array" ref="E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5" s="85" cm="1">
        <f t="array" ref="F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5" s="85" cm="1">
        <f t="array" ref="G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5" s="85" cm="1">
        <f t="array" ref="H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5" s="85" cm="1">
        <f t="array" ref="I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5" s="85" cm="1">
        <f t="array" ref="J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5" s="85" cm="1">
        <f t="array" ref="K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5" s="85" cm="1">
        <f t="array" ref="L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5" s="85" cm="1">
        <f t="array" ref="M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5" s="85" cm="1">
        <f t="array" ref="N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5" s="85" cm="1">
        <f t="array" ref="O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5" s="85" cm="1">
        <f t="array" ref="P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5" s="85" cm="1">
        <f t="array" ref="Q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5" s="85" cm="1">
        <f t="array" ref="R15">IF($A15="","",
   _xlfn.LET(
     _xlpm.upZT, IFERROR(LOOKUP(2,1/($A$3:$A15&lt;&gt;""),$A$3:$A15),""),
     _xlpm.dnZT, IFERROR(INDEX($A15:$A$20, MATCH(TRUE, $A15:$A$20&lt;&gt;"", 0)),""),
     _xlpm.zt, TRIM(CLEAN(IF(_xlpm.upZT&lt;&gt;"", _xlpm.upZT, _xlpm.dnZT))),
     _xlpm.sp, TRIM(CLEAN($B15)),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5" s="94"/>
    </row>
    <row r="16" spans="1:26" x14ac:dyDescent="0.25">
      <c r="A16" s="83" t="str" cm="1">
        <f t="array" ref="A16">IFERROR(INDEX($Z:$Z, 2+INT((ROW()-3)/4)), "")</f>
        <v>Office</v>
      </c>
      <c r="B16" s="84" t="s">
        <v>106</v>
      </c>
      <c r="C16" s="85" cm="1">
        <f t="array" ref="C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6" s="85" cm="1">
        <f t="array" ref="D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6" s="85" cm="1">
        <f t="array" ref="E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6" s="85" cm="1">
        <f t="array" ref="F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6" s="85" cm="1">
        <f t="array" ref="G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6" s="85" cm="1">
        <f t="array" ref="H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6" s="85" cm="1">
        <f t="array" ref="I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6" s="85" cm="1">
        <f t="array" ref="J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6" s="85" cm="1">
        <f t="array" ref="K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6" s="85" cm="1">
        <f t="array" ref="L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6" s="85" cm="1">
        <f t="array" ref="M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6" s="85" cm="1">
        <f t="array" ref="N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6" s="85" cm="1">
        <f t="array" ref="O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6" s="85" cm="1">
        <f t="array" ref="P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6" s="85" cm="1">
        <f t="array" ref="Q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6" s="85" cm="1">
        <f t="array" ref="R16">IF($A16="","",
   _xlfn.LET(
     _xlpm.upZT, IFERROR(LOOKUP(2,1/($A$3:$A16&lt;&gt;""),$A$3:$A16),""),
     _xlpm.dnZT, IFERROR(INDEX($A16:$A$20, MATCH(TRUE, $A16:$A$20&lt;&gt;"", 0)),""),
     _xlpm.zt, TRIM(CLEAN(IF(_xlpm.upZT&lt;&gt;"", _xlpm.upZT, _xlpm.dnZT))),
     _xlpm.sp, TRIM(CLEAN($B16)),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6" s="95"/>
    </row>
    <row r="17" spans="1:19" x14ac:dyDescent="0.25">
      <c r="A17" s="83" t="str" cm="1">
        <f t="array" ref="A17">IFERROR(INDEX($Z:$Z, 2+INT((ROW()-3)/4)), "")</f>
        <v>Office</v>
      </c>
      <c r="B17" s="84" t="s">
        <v>107</v>
      </c>
      <c r="C17" s="85" cm="1">
        <f t="array" ref="C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7" s="85" cm="1">
        <f t="array" ref="D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7" s="85" cm="1">
        <f t="array" ref="E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7" s="85" cm="1">
        <f t="array" ref="F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7" s="85" cm="1">
        <f t="array" ref="G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7" s="85" cm="1">
        <f t="array" ref="H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7" s="85" cm="1">
        <f t="array" ref="I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7" s="85" cm="1">
        <f t="array" ref="J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7" s="85" cm="1">
        <f t="array" ref="K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7" s="85" cm="1">
        <f t="array" ref="L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7" s="85" cm="1">
        <f t="array" ref="M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7" s="85" cm="1">
        <f t="array" ref="N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7" s="85" cm="1">
        <f t="array" ref="O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7" s="85" cm="1">
        <f t="array" ref="P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7" s="85" cm="1">
        <f t="array" ref="Q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7" s="85" cm="1">
        <f t="array" ref="R17">IF($A17="","",
   _xlfn.LET(
     _xlpm.upZT, IFERROR(LOOKUP(2,1/($A$3:$A17&lt;&gt;""),$A$3:$A17),""),
     _xlpm.dnZT, IFERROR(INDEX($A17:$A$20, MATCH(TRUE, $A17:$A$20&lt;&gt;"", 0)),""),
     _xlpm.zt, TRIM(CLEAN(IF(_xlpm.upZT&lt;&gt;"", _xlpm.upZT, _xlpm.dnZT))),
     _xlpm.sp, TRIM(CLEAN($B17)),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7" s="95"/>
    </row>
    <row r="18" spans="1:19" x14ac:dyDescent="0.25">
      <c r="A18" s="83" t="str" cm="1">
        <f t="array" ref="A18">IFERROR(INDEX($Z:$Z, 2+INT((ROW()-3)/4)), "")</f>
        <v>Office</v>
      </c>
      <c r="B18" s="84" t="s">
        <v>108</v>
      </c>
      <c r="C18" s="85" cm="1">
        <f t="array" ref="C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8" s="85" cm="1">
        <f t="array" ref="D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8" s="85" cm="1">
        <f t="array" ref="E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8" s="85" cm="1">
        <f t="array" ref="F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8" s="85" cm="1">
        <f t="array" ref="G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8" s="85" cm="1">
        <f t="array" ref="H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8" s="85" cm="1">
        <f t="array" ref="I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8" s="85" cm="1">
        <f t="array" ref="J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8" s="85" cm="1">
        <f t="array" ref="K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8" s="85" cm="1">
        <f t="array" ref="L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8" s="85" cm="1">
        <f t="array" ref="M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8" s="85" cm="1">
        <f t="array" ref="N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8" s="85" cm="1">
        <f t="array" ref="O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8" s="85" cm="1">
        <f t="array" ref="P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8" s="85" cm="1">
        <f t="array" ref="Q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8" s="85" cm="1">
        <f t="array" ref="R18">IF($A18="","",
   _xlfn.LET(
     _xlpm.upZT, IFERROR(LOOKUP(2,1/($A$3:$A18&lt;&gt;""),$A$3:$A18),""),
     _xlpm.dnZT, IFERROR(INDEX($A18:$A$20, MATCH(TRUE, $A18:$A$20&lt;&gt;"", 0)),""),
     _xlpm.zt, TRIM(CLEAN(IF(_xlpm.upZT&lt;&gt;"", _xlpm.upZT, _xlpm.dnZT))),
     _xlpm.sp, TRIM(CLEAN($B18)),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8" s="95"/>
    </row>
  </sheetData>
  <mergeCells count="5">
    <mergeCell ref="A1:S1"/>
    <mergeCell ref="S3:S6"/>
    <mergeCell ref="S11:S14"/>
    <mergeCell ref="S7:S10"/>
    <mergeCell ref="S15:S1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65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388</v>
      </c>
      <c r="C2">
        <v>60</v>
      </c>
      <c r="D2">
        <v>60</v>
      </c>
      <c r="E2">
        <v>80</v>
      </c>
      <c r="F2">
        <v>80</v>
      </c>
    </row>
    <row r="3" spans="1:6" x14ac:dyDescent="0.25">
      <c r="A3" t="s">
        <v>73</v>
      </c>
      <c r="B3" t="s">
        <v>411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73</v>
      </c>
      <c r="B4" t="s">
        <v>392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73</v>
      </c>
      <c r="B5" t="s">
        <v>415</v>
      </c>
      <c r="C5">
        <v>70</v>
      </c>
      <c r="D5">
        <v>70</v>
      </c>
      <c r="E5">
        <v>75</v>
      </c>
      <c r="F5">
        <v>75</v>
      </c>
    </row>
    <row r="6" spans="1:6" x14ac:dyDescent="0.25">
      <c r="A6" t="s">
        <v>74</v>
      </c>
      <c r="B6" t="s">
        <v>388</v>
      </c>
      <c r="C6">
        <v>60</v>
      </c>
      <c r="D6">
        <v>60</v>
      </c>
      <c r="E6">
        <v>80</v>
      </c>
      <c r="F6">
        <v>80</v>
      </c>
    </row>
    <row r="7" spans="1:6" x14ac:dyDescent="0.25">
      <c r="A7" t="s">
        <v>74</v>
      </c>
      <c r="B7" t="s">
        <v>411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74</v>
      </c>
      <c r="B8" t="s">
        <v>392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74</v>
      </c>
      <c r="B9" t="s">
        <v>415</v>
      </c>
      <c r="C9">
        <v>70</v>
      </c>
      <c r="D9">
        <v>70</v>
      </c>
      <c r="E9">
        <v>75</v>
      </c>
      <c r="F9">
        <v>75</v>
      </c>
    </row>
    <row r="10" spans="1:6" x14ac:dyDescent="0.25">
      <c r="A10" t="s">
        <v>75</v>
      </c>
      <c r="B10" t="s">
        <v>388</v>
      </c>
      <c r="C10">
        <v>60</v>
      </c>
      <c r="D10">
        <v>60</v>
      </c>
      <c r="E10">
        <v>80</v>
      </c>
      <c r="F10">
        <v>80</v>
      </c>
    </row>
    <row r="11" spans="1:6" x14ac:dyDescent="0.25">
      <c r="A11" t="s">
        <v>75</v>
      </c>
      <c r="B11" t="s">
        <v>411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75</v>
      </c>
      <c r="B12" t="s">
        <v>392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75</v>
      </c>
      <c r="B13" t="s">
        <v>415</v>
      </c>
      <c r="C13">
        <v>70</v>
      </c>
      <c r="D13">
        <v>70</v>
      </c>
      <c r="E13">
        <v>75</v>
      </c>
      <c r="F13">
        <v>75</v>
      </c>
    </row>
    <row r="14" spans="1:6" x14ac:dyDescent="0.25">
      <c r="A14" t="s">
        <v>76</v>
      </c>
      <c r="B14" t="s">
        <v>388</v>
      </c>
      <c r="C14">
        <v>60</v>
      </c>
      <c r="D14">
        <v>60</v>
      </c>
      <c r="E14">
        <v>80</v>
      </c>
      <c r="F14">
        <v>80</v>
      </c>
    </row>
    <row r="15" spans="1:6" x14ac:dyDescent="0.25">
      <c r="A15" t="s">
        <v>76</v>
      </c>
      <c r="B15" t="s">
        <v>411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76</v>
      </c>
      <c r="B16" t="s">
        <v>392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76</v>
      </c>
      <c r="B17" t="s">
        <v>415</v>
      </c>
      <c r="C17">
        <v>70</v>
      </c>
      <c r="D17">
        <v>70</v>
      </c>
      <c r="E17">
        <v>75</v>
      </c>
      <c r="F17">
        <v>75</v>
      </c>
    </row>
    <row r="18" spans="1:6" x14ac:dyDescent="0.25">
      <c r="A18" t="s">
        <v>77</v>
      </c>
      <c r="B18" t="s">
        <v>388</v>
      </c>
      <c r="C18">
        <v>60</v>
      </c>
      <c r="D18">
        <v>60</v>
      </c>
      <c r="E18">
        <v>80</v>
      </c>
      <c r="F18">
        <v>80</v>
      </c>
    </row>
    <row r="19" spans="1:6" x14ac:dyDescent="0.25">
      <c r="A19" t="s">
        <v>77</v>
      </c>
      <c r="B19" t="s">
        <v>411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77</v>
      </c>
      <c r="B20" t="s">
        <v>392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77</v>
      </c>
      <c r="B21" t="s">
        <v>415</v>
      </c>
      <c r="C21">
        <v>70</v>
      </c>
      <c r="D21">
        <v>70</v>
      </c>
      <c r="E21">
        <v>75</v>
      </c>
      <c r="F21">
        <v>75</v>
      </c>
    </row>
    <row r="22" spans="1:6" x14ac:dyDescent="0.25">
      <c r="A22" t="s">
        <v>78</v>
      </c>
      <c r="B22" t="s">
        <v>388</v>
      </c>
      <c r="C22">
        <v>60</v>
      </c>
      <c r="D22">
        <v>60</v>
      </c>
      <c r="E22">
        <v>80</v>
      </c>
      <c r="F22">
        <v>80</v>
      </c>
    </row>
    <row r="23" spans="1:6" x14ac:dyDescent="0.25">
      <c r="A23" t="s">
        <v>78</v>
      </c>
      <c r="B23" t="s">
        <v>411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78</v>
      </c>
      <c r="B24" t="s">
        <v>392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78</v>
      </c>
      <c r="B25" t="s">
        <v>415</v>
      </c>
      <c r="C25">
        <v>70</v>
      </c>
      <c r="D25">
        <v>70</v>
      </c>
      <c r="E25">
        <v>75</v>
      </c>
      <c r="F25">
        <v>75</v>
      </c>
    </row>
    <row r="26" spans="1:6" x14ac:dyDescent="0.25">
      <c r="A26" t="s">
        <v>79</v>
      </c>
      <c r="B26" t="s">
        <v>388</v>
      </c>
      <c r="C26">
        <v>60</v>
      </c>
      <c r="D26">
        <v>60</v>
      </c>
      <c r="E26">
        <v>80</v>
      </c>
      <c r="F26">
        <v>80</v>
      </c>
    </row>
    <row r="27" spans="1:6" x14ac:dyDescent="0.25">
      <c r="A27" t="s">
        <v>79</v>
      </c>
      <c r="B27" t="s">
        <v>411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79</v>
      </c>
      <c r="B28" t="s">
        <v>392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79</v>
      </c>
      <c r="B29" t="s">
        <v>415</v>
      </c>
      <c r="C29">
        <v>70</v>
      </c>
      <c r="D29">
        <v>70</v>
      </c>
      <c r="E29">
        <v>75</v>
      </c>
      <c r="F29">
        <v>75</v>
      </c>
    </row>
    <row r="30" spans="1:6" x14ac:dyDescent="0.25">
      <c r="A30" t="s">
        <v>80</v>
      </c>
      <c r="B30" t="s">
        <v>388</v>
      </c>
      <c r="C30">
        <v>60</v>
      </c>
      <c r="D30">
        <v>60</v>
      </c>
      <c r="E30">
        <v>80</v>
      </c>
      <c r="F30">
        <v>80</v>
      </c>
    </row>
    <row r="31" spans="1:6" x14ac:dyDescent="0.25">
      <c r="A31" t="s">
        <v>80</v>
      </c>
      <c r="B31" t="s">
        <v>411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80</v>
      </c>
      <c r="B32" t="s">
        <v>392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80</v>
      </c>
      <c r="B33" t="s">
        <v>415</v>
      </c>
      <c r="C33">
        <v>70</v>
      </c>
      <c r="D33">
        <v>70</v>
      </c>
      <c r="E33">
        <v>75</v>
      </c>
      <c r="F33">
        <v>75</v>
      </c>
    </row>
    <row r="34" spans="1:6" x14ac:dyDescent="0.25">
      <c r="A34" t="s">
        <v>81</v>
      </c>
      <c r="B34" t="s">
        <v>388</v>
      </c>
      <c r="C34">
        <v>60</v>
      </c>
      <c r="D34">
        <v>60</v>
      </c>
      <c r="E34">
        <v>80</v>
      </c>
      <c r="F34">
        <v>80</v>
      </c>
    </row>
    <row r="35" spans="1:6" x14ac:dyDescent="0.25">
      <c r="A35" t="s">
        <v>81</v>
      </c>
      <c r="B35" t="s">
        <v>411</v>
      </c>
      <c r="C35">
        <v>70</v>
      </c>
      <c r="D35">
        <v>60</v>
      </c>
      <c r="E35">
        <v>75</v>
      </c>
      <c r="F35">
        <v>85</v>
      </c>
    </row>
    <row r="36" spans="1:6" x14ac:dyDescent="0.25">
      <c r="A36" t="s">
        <v>81</v>
      </c>
      <c r="B36" t="s">
        <v>392</v>
      </c>
      <c r="C36">
        <v>70</v>
      </c>
      <c r="D36">
        <v>60</v>
      </c>
      <c r="E36">
        <v>75</v>
      </c>
      <c r="F36">
        <v>85</v>
      </c>
    </row>
    <row r="37" spans="1:6" x14ac:dyDescent="0.25">
      <c r="A37" t="s">
        <v>81</v>
      </c>
      <c r="B37" t="s">
        <v>415</v>
      </c>
      <c r="C37">
        <v>70</v>
      </c>
      <c r="D37">
        <v>70</v>
      </c>
      <c r="E37">
        <v>75</v>
      </c>
      <c r="F37">
        <v>75</v>
      </c>
    </row>
    <row r="38" spans="1:6" x14ac:dyDescent="0.25">
      <c r="A38" t="s">
        <v>20</v>
      </c>
      <c r="B38" t="s">
        <v>388</v>
      </c>
      <c r="C38">
        <v>60</v>
      </c>
      <c r="D38">
        <v>60</v>
      </c>
      <c r="E38">
        <v>80</v>
      </c>
      <c r="F38">
        <v>80</v>
      </c>
    </row>
    <row r="39" spans="1:6" x14ac:dyDescent="0.25">
      <c r="A39" t="s">
        <v>20</v>
      </c>
      <c r="B39" t="s">
        <v>411</v>
      </c>
      <c r="C39">
        <v>70</v>
      </c>
      <c r="D39">
        <v>60</v>
      </c>
      <c r="E39">
        <v>75</v>
      </c>
      <c r="F39">
        <v>85</v>
      </c>
    </row>
    <row r="40" spans="1:6" x14ac:dyDescent="0.25">
      <c r="A40" t="s">
        <v>20</v>
      </c>
      <c r="B40" t="s">
        <v>392</v>
      </c>
      <c r="C40">
        <v>70</v>
      </c>
      <c r="D40">
        <v>60</v>
      </c>
      <c r="E40">
        <v>75</v>
      </c>
      <c r="F40">
        <v>85</v>
      </c>
    </row>
    <row r="41" spans="1:6" x14ac:dyDescent="0.25">
      <c r="A41" t="s">
        <v>20</v>
      </c>
      <c r="B41" t="s">
        <v>415</v>
      </c>
      <c r="C41">
        <v>70</v>
      </c>
      <c r="D41">
        <v>70</v>
      </c>
      <c r="E41">
        <v>75</v>
      </c>
      <c r="F41">
        <v>75</v>
      </c>
    </row>
    <row r="42" spans="1:6" x14ac:dyDescent="0.25">
      <c r="A42" t="s">
        <v>21</v>
      </c>
      <c r="B42" t="s">
        <v>388</v>
      </c>
      <c r="C42">
        <v>60</v>
      </c>
      <c r="D42">
        <v>60</v>
      </c>
      <c r="E42">
        <v>80</v>
      </c>
      <c r="F42">
        <v>80</v>
      </c>
    </row>
    <row r="43" spans="1:6" x14ac:dyDescent="0.25">
      <c r="A43" t="s">
        <v>21</v>
      </c>
      <c r="B43" t="s">
        <v>411</v>
      </c>
      <c r="C43">
        <v>70</v>
      </c>
      <c r="D43">
        <v>60</v>
      </c>
      <c r="E43">
        <v>75</v>
      </c>
      <c r="F43">
        <v>85</v>
      </c>
    </row>
    <row r="44" spans="1:6" x14ac:dyDescent="0.25">
      <c r="A44" t="s">
        <v>21</v>
      </c>
      <c r="B44" t="s">
        <v>392</v>
      </c>
      <c r="C44">
        <v>70</v>
      </c>
      <c r="D44">
        <v>60</v>
      </c>
      <c r="E44">
        <v>75</v>
      </c>
      <c r="F44">
        <v>85</v>
      </c>
    </row>
    <row r="45" spans="1:6" x14ac:dyDescent="0.25">
      <c r="A45" t="s">
        <v>21</v>
      </c>
      <c r="B45" t="s">
        <v>415</v>
      </c>
      <c r="C45">
        <v>70</v>
      </c>
      <c r="D45">
        <v>70</v>
      </c>
      <c r="E45">
        <v>75</v>
      </c>
      <c r="F45">
        <v>75</v>
      </c>
    </row>
    <row r="46" spans="1:6" x14ac:dyDescent="0.25">
      <c r="A46" t="s">
        <v>22</v>
      </c>
      <c r="B46" t="s">
        <v>388</v>
      </c>
      <c r="C46">
        <v>60</v>
      </c>
      <c r="D46">
        <v>60</v>
      </c>
      <c r="E46">
        <v>80</v>
      </c>
      <c r="F46">
        <v>80</v>
      </c>
    </row>
    <row r="47" spans="1:6" x14ac:dyDescent="0.25">
      <c r="A47" t="s">
        <v>22</v>
      </c>
      <c r="B47" t="s">
        <v>411</v>
      </c>
      <c r="C47">
        <v>70</v>
      </c>
      <c r="D47">
        <v>60</v>
      </c>
      <c r="E47">
        <v>75</v>
      </c>
      <c r="F47">
        <v>85</v>
      </c>
    </row>
    <row r="48" spans="1:6" x14ac:dyDescent="0.25">
      <c r="A48" t="s">
        <v>22</v>
      </c>
      <c r="B48" t="s">
        <v>392</v>
      </c>
      <c r="C48">
        <v>70</v>
      </c>
      <c r="D48">
        <v>60</v>
      </c>
      <c r="E48">
        <v>75</v>
      </c>
      <c r="F48">
        <v>85</v>
      </c>
    </row>
    <row r="49" spans="1:6" x14ac:dyDescent="0.25">
      <c r="A49" t="s">
        <v>22</v>
      </c>
      <c r="B49" t="s">
        <v>415</v>
      </c>
      <c r="C49">
        <v>70</v>
      </c>
      <c r="D49">
        <v>70</v>
      </c>
      <c r="E49">
        <v>75</v>
      </c>
      <c r="F49">
        <v>75</v>
      </c>
    </row>
    <row r="50" spans="1:6" x14ac:dyDescent="0.25">
      <c r="A50" t="s">
        <v>23</v>
      </c>
      <c r="B50" t="s">
        <v>388</v>
      </c>
      <c r="C50">
        <v>60</v>
      </c>
      <c r="D50">
        <v>60</v>
      </c>
      <c r="E50">
        <v>80</v>
      </c>
      <c r="F50">
        <v>80</v>
      </c>
    </row>
    <row r="51" spans="1:6" x14ac:dyDescent="0.25">
      <c r="A51" t="s">
        <v>23</v>
      </c>
      <c r="B51" t="s">
        <v>411</v>
      </c>
      <c r="C51">
        <v>70</v>
      </c>
      <c r="D51">
        <v>60</v>
      </c>
      <c r="E51">
        <v>75</v>
      </c>
      <c r="F51">
        <v>85</v>
      </c>
    </row>
    <row r="52" spans="1:6" x14ac:dyDescent="0.25">
      <c r="A52" t="s">
        <v>23</v>
      </c>
      <c r="B52" t="s">
        <v>392</v>
      </c>
      <c r="C52">
        <v>70</v>
      </c>
      <c r="D52">
        <v>60</v>
      </c>
      <c r="E52">
        <v>75</v>
      </c>
      <c r="F52">
        <v>85</v>
      </c>
    </row>
    <row r="53" spans="1:6" x14ac:dyDescent="0.25">
      <c r="A53" t="s">
        <v>23</v>
      </c>
      <c r="B53" t="s">
        <v>415</v>
      </c>
      <c r="C53">
        <v>70</v>
      </c>
      <c r="D53">
        <v>70</v>
      </c>
      <c r="E53">
        <v>75</v>
      </c>
      <c r="F53">
        <v>75</v>
      </c>
    </row>
    <row r="54" spans="1:6" x14ac:dyDescent="0.25">
      <c r="A54" t="s">
        <v>24</v>
      </c>
      <c r="B54" t="s">
        <v>388</v>
      </c>
      <c r="C54">
        <v>60</v>
      </c>
      <c r="D54">
        <v>60</v>
      </c>
      <c r="E54">
        <v>80</v>
      </c>
      <c r="F54">
        <v>80</v>
      </c>
    </row>
    <row r="55" spans="1:6" x14ac:dyDescent="0.25">
      <c r="A55" t="s">
        <v>24</v>
      </c>
      <c r="B55" t="s">
        <v>411</v>
      </c>
      <c r="C55">
        <v>70</v>
      </c>
      <c r="D55">
        <v>60</v>
      </c>
      <c r="E55">
        <v>75</v>
      </c>
      <c r="F55">
        <v>85</v>
      </c>
    </row>
    <row r="56" spans="1:6" x14ac:dyDescent="0.25">
      <c r="A56" t="s">
        <v>24</v>
      </c>
      <c r="B56" t="s">
        <v>392</v>
      </c>
      <c r="C56">
        <v>70</v>
      </c>
      <c r="D56">
        <v>60</v>
      </c>
      <c r="E56">
        <v>75</v>
      </c>
      <c r="F56">
        <v>85</v>
      </c>
    </row>
    <row r="57" spans="1:6" x14ac:dyDescent="0.25">
      <c r="A57" t="s">
        <v>24</v>
      </c>
      <c r="B57" t="s">
        <v>415</v>
      </c>
      <c r="C57">
        <v>70</v>
      </c>
      <c r="D57">
        <v>70</v>
      </c>
      <c r="E57">
        <v>75</v>
      </c>
      <c r="F57">
        <v>75</v>
      </c>
    </row>
    <row r="58" spans="1:6" x14ac:dyDescent="0.25">
      <c r="A58" t="s">
        <v>25</v>
      </c>
      <c r="B58" t="s">
        <v>388</v>
      </c>
      <c r="C58">
        <v>60</v>
      </c>
      <c r="D58">
        <v>60</v>
      </c>
      <c r="E58">
        <v>80</v>
      </c>
      <c r="F58">
        <v>80</v>
      </c>
    </row>
    <row r="59" spans="1:6" x14ac:dyDescent="0.25">
      <c r="A59" t="s">
        <v>25</v>
      </c>
      <c r="B59" t="s">
        <v>411</v>
      </c>
      <c r="C59">
        <v>70</v>
      </c>
      <c r="D59">
        <v>60</v>
      </c>
      <c r="E59">
        <v>75</v>
      </c>
      <c r="F59">
        <v>85</v>
      </c>
    </row>
    <row r="60" spans="1:6" x14ac:dyDescent="0.25">
      <c r="A60" t="s">
        <v>25</v>
      </c>
      <c r="B60" t="s">
        <v>392</v>
      </c>
      <c r="C60">
        <v>70</v>
      </c>
      <c r="D60">
        <v>60</v>
      </c>
      <c r="E60">
        <v>75</v>
      </c>
      <c r="F60">
        <v>85</v>
      </c>
    </row>
    <row r="61" spans="1:6" x14ac:dyDescent="0.25">
      <c r="A61" t="s">
        <v>25</v>
      </c>
      <c r="B61" t="s">
        <v>415</v>
      </c>
      <c r="C61">
        <v>70</v>
      </c>
      <c r="D61">
        <v>70</v>
      </c>
      <c r="E61">
        <v>75</v>
      </c>
      <c r="F61">
        <v>75</v>
      </c>
    </row>
    <row r="62" spans="1:6" x14ac:dyDescent="0.25">
      <c r="A62" t="s">
        <v>26</v>
      </c>
      <c r="B62" t="s">
        <v>388</v>
      </c>
      <c r="C62">
        <v>60</v>
      </c>
      <c r="D62">
        <v>60</v>
      </c>
      <c r="E62">
        <v>80</v>
      </c>
      <c r="F62">
        <v>80</v>
      </c>
    </row>
    <row r="63" spans="1:6" x14ac:dyDescent="0.25">
      <c r="A63" t="s">
        <v>26</v>
      </c>
      <c r="B63" t="s">
        <v>411</v>
      </c>
      <c r="C63">
        <v>70</v>
      </c>
      <c r="D63">
        <v>60</v>
      </c>
      <c r="E63">
        <v>75</v>
      </c>
      <c r="F63">
        <v>85</v>
      </c>
    </row>
    <row r="64" spans="1:6" x14ac:dyDescent="0.25">
      <c r="A64" t="s">
        <v>26</v>
      </c>
      <c r="B64" t="s">
        <v>392</v>
      </c>
      <c r="C64">
        <v>70</v>
      </c>
      <c r="D64">
        <v>60</v>
      </c>
      <c r="E64">
        <v>75</v>
      </c>
      <c r="F64">
        <v>85</v>
      </c>
    </row>
    <row r="65" spans="1:6" x14ac:dyDescent="0.25">
      <c r="A65" t="s">
        <v>26</v>
      </c>
      <c r="B65" t="s">
        <v>415</v>
      </c>
      <c r="C65">
        <v>70</v>
      </c>
      <c r="D65">
        <v>70</v>
      </c>
      <c r="E65">
        <v>75</v>
      </c>
      <c r="F65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8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Manufacturing Biotech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Boiler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Chiller system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2.87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Boiler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Chiller system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2.87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Boiler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Chiller system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2.87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Boiler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Chiller system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2.87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Boiler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Chiller system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0.805</v>
      </c>
      <c r="H17" s="42" cm="1">
        <f t="array" ref="H17">_xlfn.XLOOKUP(
1,
(Raw_hvac!$A$2:$A$100=$A17)*(Raw_hvac!$B$2:$B$100=$B17)*(Raw_hvac!$C$2:$C$100=$C17),
Raw_hvac!$F$2:$F$100,
"-"
)</f>
        <v>3.05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Boiler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Chiller system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0.805</v>
      </c>
      <c r="H20" s="42" cm="1">
        <f t="array" ref="H20">_xlfn.XLOOKUP(
1,
(Raw_hvac!$A$2:$A$100=$A20)*(Raw_hvac!$B$2:$B$100=$B20)*(Raw_hvac!$C$2:$C$100=$C20),
Raw_hvac!$F$2:$F$100,
"-"
)</f>
        <v>3.05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Boiler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Chiller system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2.87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Boiler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Chiller system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2.87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Boiler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Chiller system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2.87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Boiler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Chiller system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2.87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Manufacturing Biotech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SZ-CAV</v>
      </c>
      <c r="E39" s="68">
        <f>IF(Raw_fanoverview!E3=0,"-",Raw_fanoverview!E3)</f>
        <v>3.8770014008251108</v>
      </c>
      <c r="F39" s="68">
        <f>IF(Raw_fanoverview!F3=0,"-",Raw_fanoverview!F3)</f>
        <v>0.65</v>
      </c>
      <c r="G39" s="68">
        <f>IF(Raw_fanoverview!G3=0,"-",Raw_fanoverview!G3)</f>
        <v>0.85</v>
      </c>
      <c r="H39" s="68">
        <f>IF(Raw_fanoverview!H3=0,"-",Raw_fanoverview!H3)</f>
        <v>0.7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cAVVG</v>
      </c>
      <c r="C40" s="4" t="str">
        <f>IF(Raw_fanoverview!D4=0,"-",Raw_fanoverview!D4)</f>
        <v>Customized</v>
      </c>
      <c r="D40" s="26" t="str">
        <f>_xlfn.LET(_xlpm.x,_xlfn.IFNA(_xlfn.TEXTBEFORE(Raw_fanoverview!C4," Fans"),Raw_fanoverview!C4),IF(_xlpm.x=0,"-",_xlpm.x))</f>
        <v>SZ-CRAC</v>
      </c>
      <c r="E40" s="68">
        <f>IF(Raw_fanoverview!E4=0,"-",Raw_fanoverview!E4)</f>
        <v>5.3619709373693114</v>
      </c>
      <c r="F40" s="68">
        <f>IF(Raw_fanoverview!F4=0,"-",Raw_fanoverview!F4)</f>
        <v>0.65</v>
      </c>
      <c r="G40" s="68">
        <f>IF(Raw_fanoverview!G4=0,"-",Raw_fanoverview!G4)</f>
        <v>0.85</v>
      </c>
      <c r="H40" s="68">
        <f>IF(Raw_fanoverview!H4=0,"-",Raw_fanoverview!H4)</f>
        <v>0.97</v>
      </c>
      <c r="I40" s="26"/>
    </row>
    <row r="41" spans="1:9" x14ac:dyDescent="0.25">
      <c r="A41" s="2" t="str">
        <f>Raw_fanoverview!A5</f>
        <v>Existing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SZ-VAV</v>
      </c>
      <c r="E41" s="68">
        <f>IF(Raw_fanoverview!E5=0,"-",Raw_fanoverview!E5)</f>
        <v>2.2500008129627291</v>
      </c>
      <c r="F41" s="68">
        <f>IF(Raw_fanoverview!F5=0,"-",Raw_fanoverview!F5)</f>
        <v>0.75</v>
      </c>
      <c r="G41" s="68">
        <f>IF(Raw_fanoverview!G5=0,"-",Raw_fanoverview!G5)</f>
        <v>0.85</v>
      </c>
      <c r="H41" s="68">
        <f>IF(Raw_fanoverview!H5=0,"-",Raw_fanoverview!H5)</f>
        <v>0.35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cAVVG</v>
      </c>
      <c r="C42" s="4" t="str">
        <f>IF(Raw_fanoverview!D6=0,"-",Raw_fanoverview!D6)</f>
        <v>Customized</v>
      </c>
      <c r="D42" s="26" t="str">
        <f>_xlfn.LET(_xlpm.x,_xlfn.IFNA(_xlfn.TEXTBEFORE(Raw_fanoverview!C6," Fans"),Raw_fanoverview!C6),IF(_xlpm.x=0,"-",_xlpm.x))</f>
        <v>SZ-VAV</v>
      </c>
      <c r="E42" s="68">
        <f>IF(Raw_fanoverview!E6=0,"-",Raw_fanoverview!E6)</f>
        <v>3.0000010839503051</v>
      </c>
      <c r="F42" s="68">
        <f>IF(Raw_fanoverview!F6=0,"-",Raw_fanoverview!F6)</f>
        <v>0.75</v>
      </c>
      <c r="G42" s="68">
        <f>IF(Raw_fanoverview!G6=0,"-",Raw_fanoverview!G6)</f>
        <v>0.85</v>
      </c>
      <c r="H42" s="68">
        <f>IF(Raw_fanoverview!H6=0,"-",Raw_fanoverview!H6)</f>
        <v>0.47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cAVVG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MZ-VAV</v>
      </c>
      <c r="E43" s="68">
        <f>IF(Raw_fanoverview!E7=0,"-",Raw_fanoverview!E7)</f>
        <v>5.3619709373693114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1.1499999999999999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cAVVG</v>
      </c>
      <c r="C44" s="4" t="str">
        <f>IF(Raw_fanoverview!D8=0,"-",Raw_fanoverview!D8)</f>
        <v>Customized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0.65</v>
      </c>
      <c r="G44" s="68">
        <f>IF(Raw_fanoverview!G8=0,"-",Raw_fanoverview!G8)</f>
        <v>0.85</v>
      </c>
      <c r="H44" s="68">
        <f>IF(Raw_fanoverview!H8=0,"-",Raw_fanoverview!H8)</f>
        <v>0.7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cAVVG</v>
      </c>
      <c r="C45" s="4" t="str">
        <f>IF(Raw_fanoverview!D9=0,"-",Raw_fanoverview!D9)</f>
        <v>Customized</v>
      </c>
      <c r="D45" s="26" t="str">
        <f>_xlfn.LET(_xlpm.x,_xlfn.IFNA(_xlfn.TEXTBEFORE(Raw_fanoverview!C9," Fans"),Raw_fanoverview!C9),IF(_xlpm.x=0,"-",_xlpm.x))</f>
        <v>SZ-CRAC</v>
      </c>
      <c r="E45" s="68">
        <f>IF(Raw_fanoverview!E9=0,"-",Raw_fanoverview!E9)</f>
        <v>5.3619709373693114</v>
      </c>
      <c r="F45" s="68">
        <f>IF(Raw_fanoverview!F9=0,"-",Raw_fanoverview!F9)</f>
        <v>0.65</v>
      </c>
      <c r="G45" s="68">
        <f>IF(Raw_fanoverview!G9=0,"-",Raw_fanoverview!G9)</f>
        <v>0.85</v>
      </c>
      <c r="H45" s="68">
        <f>IF(Raw_fanoverview!H9=0,"-",Raw_fanoverview!H9)</f>
        <v>0.97</v>
      </c>
      <c r="I45" s="26"/>
    </row>
    <row r="46" spans="1:9" x14ac:dyDescent="0.25">
      <c r="A46" s="2" t="str">
        <f>Raw_fanoverview!A10</f>
        <v>New Construction</v>
      </c>
      <c r="B46" s="4" t="str">
        <f>Raw_fanoverview!B10</f>
        <v>cAVVG</v>
      </c>
      <c r="C46" s="4" t="str">
        <f>IF(Raw_fanoverview!D10=0,"-",Raw_fanoverview!D10)</f>
        <v>Customized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2.2500008129627291</v>
      </c>
      <c r="F46" s="68">
        <f>IF(Raw_fanoverview!F10=0,"-",Raw_fanoverview!F10)</f>
        <v>0.75</v>
      </c>
      <c r="G46" s="68">
        <f>IF(Raw_fanoverview!G10=0,"-",Raw_fanoverview!G10)</f>
        <v>0.85</v>
      </c>
      <c r="H46" s="68">
        <f>IF(Raw_fanoverview!H10=0,"-",Raw_fanoverview!H10)</f>
        <v>0.35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cAVVG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3.0000010839503051</v>
      </c>
      <c r="F47" s="68">
        <f>IF(Raw_fanoverview!F11=0,"-",Raw_fanoverview!F11)</f>
        <v>0.75</v>
      </c>
      <c r="G47" s="68">
        <f>IF(Raw_fanoverview!G11=0,"-",Raw_fanoverview!G11)</f>
        <v>0.85</v>
      </c>
      <c r="H47" s="68">
        <f>IF(Raw_fanoverview!H11=0,"-",Raw_fanoverview!H11)</f>
        <v>0.47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cDXGF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cDXGF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3.8770014008251108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0.7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cDXGF</v>
      </c>
      <c r="C50" s="4" t="str">
        <f>IF(Raw_fanoverview!D14=0,"-",Raw_fanoverview!D14)</f>
        <v>Customized</v>
      </c>
      <c r="D50" s="26" t="str">
        <f>_xlfn.LET(_xlpm.x,_xlfn.IFNA(_xlfn.TEXTBEFORE(Raw_fanoverview!C14," Fans"),Raw_fanoverview!C14),IF(_xlpm.x=0,"-",_xlpm.x))</f>
        <v>SZ-CRAC</v>
      </c>
      <c r="E50" s="68">
        <f>IF(Raw_fanoverview!E14=0,"-",Raw_fanoverview!E14)</f>
        <v>5.3619709373693114</v>
      </c>
      <c r="F50" s="68">
        <f>IF(Raw_fanoverview!F14=0,"-",Raw_fanoverview!F14)</f>
        <v>0.65</v>
      </c>
      <c r="G50" s="68">
        <f>IF(Raw_fanoverview!G14=0,"-",Raw_fanoverview!G14)</f>
        <v>0.85</v>
      </c>
      <c r="H50" s="68">
        <f>IF(Raw_fanoverview!H14=0,"-",Raw_fanoverview!H14)</f>
        <v>0.97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cDXGF</v>
      </c>
      <c r="C51" s="4" t="str">
        <f>IF(Raw_fanoverview!D15=0,"-",Raw_fanoverview!D15)</f>
        <v>Customized</v>
      </c>
      <c r="D51" s="26" t="str">
        <f>_xlfn.LET(_xlpm.x,_xlfn.IFNA(_xlfn.TEXTBEFORE(Raw_fanoverview!C15," Fans"),Raw_fanoverview!C15),IF(_xlpm.x=0,"-",_xlpm.x))</f>
        <v>SZ-VAV</v>
      </c>
      <c r="E51" s="68">
        <f>IF(Raw_fanoverview!E15=0,"-",Raw_fanoverview!E15)</f>
        <v>2.2500008129627291</v>
      </c>
      <c r="F51" s="68">
        <f>IF(Raw_fanoverview!F15=0,"-",Raw_fanoverview!F15)</f>
        <v>0.75</v>
      </c>
      <c r="G51" s="68">
        <f>IF(Raw_fanoverview!G15=0,"-",Raw_fanoverview!G15)</f>
        <v>0.85</v>
      </c>
      <c r="H51" s="68">
        <f>IF(Raw_fanoverview!H15=0,"-",Raw_fanoverview!H15)</f>
        <v>0.35</v>
      </c>
      <c r="I51" s="26"/>
    </row>
    <row r="52" spans="1:9" x14ac:dyDescent="0.25">
      <c r="A52" s="2" t="str">
        <f>Raw_fanoverview!A16</f>
        <v>Existing</v>
      </c>
      <c r="B52" s="4" t="str">
        <f>Raw_fanoverview!B16</f>
        <v>cDXGF</v>
      </c>
      <c r="C52" s="4" t="str">
        <f>IF(Raw_fanoverview!D16=0,"-",Raw_fanoverview!D16)</f>
        <v>Customized</v>
      </c>
      <c r="D52" s="26" t="str">
        <f>_xlfn.LET(_xlpm.x,_xlfn.IFNA(_xlfn.TEXTBEFORE(Raw_fanoverview!C16," Fans"),Raw_fanoverview!C16),IF(_xlpm.x=0,"-",_xlpm.x))</f>
        <v>SZ-VAV</v>
      </c>
      <c r="E52" s="68">
        <f>IF(Raw_fanoverview!E16=0,"-",Raw_fanoverview!E16)</f>
        <v>3.0000010839503051</v>
      </c>
      <c r="F52" s="68">
        <f>IF(Raw_fanoverview!F16=0,"-",Raw_fanoverview!F16)</f>
        <v>0.75</v>
      </c>
      <c r="G52" s="68">
        <f>IF(Raw_fanoverview!G16=0,"-",Raw_fanoverview!G16)</f>
        <v>0.85</v>
      </c>
      <c r="H52" s="68">
        <f>IF(Raw_fanoverview!H16=0,"-",Raw_fanoverview!H16)</f>
        <v>0.47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cDXGF</v>
      </c>
      <c r="C53" s="4" t="str">
        <f>IF(Raw_fanoverview!D17=0,"-",Raw_fanoverview!D17)</f>
        <v>Main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0.55000000000000004</v>
      </c>
      <c r="G53" s="68">
        <f>IF(Raw_fanoverview!G17=0,"-",Raw_fanoverview!G17)</f>
        <v>0.87</v>
      </c>
      <c r="H53" s="68">
        <f>IF(Raw_fanoverview!H17=0,"-",Raw_fanoverview!H17)</f>
        <v>0.83</v>
      </c>
      <c r="I53" s="26"/>
    </row>
    <row r="54" spans="1:9" x14ac:dyDescent="0.25">
      <c r="A54" s="2" t="str">
        <f>Raw_fanoverview!A18</f>
        <v>New Construction</v>
      </c>
      <c r="B54" s="4" t="str">
        <f>Raw_fanoverview!B18</f>
        <v>cDXGF</v>
      </c>
      <c r="C54" s="4" t="str">
        <f>IF(Raw_fanoverview!D18=0,"-",Raw_fanoverview!D18)</f>
        <v>Customized</v>
      </c>
      <c r="D54" s="26" t="str">
        <f>_xlfn.LET(_xlpm.x,_xlfn.IFNA(_xlfn.TEXTBEFORE(Raw_fanoverview!C18," Fans"),Raw_fanoverview!C18),IF(_xlpm.x=0,"-",_xlpm.x))</f>
        <v>SZ-CAV</v>
      </c>
      <c r="E54" s="68">
        <f>IF(Raw_fanoverview!E18=0,"-",Raw_fanoverview!E18)</f>
        <v>3.8770014008251108</v>
      </c>
      <c r="F54" s="68">
        <f>IF(Raw_fanoverview!F18=0,"-",Raw_fanoverview!F18)</f>
        <v>0.65</v>
      </c>
      <c r="G54" s="68">
        <f>IF(Raw_fanoverview!G18=0,"-",Raw_fanoverview!G18)</f>
        <v>0.85</v>
      </c>
      <c r="H54" s="68">
        <f>IF(Raw_fanoverview!H18=0,"-",Raw_fanoverview!H18)</f>
        <v>0.7</v>
      </c>
      <c r="I54" s="26"/>
    </row>
    <row r="55" spans="1:9" x14ac:dyDescent="0.25">
      <c r="A55" s="2" t="str">
        <f>Raw_fanoverview!A19</f>
        <v>New Construction</v>
      </c>
      <c r="B55" s="4" t="str">
        <f>Raw_fanoverview!B19</f>
        <v>cDXGF</v>
      </c>
      <c r="C55" s="4" t="str">
        <f>IF(Raw_fanoverview!D19=0,"-",Raw_fanoverview!D19)</f>
        <v>Customized</v>
      </c>
      <c r="D55" s="26" t="str">
        <f>_xlfn.LET(_xlpm.x,_xlfn.IFNA(_xlfn.TEXTBEFORE(Raw_fanoverview!C19," Fans"),Raw_fanoverview!C19),IF(_xlpm.x=0,"-",_xlpm.x))</f>
        <v>SZ-CRAC</v>
      </c>
      <c r="E55" s="68">
        <f>IF(Raw_fanoverview!E19=0,"-",Raw_fanoverview!E19)</f>
        <v>5.3619709373693114</v>
      </c>
      <c r="F55" s="68">
        <f>IF(Raw_fanoverview!F19=0,"-",Raw_fanoverview!F19)</f>
        <v>0.65</v>
      </c>
      <c r="G55" s="68">
        <f>IF(Raw_fanoverview!G19=0,"-",Raw_fanoverview!G19)</f>
        <v>0.85</v>
      </c>
      <c r="H55" s="68">
        <f>IF(Raw_fanoverview!H19=0,"-",Raw_fanoverview!H19)</f>
        <v>0.97</v>
      </c>
      <c r="I55" s="26"/>
    </row>
    <row r="56" spans="1:9" x14ac:dyDescent="0.25">
      <c r="A56" s="2" t="str">
        <f>Raw_fanoverview!A20</f>
        <v>New Construction</v>
      </c>
      <c r="B56" s="4" t="str">
        <f>Raw_fanoverview!B20</f>
        <v>cDXGF</v>
      </c>
      <c r="C56" s="4" t="str">
        <f>IF(Raw_fanoverview!D20=0,"-",Raw_fanoverview!D20)</f>
        <v>Customized</v>
      </c>
      <c r="D56" s="26" t="str">
        <f>_xlfn.LET(_xlpm.x,_xlfn.IFNA(_xlfn.TEXTBEFORE(Raw_fanoverview!C20," Fans"),Raw_fanoverview!C20),IF(_xlpm.x=0,"-",_xlpm.x))</f>
        <v>SZ-VAV</v>
      </c>
      <c r="E56" s="68">
        <f>IF(Raw_fanoverview!E20=0,"-",Raw_fanoverview!E20)</f>
        <v>2.2500008129627291</v>
      </c>
      <c r="F56" s="68">
        <f>IF(Raw_fanoverview!F20=0,"-",Raw_fanoverview!F20)</f>
        <v>0.75</v>
      </c>
      <c r="G56" s="68">
        <f>IF(Raw_fanoverview!G20=0,"-",Raw_fanoverview!G20)</f>
        <v>0.85</v>
      </c>
      <c r="H56" s="68">
        <f>IF(Raw_fanoverview!H20=0,"-",Raw_fanoverview!H20)</f>
        <v>0.35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cDXGF</v>
      </c>
      <c r="C57" s="4" t="str">
        <f>IF(Raw_fanoverview!D21=0,"-",Raw_fanoverview!D21)</f>
        <v>Customized</v>
      </c>
      <c r="D57" s="26" t="str">
        <f>_xlfn.LET(_xlpm.x,_xlfn.IFNA(_xlfn.TEXTBEFORE(Raw_fanoverview!C21," Fans"),Raw_fanoverview!C21),IF(_xlpm.x=0,"-",_xlpm.x))</f>
        <v>SZ-VAV</v>
      </c>
      <c r="E57" s="68">
        <f>IF(Raw_fanoverview!E21=0,"-",Raw_fanoverview!E21)</f>
        <v>3.0000010839503051</v>
      </c>
      <c r="F57" s="68">
        <f>IF(Raw_fanoverview!F21=0,"-",Raw_fanoverview!F21)</f>
        <v>0.75</v>
      </c>
      <c r="G57" s="68">
        <f>IF(Raw_fanoverview!G21=0,"-",Raw_fanoverview!G21)</f>
        <v>0.85</v>
      </c>
      <c r="H57" s="68">
        <f>IF(Raw_fanoverview!H21=0,"-",Raw_fanoverview!H21)</f>
        <v>0.47</v>
      </c>
      <c r="I57" s="26"/>
    </row>
    <row r="58" spans="1:9" x14ac:dyDescent="0.25">
      <c r="A58" s="2" t="str">
        <f>Raw_fanoverview!A22</f>
        <v>Existing</v>
      </c>
      <c r="B58" s="4" t="str">
        <f>Raw_fanoverview!B22</f>
        <v>cDXHP</v>
      </c>
      <c r="C58" s="4" t="str">
        <f>IF(Raw_fanoverview!D22=0,"-",Raw_fanoverview!D22)</f>
        <v>Main</v>
      </c>
      <c r="D58" s="26" t="str">
        <f>_xlfn.LET(_xlpm.x,_xlfn.IFNA(_xlfn.TEXTBEFORE(Raw_fanoverview!C22," Fans"),Raw_fanoverview!C22),IF(_xlpm.x=0,"-",_xlpm.x))</f>
        <v>SZ-CAV</v>
      </c>
      <c r="E58" s="68">
        <f>IF(Raw_fanoverview!E22=0,"-",Raw_fanoverview!E22)</f>
        <v>3.8770014008251108</v>
      </c>
      <c r="F58" s="68">
        <f>IF(Raw_fanoverview!F22=0,"-",Raw_fanoverview!F22)</f>
        <v>0.55000000000000004</v>
      </c>
      <c r="G58" s="68">
        <f>IF(Raw_fanoverview!G22=0,"-",Raw_fanoverview!G22)</f>
        <v>0.87</v>
      </c>
      <c r="H58" s="68">
        <f>IF(Raw_fanoverview!H22=0,"-",Raw_fanoverview!H22)</f>
        <v>0.83</v>
      </c>
      <c r="I58" s="26"/>
    </row>
    <row r="59" spans="1:9" x14ac:dyDescent="0.25">
      <c r="A59" s="2" t="str">
        <f>Raw_fanoverview!A23</f>
        <v>Existing</v>
      </c>
      <c r="B59" s="4" t="str">
        <f>Raw_fanoverview!B23</f>
        <v>cDXHP</v>
      </c>
      <c r="C59" s="4" t="str">
        <f>IF(Raw_fanoverview!D23=0,"-",Raw_fanoverview!D23)</f>
        <v>Customized</v>
      </c>
      <c r="D59" s="26" t="str">
        <f>_xlfn.LET(_xlpm.x,_xlfn.IFNA(_xlfn.TEXTBEFORE(Raw_fanoverview!C23," Fans"),Raw_fanoverview!C23),IF(_xlpm.x=0,"-",_xlpm.x))</f>
        <v>SZ-CAV</v>
      </c>
      <c r="E59" s="68">
        <f>IF(Raw_fanoverview!E23=0,"-",Raw_fanoverview!E23)</f>
        <v>3.8770014008251108</v>
      </c>
      <c r="F59" s="68">
        <f>IF(Raw_fanoverview!F23=0,"-",Raw_fanoverview!F23)</f>
        <v>0.65</v>
      </c>
      <c r="G59" s="68">
        <f>IF(Raw_fanoverview!G23=0,"-",Raw_fanoverview!G23)</f>
        <v>0.85</v>
      </c>
      <c r="H59" s="68">
        <f>IF(Raw_fanoverview!H23=0,"-",Raw_fanoverview!H23)</f>
        <v>0.7</v>
      </c>
      <c r="I59" s="26"/>
    </row>
    <row r="60" spans="1:9" x14ac:dyDescent="0.25">
      <c r="A60" s="2" t="str">
        <f>Raw_fanoverview!A24</f>
        <v>Existing</v>
      </c>
      <c r="B60" s="4" t="str">
        <f>Raw_fanoverview!B24</f>
        <v>cDXHP</v>
      </c>
      <c r="C60" s="4" t="str">
        <f>IF(Raw_fanoverview!D24=0,"-",Raw_fanoverview!D24)</f>
        <v>Customized</v>
      </c>
      <c r="D60" s="26" t="str">
        <f>_xlfn.LET(_xlpm.x,_xlfn.IFNA(_xlfn.TEXTBEFORE(Raw_fanoverview!C24," Fans"),Raw_fanoverview!C24),IF(_xlpm.x=0,"-",_xlpm.x))</f>
        <v>SZ-CRAC</v>
      </c>
      <c r="E60" s="68">
        <f>IF(Raw_fanoverview!E24=0,"-",Raw_fanoverview!E24)</f>
        <v>5.3619709373693114</v>
      </c>
      <c r="F60" s="68">
        <f>IF(Raw_fanoverview!F24=0,"-",Raw_fanoverview!F24)</f>
        <v>0.65</v>
      </c>
      <c r="G60" s="68">
        <f>IF(Raw_fanoverview!G24=0,"-",Raw_fanoverview!G24)</f>
        <v>0.85</v>
      </c>
      <c r="H60" s="68">
        <f>IF(Raw_fanoverview!H24=0,"-",Raw_fanoverview!H24)</f>
        <v>0.97</v>
      </c>
      <c r="I60" s="26"/>
    </row>
    <row r="61" spans="1:9" x14ac:dyDescent="0.25">
      <c r="A61" s="2" t="str">
        <f>Raw_fanoverview!A25</f>
        <v>Existing</v>
      </c>
      <c r="B61" s="4" t="str">
        <f>Raw_fanoverview!B25</f>
        <v>cDXHP</v>
      </c>
      <c r="C61" s="4" t="str">
        <f>IF(Raw_fanoverview!D25=0,"-",Raw_fanoverview!D25)</f>
        <v>Customized</v>
      </c>
      <c r="D61" s="26" t="str">
        <f>_xlfn.LET(_xlpm.x,_xlfn.IFNA(_xlfn.TEXTBEFORE(Raw_fanoverview!C25," Fans"),Raw_fanoverview!C25),IF(_xlpm.x=0,"-",_xlpm.x))</f>
        <v>SZ-VAV</v>
      </c>
      <c r="E61" s="68">
        <f>IF(Raw_fanoverview!E25=0,"-",Raw_fanoverview!E25)</f>
        <v>2.2500008129627291</v>
      </c>
      <c r="F61" s="68">
        <f>IF(Raw_fanoverview!F25=0,"-",Raw_fanoverview!F25)</f>
        <v>0.75</v>
      </c>
      <c r="G61" s="68">
        <f>IF(Raw_fanoverview!G25=0,"-",Raw_fanoverview!G25)</f>
        <v>0.85</v>
      </c>
      <c r="H61" s="68">
        <f>IF(Raw_fanoverview!H25=0,"-",Raw_fanoverview!H25)</f>
        <v>0.35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cDXHP</v>
      </c>
      <c r="C62" s="4" t="str">
        <f>IF(Raw_fanoverview!D26=0,"-",Raw_fanoverview!D26)</f>
        <v>Customized</v>
      </c>
      <c r="D62" s="26" t="str">
        <f>_xlfn.LET(_xlpm.x,_xlfn.IFNA(_xlfn.TEXTBEFORE(Raw_fanoverview!C26," Fans"),Raw_fanoverview!C26),IF(_xlpm.x=0,"-",_xlpm.x))</f>
        <v>SZ-VAV</v>
      </c>
      <c r="E62" s="68">
        <f>IF(Raw_fanoverview!E26=0,"-",Raw_fanoverview!E26)</f>
        <v>3.0000010839503051</v>
      </c>
      <c r="F62" s="68">
        <f>IF(Raw_fanoverview!F26=0,"-",Raw_fanoverview!F26)</f>
        <v>0.75</v>
      </c>
      <c r="G62" s="68">
        <f>IF(Raw_fanoverview!G26=0,"-",Raw_fanoverview!G26)</f>
        <v>0.85</v>
      </c>
      <c r="H62" s="68">
        <f>IF(Raw_fanoverview!H26=0,"-",Raw_fanoverview!H26)</f>
        <v>0.47</v>
      </c>
      <c r="I62" s="26"/>
    </row>
    <row r="63" spans="1:9" x14ac:dyDescent="0.25">
      <c r="A63" s="2" t="str">
        <f>Raw_fanoverview!A27</f>
        <v>New Construction</v>
      </c>
      <c r="B63" s="4" t="str">
        <f>Raw_fanoverview!B27</f>
        <v>cDXHP</v>
      </c>
      <c r="C63" s="4" t="str">
        <f>IF(Raw_fanoverview!D27=0,"-",Raw_fanoverview!D27)</f>
        <v>Main</v>
      </c>
      <c r="D63" s="26" t="str">
        <f>_xlfn.LET(_xlpm.x,_xlfn.IFNA(_xlfn.TEXTBEFORE(Raw_fanoverview!C27," Fans"),Raw_fanoverview!C27),IF(_xlpm.x=0,"-",_xlpm.x))</f>
        <v>SZ-CAV</v>
      </c>
      <c r="E63" s="68">
        <f>IF(Raw_fanoverview!E27=0,"-",Raw_fanoverview!E27)</f>
        <v>3.8770014008251108</v>
      </c>
      <c r="F63" s="68">
        <f>IF(Raw_fanoverview!F27=0,"-",Raw_fanoverview!F27)</f>
        <v>0.55000000000000004</v>
      </c>
      <c r="G63" s="68">
        <f>IF(Raw_fanoverview!G27=0,"-",Raw_fanoverview!G27)</f>
        <v>0.87</v>
      </c>
      <c r="H63" s="68">
        <f>IF(Raw_fanoverview!H27=0,"-",Raw_fanoverview!H27)</f>
        <v>0.83</v>
      </c>
      <c r="I63" s="26"/>
    </row>
    <row r="64" spans="1:9" x14ac:dyDescent="0.25">
      <c r="A64" s="2" t="str">
        <f>Raw_fanoverview!A28</f>
        <v>New Construction</v>
      </c>
      <c r="B64" s="4" t="str">
        <f>Raw_fanoverview!B28</f>
        <v>cDXHP</v>
      </c>
      <c r="C64" s="4" t="str">
        <f>IF(Raw_fanoverview!D28=0,"-",Raw_fanoverview!D28)</f>
        <v>Customized</v>
      </c>
      <c r="D64" s="26" t="str">
        <f>_xlfn.LET(_xlpm.x,_xlfn.IFNA(_xlfn.TEXTBEFORE(Raw_fanoverview!C28," Fans"),Raw_fanoverview!C28),IF(_xlpm.x=0,"-",_xlpm.x))</f>
        <v>SZ-CAV</v>
      </c>
      <c r="E64" s="68">
        <f>IF(Raw_fanoverview!E28=0,"-",Raw_fanoverview!E28)</f>
        <v>3.8770014008251108</v>
      </c>
      <c r="F64" s="68">
        <f>IF(Raw_fanoverview!F28=0,"-",Raw_fanoverview!F28)</f>
        <v>0.65</v>
      </c>
      <c r="G64" s="68">
        <f>IF(Raw_fanoverview!G28=0,"-",Raw_fanoverview!G28)</f>
        <v>0.85</v>
      </c>
      <c r="H64" s="68">
        <f>IF(Raw_fanoverview!H28=0,"-",Raw_fanoverview!H28)</f>
        <v>0.7</v>
      </c>
      <c r="I64" s="26"/>
    </row>
    <row r="65" spans="1:9" x14ac:dyDescent="0.25">
      <c r="A65" s="2" t="str">
        <f>Raw_fanoverview!A29</f>
        <v>New Construction</v>
      </c>
      <c r="B65" s="4" t="str">
        <f>Raw_fanoverview!B29</f>
        <v>cDXHP</v>
      </c>
      <c r="C65" s="4" t="str">
        <f>IF(Raw_fanoverview!D29=0,"-",Raw_fanoverview!D29)</f>
        <v>Customized</v>
      </c>
      <c r="D65" s="26" t="str">
        <f>_xlfn.LET(_xlpm.x,_xlfn.IFNA(_xlfn.TEXTBEFORE(Raw_fanoverview!C29," Fans"),Raw_fanoverview!C29),IF(_xlpm.x=0,"-",_xlpm.x))</f>
        <v>SZ-CRAC</v>
      </c>
      <c r="E65" s="68">
        <f>IF(Raw_fanoverview!E29=0,"-",Raw_fanoverview!E29)</f>
        <v>5.3619709373693114</v>
      </c>
      <c r="F65" s="68">
        <f>IF(Raw_fanoverview!F29=0,"-",Raw_fanoverview!F29)</f>
        <v>0.65</v>
      </c>
      <c r="G65" s="68">
        <f>IF(Raw_fanoverview!G29=0,"-",Raw_fanoverview!G29)</f>
        <v>0.85</v>
      </c>
      <c r="H65" s="68">
        <f>IF(Raw_fanoverview!H29=0,"-",Raw_fanoverview!H29)</f>
        <v>0.97</v>
      </c>
      <c r="I65" s="26"/>
    </row>
    <row r="66" spans="1:9" x14ac:dyDescent="0.25">
      <c r="A66" s="2" t="str">
        <f>Raw_fanoverview!A30</f>
        <v>New Construction</v>
      </c>
      <c r="B66" s="4" t="str">
        <f>Raw_fanoverview!B30</f>
        <v>cDXHP</v>
      </c>
      <c r="C66" s="4" t="str">
        <f>IF(Raw_fanoverview!D30=0,"-",Raw_fanoverview!D30)</f>
        <v>Customized</v>
      </c>
      <c r="D66" s="26" t="str">
        <f>_xlfn.LET(_xlpm.x,_xlfn.IFNA(_xlfn.TEXTBEFORE(Raw_fanoverview!C30," Fans"),Raw_fanoverview!C30),IF(_xlpm.x=0,"-",_xlpm.x))</f>
        <v>SZ-VAV</v>
      </c>
      <c r="E66" s="68">
        <f>IF(Raw_fanoverview!E30=0,"-",Raw_fanoverview!E30)</f>
        <v>2.2500008129627291</v>
      </c>
      <c r="F66" s="68">
        <f>IF(Raw_fanoverview!F30=0,"-",Raw_fanoverview!F30)</f>
        <v>0.75</v>
      </c>
      <c r="G66" s="68">
        <f>IF(Raw_fanoverview!G30=0,"-",Raw_fanoverview!G30)</f>
        <v>0.85</v>
      </c>
      <c r="H66" s="68">
        <f>IF(Raw_fanoverview!H30=0,"-",Raw_fanoverview!H30)</f>
        <v>0.35</v>
      </c>
      <c r="I66" s="26"/>
    </row>
    <row r="67" spans="1:9" x14ac:dyDescent="0.25">
      <c r="A67" s="2" t="str">
        <f>Raw_fanoverview!A31</f>
        <v>New Construction</v>
      </c>
      <c r="B67" s="4" t="str">
        <f>Raw_fanoverview!B31</f>
        <v>cDXHP</v>
      </c>
      <c r="C67" s="4" t="str">
        <f>IF(Raw_fanoverview!D31=0,"-",Raw_fanoverview!D31)</f>
        <v>Customized</v>
      </c>
      <c r="D67" s="26" t="str">
        <f>_xlfn.LET(_xlpm.x,_xlfn.IFNA(_xlfn.TEXTBEFORE(Raw_fanoverview!C31," Fans"),Raw_fanoverview!C31),IF(_xlpm.x=0,"-",_xlpm.x))</f>
        <v>SZ-VAV</v>
      </c>
      <c r="E67" s="68">
        <f>IF(Raw_fanoverview!E31=0,"-",Raw_fanoverview!E31)</f>
        <v>3.0000010839503051</v>
      </c>
      <c r="F67" s="68">
        <f>IF(Raw_fanoverview!F31=0,"-",Raw_fanoverview!F31)</f>
        <v>0.75</v>
      </c>
      <c r="G67" s="68">
        <f>IF(Raw_fanoverview!G31=0,"-",Raw_fanoverview!G31)</f>
        <v>0.85</v>
      </c>
      <c r="H67" s="68">
        <f>IF(Raw_fanoverview!H31=0,"-",Raw_fanoverview!H31)</f>
        <v>0.47</v>
      </c>
      <c r="I67" s="26"/>
    </row>
    <row r="68" spans="1:9" x14ac:dyDescent="0.25">
      <c r="A68" s="2" t="str">
        <f>Raw_fanoverview!A32</f>
        <v>Existing</v>
      </c>
      <c r="B68" s="4" t="str">
        <f>Raw_fanoverview!B32</f>
        <v>cDXOH</v>
      </c>
      <c r="C68" s="4" t="str">
        <f>IF(Raw_fanoverview!D32=0,"-",Raw_fanoverview!D32)</f>
        <v>Main</v>
      </c>
      <c r="D68" s="26" t="str">
        <f>_xlfn.LET(_xlpm.x,_xlfn.IFNA(_xlfn.TEXTBEFORE(Raw_fanoverview!C32," Fans"),Raw_fanoverview!C32),IF(_xlpm.x=0,"-",_xlpm.x))</f>
        <v>SZ-CAV</v>
      </c>
      <c r="E68" s="68">
        <f>IF(Raw_fanoverview!E32=0,"-",Raw_fanoverview!E32)</f>
        <v>3.8770014008251108</v>
      </c>
      <c r="F68" s="68">
        <f>IF(Raw_fanoverview!F32=0,"-",Raw_fanoverview!F32)</f>
        <v>0.55000000000000004</v>
      </c>
      <c r="G68" s="68">
        <f>IF(Raw_fanoverview!G32=0,"-",Raw_fanoverview!G32)</f>
        <v>0.87</v>
      </c>
      <c r="H68" s="68">
        <f>IF(Raw_fanoverview!H32=0,"-",Raw_fanoverview!H32)</f>
        <v>0.83</v>
      </c>
      <c r="I68" s="26"/>
    </row>
    <row r="69" spans="1:9" x14ac:dyDescent="0.25">
      <c r="A69" s="2" t="str">
        <f>Raw_fanoverview!A33</f>
        <v>Existing</v>
      </c>
      <c r="B69" s="4" t="str">
        <f>Raw_fanoverview!B33</f>
        <v>cDXOH</v>
      </c>
      <c r="C69" s="4" t="str">
        <f>IF(Raw_fanoverview!D33=0,"-",Raw_fanoverview!D33)</f>
        <v>Customized</v>
      </c>
      <c r="D69" s="26" t="str">
        <f>_xlfn.LET(_xlpm.x,_xlfn.IFNA(_xlfn.TEXTBEFORE(Raw_fanoverview!C33," Fans"),Raw_fanoverview!C33),IF(_xlpm.x=0,"-",_xlpm.x))</f>
        <v>SZ-CAV</v>
      </c>
      <c r="E69" s="68">
        <f>IF(Raw_fanoverview!E33=0,"-",Raw_fanoverview!E33)</f>
        <v>3.8770014008251108</v>
      </c>
      <c r="F69" s="68">
        <f>IF(Raw_fanoverview!F33=0,"-",Raw_fanoverview!F33)</f>
        <v>0.65</v>
      </c>
      <c r="G69" s="68">
        <f>IF(Raw_fanoverview!G33=0,"-",Raw_fanoverview!G33)</f>
        <v>0.85</v>
      </c>
      <c r="H69" s="68">
        <f>IF(Raw_fanoverview!H33=0,"-",Raw_fanoverview!H33)</f>
        <v>0.7</v>
      </c>
      <c r="I69" s="26"/>
    </row>
    <row r="70" spans="1:9" x14ac:dyDescent="0.25">
      <c r="A70" s="2" t="str">
        <f>Raw_fanoverview!A34</f>
        <v>Existing</v>
      </c>
      <c r="B70" s="4" t="str">
        <f>Raw_fanoverview!B34</f>
        <v>cDXOH</v>
      </c>
      <c r="C70" s="4" t="str">
        <f>IF(Raw_fanoverview!D34=0,"-",Raw_fanoverview!D34)</f>
        <v>Customized</v>
      </c>
      <c r="D70" s="26" t="str">
        <f>_xlfn.LET(_xlpm.x,_xlfn.IFNA(_xlfn.TEXTBEFORE(Raw_fanoverview!C34," Fans"),Raw_fanoverview!C34),IF(_xlpm.x=0,"-",_xlpm.x))</f>
        <v>SZ-CRAC</v>
      </c>
      <c r="E70" s="68">
        <f>IF(Raw_fanoverview!E34=0,"-",Raw_fanoverview!E34)</f>
        <v>5.3619709373693114</v>
      </c>
      <c r="F70" s="68">
        <f>IF(Raw_fanoverview!F34=0,"-",Raw_fanoverview!F34)</f>
        <v>0.65</v>
      </c>
      <c r="G70" s="68">
        <f>IF(Raw_fanoverview!G34=0,"-",Raw_fanoverview!G34)</f>
        <v>0.85</v>
      </c>
      <c r="H70" s="68">
        <f>IF(Raw_fanoverview!H34=0,"-",Raw_fanoverview!H34)</f>
        <v>0.97</v>
      </c>
      <c r="I70" s="26"/>
    </row>
    <row r="71" spans="1:9" x14ac:dyDescent="0.25">
      <c r="A71" s="2" t="str">
        <f>Raw_fanoverview!A35</f>
        <v>Existing</v>
      </c>
      <c r="B71" s="4" t="str">
        <f>Raw_fanoverview!B35</f>
        <v>cDXOH</v>
      </c>
      <c r="C71" s="4" t="str">
        <f>IF(Raw_fanoverview!D35=0,"-",Raw_fanoverview!D35)</f>
        <v>Customized</v>
      </c>
      <c r="D71" s="26" t="str">
        <f>_xlfn.LET(_xlpm.x,_xlfn.IFNA(_xlfn.TEXTBEFORE(Raw_fanoverview!C35," Fans"),Raw_fanoverview!C35),IF(_xlpm.x=0,"-",_xlpm.x))</f>
        <v>SZ-VAV</v>
      </c>
      <c r="E71" s="68">
        <f>IF(Raw_fanoverview!E35=0,"-",Raw_fanoverview!E35)</f>
        <v>2.2500008129627291</v>
      </c>
      <c r="F71" s="68">
        <f>IF(Raw_fanoverview!F35=0,"-",Raw_fanoverview!F35)</f>
        <v>0.75</v>
      </c>
      <c r="G71" s="68">
        <f>IF(Raw_fanoverview!G35=0,"-",Raw_fanoverview!G35)</f>
        <v>0.85</v>
      </c>
      <c r="H71" s="68">
        <f>IF(Raw_fanoverview!H35=0,"-",Raw_fanoverview!H35)</f>
        <v>0.35</v>
      </c>
      <c r="I71" s="26"/>
    </row>
    <row r="72" spans="1:9" x14ac:dyDescent="0.25">
      <c r="A72" s="2" t="str">
        <f>Raw_fanoverview!A36</f>
        <v>Existing</v>
      </c>
      <c r="B72" s="4" t="str">
        <f>Raw_fanoverview!B36</f>
        <v>cDXOH</v>
      </c>
      <c r="C72" s="4" t="str">
        <f>IF(Raw_fanoverview!D36=0,"-",Raw_fanoverview!D36)</f>
        <v>Customized</v>
      </c>
      <c r="D72" s="26" t="str">
        <f>_xlfn.LET(_xlpm.x,_xlfn.IFNA(_xlfn.TEXTBEFORE(Raw_fanoverview!C36," Fans"),Raw_fanoverview!C36),IF(_xlpm.x=0,"-",_xlpm.x))</f>
        <v>SZ-VAV</v>
      </c>
      <c r="E72" s="68">
        <f>IF(Raw_fanoverview!E36=0,"-",Raw_fanoverview!E36)</f>
        <v>3.0000010839503051</v>
      </c>
      <c r="F72" s="68">
        <f>IF(Raw_fanoverview!F36=0,"-",Raw_fanoverview!F36)</f>
        <v>0.75</v>
      </c>
      <c r="G72" s="68">
        <f>IF(Raw_fanoverview!G36=0,"-",Raw_fanoverview!G36)</f>
        <v>0.85</v>
      </c>
      <c r="H72" s="68">
        <f>IF(Raw_fanoverview!H36=0,"-",Raw_fanoverview!H36)</f>
        <v>0.47</v>
      </c>
      <c r="I72" s="26"/>
    </row>
    <row r="73" spans="1:9" x14ac:dyDescent="0.25">
      <c r="A73" s="2" t="str">
        <f>Raw_fanoverview!A37</f>
        <v>New Construction</v>
      </c>
      <c r="B73" s="4" t="str">
        <f>Raw_fanoverview!B37</f>
        <v>cDXOH</v>
      </c>
      <c r="C73" s="4" t="str">
        <f>IF(Raw_fanoverview!D37=0,"-",Raw_fanoverview!D37)</f>
        <v>Main</v>
      </c>
      <c r="D73" s="26" t="str">
        <f>_xlfn.LET(_xlpm.x,_xlfn.IFNA(_xlfn.TEXTBEFORE(Raw_fanoverview!C37," Fans"),Raw_fanoverview!C37),IF(_xlpm.x=0,"-",_xlpm.x))</f>
        <v>SZ-CAV</v>
      </c>
      <c r="E73" s="68">
        <f>IF(Raw_fanoverview!E37=0,"-",Raw_fanoverview!E37)</f>
        <v>3.8770014008251108</v>
      </c>
      <c r="F73" s="68">
        <f>IF(Raw_fanoverview!F37=0,"-",Raw_fanoverview!F37)</f>
        <v>0.55000000000000004</v>
      </c>
      <c r="G73" s="68">
        <f>IF(Raw_fanoverview!G37=0,"-",Raw_fanoverview!G37)</f>
        <v>0.87</v>
      </c>
      <c r="H73" s="68">
        <f>IF(Raw_fanoverview!H37=0,"-",Raw_fanoverview!H37)</f>
        <v>0.83</v>
      </c>
      <c r="I73" s="26"/>
    </row>
    <row r="74" spans="1:9" x14ac:dyDescent="0.25">
      <c r="A74" s="2" t="str">
        <f>Raw_fanoverview!A38</f>
        <v>New Construction</v>
      </c>
      <c r="B74" s="4" t="str">
        <f>Raw_fanoverview!B38</f>
        <v>cDXOH</v>
      </c>
      <c r="C74" s="4" t="str">
        <f>IF(Raw_fanoverview!D38=0,"-",Raw_fanoverview!D38)</f>
        <v>Customized</v>
      </c>
      <c r="D74" s="26" t="str">
        <f>_xlfn.LET(_xlpm.x,_xlfn.IFNA(_xlfn.TEXTBEFORE(Raw_fanoverview!C38," Fans"),Raw_fanoverview!C38),IF(_xlpm.x=0,"-",_xlpm.x))</f>
        <v>SZ-CAV</v>
      </c>
      <c r="E74" s="68">
        <f>IF(Raw_fanoverview!E38=0,"-",Raw_fanoverview!E38)</f>
        <v>3.8770014008251108</v>
      </c>
      <c r="F74" s="68">
        <f>IF(Raw_fanoverview!F38=0,"-",Raw_fanoverview!F38)</f>
        <v>0.65</v>
      </c>
      <c r="G74" s="68">
        <f>IF(Raw_fanoverview!G38=0,"-",Raw_fanoverview!G38)</f>
        <v>0.85</v>
      </c>
      <c r="H74" s="68">
        <f>IF(Raw_fanoverview!H38=0,"-",Raw_fanoverview!H38)</f>
        <v>0.7</v>
      </c>
      <c r="I74" s="26"/>
    </row>
    <row r="75" spans="1:9" x14ac:dyDescent="0.25">
      <c r="A75" s="2" t="str">
        <f>Raw_fanoverview!A39</f>
        <v>New Construction</v>
      </c>
      <c r="B75" s="4" t="str">
        <f>Raw_fanoverview!B39</f>
        <v>cDXOH</v>
      </c>
      <c r="C75" s="4" t="str">
        <f>IF(Raw_fanoverview!D39=0,"-",Raw_fanoverview!D39)</f>
        <v>Customized</v>
      </c>
      <c r="D75" s="26" t="str">
        <f>_xlfn.LET(_xlpm.x,_xlfn.IFNA(_xlfn.TEXTBEFORE(Raw_fanoverview!C39," Fans"),Raw_fanoverview!C39),IF(_xlpm.x=0,"-",_xlpm.x))</f>
        <v>SZ-CRAC</v>
      </c>
      <c r="E75" s="68">
        <f>IF(Raw_fanoverview!E39=0,"-",Raw_fanoverview!E39)</f>
        <v>5.3619709373693114</v>
      </c>
      <c r="F75" s="68">
        <f>IF(Raw_fanoverview!F39=0,"-",Raw_fanoverview!F39)</f>
        <v>0.65</v>
      </c>
      <c r="G75" s="68">
        <f>IF(Raw_fanoverview!G39=0,"-",Raw_fanoverview!G39)</f>
        <v>0.85</v>
      </c>
      <c r="H75" s="68">
        <f>IF(Raw_fanoverview!H39=0,"-",Raw_fanoverview!H39)</f>
        <v>0.97</v>
      </c>
      <c r="I75" s="26"/>
    </row>
    <row r="76" spans="1:9" x14ac:dyDescent="0.25">
      <c r="A76" s="2" t="str">
        <f>Raw_fanoverview!A40</f>
        <v>New Construction</v>
      </c>
      <c r="B76" s="4" t="str">
        <f>Raw_fanoverview!B40</f>
        <v>cDXOH</v>
      </c>
      <c r="C76" s="4" t="str">
        <f>IF(Raw_fanoverview!D40=0,"-",Raw_fanoverview!D40)</f>
        <v>Customized</v>
      </c>
      <c r="D76" s="26" t="str">
        <f>_xlfn.LET(_xlpm.x,_xlfn.IFNA(_xlfn.TEXTBEFORE(Raw_fanoverview!C40," Fans"),Raw_fanoverview!C40),IF(_xlpm.x=0,"-",_xlpm.x))</f>
        <v>SZ-VAV</v>
      </c>
      <c r="E76" s="68">
        <f>IF(Raw_fanoverview!E40=0,"-",Raw_fanoverview!E40)</f>
        <v>2.2500008129627291</v>
      </c>
      <c r="F76" s="68">
        <f>IF(Raw_fanoverview!F40=0,"-",Raw_fanoverview!F40)</f>
        <v>0.75</v>
      </c>
      <c r="G76" s="68">
        <f>IF(Raw_fanoverview!G40=0,"-",Raw_fanoverview!G40)</f>
        <v>0.85</v>
      </c>
      <c r="H76" s="68">
        <f>IF(Raw_fanoverview!H40=0,"-",Raw_fanoverview!H40)</f>
        <v>0.35</v>
      </c>
      <c r="I76" s="26"/>
    </row>
    <row r="77" spans="1:9" x14ac:dyDescent="0.25">
      <c r="A77" s="2" t="str">
        <f>Raw_fanoverview!A41</f>
        <v>New Construction</v>
      </c>
      <c r="B77" s="4" t="str">
        <f>Raw_fanoverview!B41</f>
        <v>cDXOH</v>
      </c>
      <c r="C77" s="4" t="str">
        <f>IF(Raw_fanoverview!D41=0,"-",Raw_fanoverview!D41)</f>
        <v>Customized</v>
      </c>
      <c r="D77" s="26" t="str">
        <f>_xlfn.LET(_xlpm.x,_xlfn.IFNA(_xlfn.TEXTBEFORE(Raw_fanoverview!C41," Fans"),Raw_fanoverview!C41),IF(_xlpm.x=0,"-",_xlpm.x))</f>
        <v>SZ-VAV</v>
      </c>
      <c r="E77" s="68">
        <f>IF(Raw_fanoverview!E41=0,"-",Raw_fanoverview!E41)</f>
        <v>3.0000010839503051</v>
      </c>
      <c r="F77" s="68">
        <f>IF(Raw_fanoverview!F41=0,"-",Raw_fanoverview!F41)</f>
        <v>0.75</v>
      </c>
      <c r="G77" s="68">
        <f>IF(Raw_fanoverview!G41=0,"-",Raw_fanoverview!G41)</f>
        <v>0.85</v>
      </c>
      <c r="H77" s="68">
        <f>IF(Raw_fanoverview!H41=0,"-",Raw_fanoverview!H41)</f>
        <v>0.47</v>
      </c>
      <c r="I77" s="26"/>
    </row>
    <row r="78" spans="1:9" x14ac:dyDescent="0.25">
      <c r="A78" s="2" t="str">
        <f>Raw_fanoverview!A42</f>
        <v>Existing</v>
      </c>
      <c r="B78" s="4" t="str">
        <f>Raw_fanoverview!B42</f>
        <v>cPVVG</v>
      </c>
      <c r="C78" s="4" t="str">
        <f>IF(Raw_fanoverview!D42=0,"-",Raw_fanoverview!D42)</f>
        <v>Main</v>
      </c>
      <c r="D78" s="26" t="str">
        <f>_xlfn.LET(_xlpm.x,_xlfn.IFNA(_xlfn.TEXTBEFORE(Raw_fanoverview!C42," Fans"),Raw_fanoverview!C42),IF(_xlpm.x=0,"-",_xlpm.x))</f>
        <v>SZ-VAV</v>
      </c>
      <c r="E78" s="68">
        <f>IF(Raw_fanoverview!E42=0,"-",Raw_fanoverview!E42)</f>
        <v>3.8770014008251108</v>
      </c>
      <c r="F78" s="68">
        <f>IF(Raw_fanoverview!F42=0,"-",Raw_fanoverview!F42)</f>
        <v>0.55000000000000004</v>
      </c>
      <c r="G78" s="68">
        <f>IF(Raw_fanoverview!G42=0,"-",Raw_fanoverview!G42)</f>
        <v>0.87</v>
      </c>
      <c r="H78" s="68">
        <f>IF(Raw_fanoverview!H42=0,"-",Raw_fanoverview!H42)</f>
        <v>0.83</v>
      </c>
      <c r="I78" s="26"/>
    </row>
    <row r="79" spans="1:9" x14ac:dyDescent="0.25">
      <c r="A79" s="2" t="str">
        <f>Raw_fanoverview!A43</f>
        <v>Existing</v>
      </c>
      <c r="B79" s="4" t="str">
        <f>Raw_fanoverview!B43</f>
        <v>cPVVG</v>
      </c>
      <c r="C79" s="4" t="str">
        <f>IF(Raw_fanoverview!D43=0,"-",Raw_fanoverview!D43)</f>
        <v>Customized</v>
      </c>
      <c r="D79" s="26" t="str">
        <f>_xlfn.LET(_xlpm.x,_xlfn.IFNA(_xlfn.TEXTBEFORE(Raw_fanoverview!C43," Fans"),Raw_fanoverview!C43),IF(_xlpm.x=0,"-",_xlpm.x))</f>
        <v>SZ-CAV</v>
      </c>
      <c r="E79" s="68">
        <f>IF(Raw_fanoverview!E43=0,"-",Raw_fanoverview!E43)</f>
        <v>3.8770014008251108</v>
      </c>
      <c r="F79" s="68">
        <f>IF(Raw_fanoverview!F43=0,"-",Raw_fanoverview!F43)</f>
        <v>0.65</v>
      </c>
      <c r="G79" s="68">
        <f>IF(Raw_fanoverview!G43=0,"-",Raw_fanoverview!G43)</f>
        <v>0.85</v>
      </c>
      <c r="H79" s="68">
        <f>IF(Raw_fanoverview!H43=0,"-",Raw_fanoverview!H43)</f>
        <v>0.7</v>
      </c>
      <c r="I79" s="26"/>
    </row>
    <row r="80" spans="1:9" x14ac:dyDescent="0.25">
      <c r="A80" s="2" t="str">
        <f>Raw_fanoverview!A44</f>
        <v>Existing</v>
      </c>
      <c r="B80" s="4" t="str">
        <f>Raw_fanoverview!B44</f>
        <v>cPVVG</v>
      </c>
      <c r="C80" s="4" t="str">
        <f>IF(Raw_fanoverview!D44=0,"-",Raw_fanoverview!D44)</f>
        <v>Customized</v>
      </c>
      <c r="D80" s="26" t="str">
        <f>_xlfn.LET(_xlpm.x,_xlfn.IFNA(_xlfn.TEXTBEFORE(Raw_fanoverview!C44," Fans"),Raw_fanoverview!C44),IF(_xlpm.x=0,"-",_xlpm.x))</f>
        <v>SZ-CRAC</v>
      </c>
      <c r="E80" s="68">
        <f>IF(Raw_fanoverview!E44=0,"-",Raw_fanoverview!E44)</f>
        <v>5.3619709373693114</v>
      </c>
      <c r="F80" s="68">
        <f>IF(Raw_fanoverview!F44=0,"-",Raw_fanoverview!F44)</f>
        <v>0.65</v>
      </c>
      <c r="G80" s="68">
        <f>IF(Raw_fanoverview!G44=0,"-",Raw_fanoverview!G44)</f>
        <v>0.85</v>
      </c>
      <c r="H80" s="68">
        <f>IF(Raw_fanoverview!H44=0,"-",Raw_fanoverview!H44)</f>
        <v>0.97</v>
      </c>
      <c r="I80" s="26"/>
    </row>
    <row r="81" spans="1:9" x14ac:dyDescent="0.25">
      <c r="A81" s="2" t="str">
        <f>Raw_fanoverview!A45</f>
        <v>Existing</v>
      </c>
      <c r="B81" s="4" t="str">
        <f>Raw_fanoverview!B45</f>
        <v>cPVVG</v>
      </c>
      <c r="C81" s="4" t="str">
        <f>IF(Raw_fanoverview!D45=0,"-",Raw_fanoverview!D45)</f>
        <v>Customized</v>
      </c>
      <c r="D81" s="26" t="str">
        <f>_xlfn.LET(_xlpm.x,_xlfn.IFNA(_xlfn.TEXTBEFORE(Raw_fanoverview!C45," Fans"),Raw_fanoverview!C45),IF(_xlpm.x=0,"-",_xlpm.x))</f>
        <v>SZ-VAV</v>
      </c>
      <c r="E81" s="68">
        <f>IF(Raw_fanoverview!E45=0,"-",Raw_fanoverview!E45)</f>
        <v>2.2500008129627291</v>
      </c>
      <c r="F81" s="68">
        <f>IF(Raw_fanoverview!F45=0,"-",Raw_fanoverview!F45)</f>
        <v>0.75</v>
      </c>
      <c r="G81" s="68">
        <f>IF(Raw_fanoverview!G45=0,"-",Raw_fanoverview!G45)</f>
        <v>0.85</v>
      </c>
      <c r="H81" s="68">
        <f>IF(Raw_fanoverview!H45=0,"-",Raw_fanoverview!H45)</f>
        <v>0.35</v>
      </c>
      <c r="I81" s="26"/>
    </row>
    <row r="82" spans="1:9" x14ac:dyDescent="0.25">
      <c r="A82" s="2" t="str">
        <f>Raw_fanoverview!A46</f>
        <v>Existing</v>
      </c>
      <c r="B82" s="4" t="str">
        <f>Raw_fanoverview!B46</f>
        <v>cPVVG</v>
      </c>
      <c r="C82" s="4" t="str">
        <f>IF(Raw_fanoverview!D46=0,"-",Raw_fanoverview!D46)</f>
        <v>Customized</v>
      </c>
      <c r="D82" s="26" t="str">
        <f>_xlfn.LET(_xlpm.x,_xlfn.IFNA(_xlfn.TEXTBEFORE(Raw_fanoverview!C46," Fans"),Raw_fanoverview!C46),IF(_xlpm.x=0,"-",_xlpm.x))</f>
        <v>SZ-VAV</v>
      </c>
      <c r="E82" s="68">
        <f>IF(Raw_fanoverview!E46=0,"-",Raw_fanoverview!E46)</f>
        <v>3.0000010839503051</v>
      </c>
      <c r="F82" s="68">
        <f>IF(Raw_fanoverview!F46=0,"-",Raw_fanoverview!F46)</f>
        <v>0.75</v>
      </c>
      <c r="G82" s="68">
        <f>IF(Raw_fanoverview!G46=0,"-",Raw_fanoverview!G46)</f>
        <v>0.85</v>
      </c>
      <c r="H82" s="68">
        <f>IF(Raw_fanoverview!H46=0,"-",Raw_fanoverview!H46)</f>
        <v>0.47</v>
      </c>
      <c r="I82" s="26"/>
    </row>
    <row r="83" spans="1:9" x14ac:dyDescent="0.25">
      <c r="A83" s="2" t="str">
        <f>Raw_fanoverview!A47</f>
        <v>New Construction</v>
      </c>
      <c r="B83" s="4" t="str">
        <f>Raw_fanoverview!B47</f>
        <v>cPVVG</v>
      </c>
      <c r="C83" s="4" t="str">
        <f>IF(Raw_fanoverview!D47=0,"-",Raw_fanoverview!D47)</f>
        <v>Main</v>
      </c>
      <c r="D83" s="26" t="str">
        <f>_xlfn.LET(_xlpm.x,_xlfn.IFNA(_xlfn.TEXTBEFORE(Raw_fanoverview!C47," Fans"),Raw_fanoverview!C47),IF(_xlpm.x=0,"-",_xlpm.x))</f>
        <v>SZ-VAV</v>
      </c>
      <c r="E83" s="68">
        <f>IF(Raw_fanoverview!E47=0,"-",Raw_fanoverview!E47)</f>
        <v>3.8770014008251108</v>
      </c>
      <c r="F83" s="68">
        <f>IF(Raw_fanoverview!F47=0,"-",Raw_fanoverview!F47)</f>
        <v>0.55000000000000004</v>
      </c>
      <c r="G83" s="68">
        <f>IF(Raw_fanoverview!G47=0,"-",Raw_fanoverview!G47)</f>
        <v>0.87</v>
      </c>
      <c r="H83" s="68">
        <f>IF(Raw_fanoverview!H47=0,"-",Raw_fanoverview!H47)</f>
        <v>0.83</v>
      </c>
      <c r="I83" s="26"/>
    </row>
    <row r="84" spans="1:9" x14ac:dyDescent="0.25">
      <c r="A84" s="2" t="str">
        <f>Raw_fanoverview!A48</f>
        <v>New Construction</v>
      </c>
      <c r="B84" s="4" t="str">
        <f>Raw_fanoverview!B48</f>
        <v>cPVVG</v>
      </c>
      <c r="C84" s="4" t="str">
        <f>IF(Raw_fanoverview!D48=0,"-",Raw_fanoverview!D48)</f>
        <v>Customized</v>
      </c>
      <c r="D84" s="26" t="str">
        <f>_xlfn.LET(_xlpm.x,_xlfn.IFNA(_xlfn.TEXTBEFORE(Raw_fanoverview!C48," Fans"),Raw_fanoverview!C48),IF(_xlpm.x=0,"-",_xlpm.x))</f>
        <v>SZ-CAV</v>
      </c>
      <c r="E84" s="68">
        <f>IF(Raw_fanoverview!E48=0,"-",Raw_fanoverview!E48)</f>
        <v>3.8770014008251108</v>
      </c>
      <c r="F84" s="68">
        <f>IF(Raw_fanoverview!F48=0,"-",Raw_fanoverview!F48)</f>
        <v>0.65</v>
      </c>
      <c r="G84" s="68">
        <f>IF(Raw_fanoverview!G48=0,"-",Raw_fanoverview!G48)</f>
        <v>0.85</v>
      </c>
      <c r="H84" s="68">
        <f>IF(Raw_fanoverview!H48=0,"-",Raw_fanoverview!H48)</f>
        <v>0.7</v>
      </c>
      <c r="I84" s="26"/>
    </row>
    <row r="85" spans="1:9" x14ac:dyDescent="0.25">
      <c r="A85" s="2" t="str">
        <f>Raw_fanoverview!A49</f>
        <v>New Construction</v>
      </c>
      <c r="B85" s="4" t="str">
        <f>Raw_fanoverview!B49</f>
        <v>cPVVG</v>
      </c>
      <c r="C85" s="4" t="str">
        <f>IF(Raw_fanoverview!D49=0,"-",Raw_fanoverview!D49)</f>
        <v>Customized</v>
      </c>
      <c r="D85" s="26" t="str">
        <f>_xlfn.LET(_xlpm.x,_xlfn.IFNA(_xlfn.TEXTBEFORE(Raw_fanoverview!C49," Fans"),Raw_fanoverview!C49),IF(_xlpm.x=0,"-",_xlpm.x))</f>
        <v>SZ-CRAC</v>
      </c>
      <c r="E85" s="68">
        <f>IF(Raw_fanoverview!E49=0,"-",Raw_fanoverview!E49)</f>
        <v>5.3619709373693114</v>
      </c>
      <c r="F85" s="68">
        <f>IF(Raw_fanoverview!F49=0,"-",Raw_fanoverview!F49)</f>
        <v>0.65</v>
      </c>
      <c r="G85" s="68">
        <f>IF(Raw_fanoverview!G49=0,"-",Raw_fanoverview!G49)</f>
        <v>0.85</v>
      </c>
      <c r="H85" s="68">
        <f>IF(Raw_fanoverview!H49=0,"-",Raw_fanoverview!H49)</f>
        <v>0.97</v>
      </c>
      <c r="I85" s="26"/>
    </row>
    <row r="86" spans="1:9" x14ac:dyDescent="0.25">
      <c r="A86" s="2" t="str">
        <f>Raw_fanoverview!A50</f>
        <v>New Construction</v>
      </c>
      <c r="B86" s="4" t="str">
        <f>Raw_fanoverview!B50</f>
        <v>cPVVG</v>
      </c>
      <c r="C86" s="4" t="str">
        <f>IF(Raw_fanoverview!D50=0,"-",Raw_fanoverview!D50)</f>
        <v>Customized</v>
      </c>
      <c r="D86" s="26" t="str">
        <f>_xlfn.LET(_xlpm.x,_xlfn.IFNA(_xlfn.TEXTBEFORE(Raw_fanoverview!C50," Fans"),Raw_fanoverview!C50),IF(_xlpm.x=0,"-",_xlpm.x))</f>
        <v>SZ-VAV</v>
      </c>
      <c r="E86" s="68">
        <f>IF(Raw_fanoverview!E50=0,"-",Raw_fanoverview!E50)</f>
        <v>2.2500008129627291</v>
      </c>
      <c r="F86" s="68">
        <f>IF(Raw_fanoverview!F50=0,"-",Raw_fanoverview!F50)</f>
        <v>0.75</v>
      </c>
      <c r="G86" s="68">
        <f>IF(Raw_fanoverview!G50=0,"-",Raw_fanoverview!G50)</f>
        <v>0.85</v>
      </c>
      <c r="H86" s="68">
        <f>IF(Raw_fanoverview!H50=0,"-",Raw_fanoverview!H50)</f>
        <v>0.35</v>
      </c>
      <c r="I86" s="26"/>
    </row>
    <row r="87" spans="1:9" x14ac:dyDescent="0.25">
      <c r="A87" s="2" t="str">
        <f>Raw_fanoverview!A51</f>
        <v>New Construction</v>
      </c>
      <c r="B87" s="4" t="str">
        <f>Raw_fanoverview!B51</f>
        <v>cPVVG</v>
      </c>
      <c r="C87" s="4" t="str">
        <f>IF(Raw_fanoverview!D51=0,"-",Raw_fanoverview!D51)</f>
        <v>Customized</v>
      </c>
      <c r="D87" s="26" t="str">
        <f>_xlfn.LET(_xlpm.x,_xlfn.IFNA(_xlfn.TEXTBEFORE(Raw_fanoverview!C51," Fans"),Raw_fanoverview!C51),IF(_xlpm.x=0,"-",_xlpm.x))</f>
        <v>SZ-VAV</v>
      </c>
      <c r="E87" s="68">
        <f>IF(Raw_fanoverview!E51=0,"-",Raw_fanoverview!E51)</f>
        <v>3.0000010839503051</v>
      </c>
      <c r="F87" s="68">
        <f>IF(Raw_fanoverview!F51=0,"-",Raw_fanoverview!F51)</f>
        <v>0.75</v>
      </c>
      <c r="G87" s="68">
        <f>IF(Raw_fanoverview!G51=0,"-",Raw_fanoverview!G51)</f>
        <v>0.85</v>
      </c>
      <c r="H87" s="68">
        <f>IF(Raw_fanoverview!H51=0,"-",Raw_fanoverview!H51)</f>
        <v>0.47</v>
      </c>
      <c r="I8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5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462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463</v>
      </c>
      <c r="D3" t="s">
        <v>63</v>
      </c>
      <c r="E3">
        <v>3.8770014008251108</v>
      </c>
      <c r="F3">
        <v>0.65</v>
      </c>
      <c r="G3">
        <v>0.85</v>
      </c>
      <c r="H3">
        <v>0.7</v>
      </c>
    </row>
    <row r="4" spans="1:8" x14ac:dyDescent="0.25">
      <c r="A4" t="s">
        <v>39</v>
      </c>
      <c r="B4" t="s">
        <v>67</v>
      </c>
      <c r="C4" t="s">
        <v>464</v>
      </c>
      <c r="D4" t="s">
        <v>63</v>
      </c>
      <c r="E4">
        <v>5.3619709373693114</v>
      </c>
      <c r="F4">
        <v>0.65</v>
      </c>
      <c r="G4">
        <v>0.85</v>
      </c>
      <c r="H4">
        <v>0.97</v>
      </c>
    </row>
    <row r="5" spans="1:8" x14ac:dyDescent="0.25">
      <c r="A5" t="s">
        <v>39</v>
      </c>
      <c r="B5" t="s">
        <v>67</v>
      </c>
      <c r="C5" t="s">
        <v>465</v>
      </c>
      <c r="D5" t="s">
        <v>63</v>
      </c>
      <c r="E5">
        <v>2.2500008129627291</v>
      </c>
      <c r="F5">
        <v>0.75</v>
      </c>
      <c r="G5">
        <v>0.85</v>
      </c>
      <c r="H5">
        <v>0.35</v>
      </c>
    </row>
    <row r="6" spans="1:8" x14ac:dyDescent="0.25">
      <c r="A6" t="s">
        <v>39</v>
      </c>
      <c r="B6" t="s">
        <v>67</v>
      </c>
      <c r="C6" t="s">
        <v>465</v>
      </c>
      <c r="D6" t="s">
        <v>63</v>
      </c>
      <c r="E6">
        <v>3.0000010839503051</v>
      </c>
      <c r="F6">
        <v>0.75</v>
      </c>
      <c r="G6">
        <v>0.85</v>
      </c>
      <c r="H6">
        <v>0.47</v>
      </c>
    </row>
    <row r="7" spans="1:8" x14ac:dyDescent="0.25">
      <c r="A7" t="s">
        <v>40</v>
      </c>
      <c r="B7" t="s">
        <v>67</v>
      </c>
      <c r="C7" t="s">
        <v>462</v>
      </c>
      <c r="D7" t="s">
        <v>61</v>
      </c>
      <c r="E7">
        <v>5.3619709373693114</v>
      </c>
      <c r="F7">
        <v>0.55000000000000004</v>
      </c>
      <c r="G7">
        <v>0.9</v>
      </c>
      <c r="H7">
        <v>1.1499999999999999</v>
      </c>
    </row>
    <row r="8" spans="1:8" x14ac:dyDescent="0.25">
      <c r="A8" t="s">
        <v>40</v>
      </c>
      <c r="B8" t="s">
        <v>67</v>
      </c>
      <c r="C8" t="s">
        <v>463</v>
      </c>
      <c r="D8" t="s">
        <v>63</v>
      </c>
      <c r="E8">
        <v>3.8770014008251108</v>
      </c>
      <c r="F8">
        <v>0.65</v>
      </c>
      <c r="G8">
        <v>0.85</v>
      </c>
      <c r="H8">
        <v>0.7</v>
      </c>
    </row>
    <row r="9" spans="1:8" x14ac:dyDescent="0.25">
      <c r="A9" t="s">
        <v>40</v>
      </c>
      <c r="B9" t="s">
        <v>67</v>
      </c>
      <c r="C9" t="s">
        <v>464</v>
      </c>
      <c r="D9" t="s">
        <v>63</v>
      </c>
      <c r="E9">
        <v>5.3619709373693114</v>
      </c>
      <c r="F9">
        <v>0.65</v>
      </c>
      <c r="G9">
        <v>0.85</v>
      </c>
      <c r="H9">
        <v>0.97</v>
      </c>
    </row>
    <row r="10" spans="1:8" x14ac:dyDescent="0.25">
      <c r="A10" t="s">
        <v>40</v>
      </c>
      <c r="B10" t="s">
        <v>67</v>
      </c>
      <c r="C10" t="s">
        <v>465</v>
      </c>
      <c r="D10" t="s">
        <v>63</v>
      </c>
      <c r="E10">
        <v>2.2500008129627291</v>
      </c>
      <c r="F10">
        <v>0.75</v>
      </c>
      <c r="G10">
        <v>0.85</v>
      </c>
      <c r="H10">
        <v>0.35</v>
      </c>
    </row>
    <row r="11" spans="1:8" x14ac:dyDescent="0.25">
      <c r="A11" t="s">
        <v>40</v>
      </c>
      <c r="B11" t="s">
        <v>67</v>
      </c>
      <c r="C11" t="s">
        <v>465</v>
      </c>
      <c r="D11" t="s">
        <v>63</v>
      </c>
      <c r="E11">
        <v>3.0000010839503051</v>
      </c>
      <c r="F11">
        <v>0.75</v>
      </c>
      <c r="G11">
        <v>0.85</v>
      </c>
      <c r="H11">
        <v>0.47</v>
      </c>
    </row>
    <row r="12" spans="1:8" x14ac:dyDescent="0.25">
      <c r="A12" t="s">
        <v>39</v>
      </c>
      <c r="B12" t="s">
        <v>48</v>
      </c>
      <c r="C12" t="s">
        <v>463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39</v>
      </c>
      <c r="B13" t="s">
        <v>48</v>
      </c>
      <c r="C13" t="s">
        <v>463</v>
      </c>
      <c r="D13" t="s">
        <v>63</v>
      </c>
      <c r="E13">
        <v>3.8770014008251108</v>
      </c>
      <c r="F13">
        <v>0.65</v>
      </c>
      <c r="G13">
        <v>0.85</v>
      </c>
      <c r="H13">
        <v>0.7</v>
      </c>
    </row>
    <row r="14" spans="1:8" x14ac:dyDescent="0.25">
      <c r="A14" t="s">
        <v>39</v>
      </c>
      <c r="B14" t="s">
        <v>48</v>
      </c>
      <c r="C14" t="s">
        <v>464</v>
      </c>
      <c r="D14" t="s">
        <v>63</v>
      </c>
      <c r="E14">
        <v>5.3619709373693114</v>
      </c>
      <c r="F14">
        <v>0.65</v>
      </c>
      <c r="G14">
        <v>0.85</v>
      </c>
      <c r="H14">
        <v>0.97</v>
      </c>
    </row>
    <row r="15" spans="1:8" x14ac:dyDescent="0.25">
      <c r="A15" t="s">
        <v>39</v>
      </c>
      <c r="B15" t="s">
        <v>48</v>
      </c>
      <c r="C15" t="s">
        <v>465</v>
      </c>
      <c r="D15" t="s">
        <v>63</v>
      </c>
      <c r="E15">
        <v>2.2500008129627291</v>
      </c>
      <c r="F15">
        <v>0.75</v>
      </c>
      <c r="G15">
        <v>0.85</v>
      </c>
      <c r="H15">
        <v>0.35</v>
      </c>
    </row>
    <row r="16" spans="1:8" x14ac:dyDescent="0.25">
      <c r="A16" t="s">
        <v>39</v>
      </c>
      <c r="B16" t="s">
        <v>48</v>
      </c>
      <c r="C16" t="s">
        <v>465</v>
      </c>
      <c r="D16" t="s">
        <v>63</v>
      </c>
      <c r="E16">
        <v>3.0000010839503051</v>
      </c>
      <c r="F16">
        <v>0.75</v>
      </c>
      <c r="G16">
        <v>0.85</v>
      </c>
      <c r="H16">
        <v>0.47</v>
      </c>
    </row>
    <row r="17" spans="1:8" x14ac:dyDescent="0.25">
      <c r="A17" t="s">
        <v>40</v>
      </c>
      <c r="B17" t="s">
        <v>48</v>
      </c>
      <c r="C17" t="s">
        <v>463</v>
      </c>
      <c r="D17" t="s">
        <v>61</v>
      </c>
      <c r="E17">
        <v>3.8770014008251108</v>
      </c>
      <c r="F17">
        <v>0.55000000000000004</v>
      </c>
      <c r="G17">
        <v>0.87</v>
      </c>
      <c r="H17">
        <v>0.83</v>
      </c>
    </row>
    <row r="18" spans="1:8" x14ac:dyDescent="0.25">
      <c r="A18" t="s">
        <v>40</v>
      </c>
      <c r="B18" t="s">
        <v>48</v>
      </c>
      <c r="C18" t="s">
        <v>463</v>
      </c>
      <c r="D18" t="s">
        <v>63</v>
      </c>
      <c r="E18">
        <v>3.8770014008251108</v>
      </c>
      <c r="F18">
        <v>0.65</v>
      </c>
      <c r="G18">
        <v>0.85</v>
      </c>
      <c r="H18">
        <v>0.7</v>
      </c>
    </row>
    <row r="19" spans="1:8" x14ac:dyDescent="0.25">
      <c r="A19" t="s">
        <v>40</v>
      </c>
      <c r="B19" t="s">
        <v>48</v>
      </c>
      <c r="C19" t="s">
        <v>464</v>
      </c>
      <c r="D19" t="s">
        <v>63</v>
      </c>
      <c r="E19">
        <v>5.3619709373693114</v>
      </c>
      <c r="F19">
        <v>0.65</v>
      </c>
      <c r="G19">
        <v>0.85</v>
      </c>
      <c r="H19">
        <v>0.97</v>
      </c>
    </row>
    <row r="20" spans="1:8" x14ac:dyDescent="0.25">
      <c r="A20" t="s">
        <v>40</v>
      </c>
      <c r="B20" t="s">
        <v>48</v>
      </c>
      <c r="C20" t="s">
        <v>465</v>
      </c>
      <c r="D20" t="s">
        <v>63</v>
      </c>
      <c r="E20">
        <v>2.2500008129627291</v>
      </c>
      <c r="F20">
        <v>0.75</v>
      </c>
      <c r="G20">
        <v>0.85</v>
      </c>
      <c r="H20">
        <v>0.35</v>
      </c>
    </row>
    <row r="21" spans="1:8" x14ac:dyDescent="0.25">
      <c r="A21" t="s">
        <v>40</v>
      </c>
      <c r="B21" t="s">
        <v>48</v>
      </c>
      <c r="C21" t="s">
        <v>465</v>
      </c>
      <c r="D21" t="s">
        <v>63</v>
      </c>
      <c r="E21">
        <v>3.0000010839503051</v>
      </c>
      <c r="F21">
        <v>0.75</v>
      </c>
      <c r="G21">
        <v>0.85</v>
      </c>
      <c r="H21">
        <v>0.47</v>
      </c>
    </row>
    <row r="22" spans="1:8" x14ac:dyDescent="0.25">
      <c r="A22" t="s">
        <v>39</v>
      </c>
      <c r="B22" t="s">
        <v>65</v>
      </c>
      <c r="C22" t="s">
        <v>463</v>
      </c>
      <c r="D22" t="s">
        <v>61</v>
      </c>
      <c r="E22">
        <v>3.8770014008251108</v>
      </c>
      <c r="F22">
        <v>0.55000000000000004</v>
      </c>
      <c r="G22">
        <v>0.87</v>
      </c>
      <c r="H22">
        <v>0.83</v>
      </c>
    </row>
    <row r="23" spans="1:8" x14ac:dyDescent="0.25">
      <c r="A23" t="s">
        <v>39</v>
      </c>
      <c r="B23" t="s">
        <v>65</v>
      </c>
      <c r="C23" t="s">
        <v>463</v>
      </c>
      <c r="D23" t="s">
        <v>63</v>
      </c>
      <c r="E23">
        <v>3.8770014008251108</v>
      </c>
      <c r="F23">
        <v>0.65</v>
      </c>
      <c r="G23">
        <v>0.85</v>
      </c>
      <c r="H23">
        <v>0.7</v>
      </c>
    </row>
    <row r="24" spans="1:8" x14ac:dyDescent="0.25">
      <c r="A24" t="s">
        <v>39</v>
      </c>
      <c r="B24" t="s">
        <v>65</v>
      </c>
      <c r="C24" t="s">
        <v>464</v>
      </c>
      <c r="D24" t="s">
        <v>63</v>
      </c>
      <c r="E24">
        <v>5.3619709373693114</v>
      </c>
      <c r="F24">
        <v>0.65</v>
      </c>
      <c r="G24">
        <v>0.85</v>
      </c>
      <c r="H24">
        <v>0.97</v>
      </c>
    </row>
    <row r="25" spans="1:8" x14ac:dyDescent="0.25">
      <c r="A25" t="s">
        <v>39</v>
      </c>
      <c r="B25" t="s">
        <v>65</v>
      </c>
      <c r="C25" t="s">
        <v>465</v>
      </c>
      <c r="D25" t="s">
        <v>63</v>
      </c>
      <c r="E25">
        <v>2.2500008129627291</v>
      </c>
      <c r="F25">
        <v>0.75</v>
      </c>
      <c r="G25">
        <v>0.85</v>
      </c>
      <c r="H25">
        <v>0.35</v>
      </c>
    </row>
    <row r="26" spans="1:8" x14ac:dyDescent="0.25">
      <c r="A26" t="s">
        <v>39</v>
      </c>
      <c r="B26" t="s">
        <v>65</v>
      </c>
      <c r="C26" t="s">
        <v>465</v>
      </c>
      <c r="D26" t="s">
        <v>63</v>
      </c>
      <c r="E26">
        <v>3.0000010839503051</v>
      </c>
      <c r="F26">
        <v>0.75</v>
      </c>
      <c r="G26">
        <v>0.85</v>
      </c>
      <c r="H26">
        <v>0.47</v>
      </c>
    </row>
    <row r="27" spans="1:8" x14ac:dyDescent="0.25">
      <c r="A27" t="s">
        <v>40</v>
      </c>
      <c r="B27" t="s">
        <v>65</v>
      </c>
      <c r="C27" t="s">
        <v>463</v>
      </c>
      <c r="D27" t="s">
        <v>61</v>
      </c>
      <c r="E27">
        <v>3.8770014008251108</v>
      </c>
      <c r="F27">
        <v>0.55000000000000004</v>
      </c>
      <c r="G27">
        <v>0.87</v>
      </c>
      <c r="H27">
        <v>0.83</v>
      </c>
    </row>
    <row r="28" spans="1:8" x14ac:dyDescent="0.25">
      <c r="A28" t="s">
        <v>40</v>
      </c>
      <c r="B28" t="s">
        <v>65</v>
      </c>
      <c r="C28" t="s">
        <v>463</v>
      </c>
      <c r="D28" t="s">
        <v>63</v>
      </c>
      <c r="E28">
        <v>3.8770014008251108</v>
      </c>
      <c r="F28">
        <v>0.65</v>
      </c>
      <c r="G28">
        <v>0.85</v>
      </c>
      <c r="H28">
        <v>0.7</v>
      </c>
    </row>
    <row r="29" spans="1:8" x14ac:dyDescent="0.25">
      <c r="A29" t="s">
        <v>40</v>
      </c>
      <c r="B29" t="s">
        <v>65</v>
      </c>
      <c r="C29" t="s">
        <v>464</v>
      </c>
      <c r="D29" t="s">
        <v>63</v>
      </c>
      <c r="E29">
        <v>5.3619709373693114</v>
      </c>
      <c r="F29">
        <v>0.65</v>
      </c>
      <c r="G29">
        <v>0.85</v>
      </c>
      <c r="H29">
        <v>0.97</v>
      </c>
    </row>
    <row r="30" spans="1:8" x14ac:dyDescent="0.25">
      <c r="A30" t="s">
        <v>40</v>
      </c>
      <c r="B30" t="s">
        <v>65</v>
      </c>
      <c r="C30" t="s">
        <v>465</v>
      </c>
      <c r="D30" t="s">
        <v>63</v>
      </c>
      <c r="E30">
        <v>2.2500008129627291</v>
      </c>
      <c r="F30">
        <v>0.75</v>
      </c>
      <c r="G30">
        <v>0.85</v>
      </c>
      <c r="H30">
        <v>0.35</v>
      </c>
    </row>
    <row r="31" spans="1:8" x14ac:dyDescent="0.25">
      <c r="A31" t="s">
        <v>40</v>
      </c>
      <c r="B31" t="s">
        <v>65</v>
      </c>
      <c r="C31" t="s">
        <v>465</v>
      </c>
      <c r="D31" t="s">
        <v>63</v>
      </c>
      <c r="E31">
        <v>3.0000010839503051</v>
      </c>
      <c r="F31">
        <v>0.75</v>
      </c>
      <c r="G31">
        <v>0.85</v>
      </c>
      <c r="H31">
        <v>0.47</v>
      </c>
    </row>
    <row r="32" spans="1:8" x14ac:dyDescent="0.25">
      <c r="A32" t="s">
        <v>39</v>
      </c>
      <c r="B32" t="s">
        <v>68</v>
      </c>
      <c r="C32" t="s">
        <v>463</v>
      </c>
      <c r="D32" t="s">
        <v>61</v>
      </c>
      <c r="E32">
        <v>3.8770014008251108</v>
      </c>
      <c r="F32">
        <v>0.55000000000000004</v>
      </c>
      <c r="G32">
        <v>0.87</v>
      </c>
      <c r="H32">
        <v>0.83</v>
      </c>
    </row>
    <row r="33" spans="1:8" x14ac:dyDescent="0.25">
      <c r="A33" t="s">
        <v>39</v>
      </c>
      <c r="B33" t="s">
        <v>68</v>
      </c>
      <c r="C33" t="s">
        <v>463</v>
      </c>
      <c r="D33" t="s">
        <v>63</v>
      </c>
      <c r="E33">
        <v>3.8770014008251108</v>
      </c>
      <c r="F33">
        <v>0.65</v>
      </c>
      <c r="G33">
        <v>0.85</v>
      </c>
      <c r="H33">
        <v>0.7</v>
      </c>
    </row>
    <row r="34" spans="1:8" x14ac:dyDescent="0.25">
      <c r="A34" t="s">
        <v>39</v>
      </c>
      <c r="B34" t="s">
        <v>68</v>
      </c>
      <c r="C34" t="s">
        <v>464</v>
      </c>
      <c r="D34" t="s">
        <v>63</v>
      </c>
      <c r="E34">
        <v>5.3619709373693114</v>
      </c>
      <c r="F34">
        <v>0.65</v>
      </c>
      <c r="G34">
        <v>0.85</v>
      </c>
      <c r="H34">
        <v>0.97</v>
      </c>
    </row>
    <row r="35" spans="1:8" x14ac:dyDescent="0.25">
      <c r="A35" t="s">
        <v>39</v>
      </c>
      <c r="B35" t="s">
        <v>68</v>
      </c>
      <c r="C35" t="s">
        <v>465</v>
      </c>
      <c r="D35" t="s">
        <v>63</v>
      </c>
      <c r="E35">
        <v>2.2500008129627291</v>
      </c>
      <c r="F35">
        <v>0.75</v>
      </c>
      <c r="G35">
        <v>0.85</v>
      </c>
      <c r="H35">
        <v>0.35</v>
      </c>
    </row>
    <row r="36" spans="1:8" x14ac:dyDescent="0.25">
      <c r="A36" t="s">
        <v>39</v>
      </c>
      <c r="B36" t="s">
        <v>68</v>
      </c>
      <c r="C36" t="s">
        <v>465</v>
      </c>
      <c r="D36" t="s">
        <v>63</v>
      </c>
      <c r="E36">
        <v>3.0000010839503051</v>
      </c>
      <c r="F36">
        <v>0.75</v>
      </c>
      <c r="G36">
        <v>0.85</v>
      </c>
      <c r="H36">
        <v>0.47</v>
      </c>
    </row>
    <row r="37" spans="1:8" x14ac:dyDescent="0.25">
      <c r="A37" t="s">
        <v>40</v>
      </c>
      <c r="B37" t="s">
        <v>68</v>
      </c>
      <c r="C37" t="s">
        <v>463</v>
      </c>
      <c r="D37" t="s">
        <v>61</v>
      </c>
      <c r="E37">
        <v>3.8770014008251108</v>
      </c>
      <c r="F37">
        <v>0.55000000000000004</v>
      </c>
      <c r="G37">
        <v>0.87</v>
      </c>
      <c r="H37">
        <v>0.83</v>
      </c>
    </row>
    <row r="38" spans="1:8" x14ac:dyDescent="0.25">
      <c r="A38" t="s">
        <v>40</v>
      </c>
      <c r="B38" t="s">
        <v>68</v>
      </c>
      <c r="C38" t="s">
        <v>463</v>
      </c>
      <c r="D38" t="s">
        <v>63</v>
      </c>
      <c r="E38">
        <v>3.8770014008251108</v>
      </c>
      <c r="F38">
        <v>0.65</v>
      </c>
      <c r="G38">
        <v>0.85</v>
      </c>
      <c r="H38">
        <v>0.7</v>
      </c>
    </row>
    <row r="39" spans="1:8" x14ac:dyDescent="0.25">
      <c r="A39" t="s">
        <v>40</v>
      </c>
      <c r="B39" t="s">
        <v>68</v>
      </c>
      <c r="C39" t="s">
        <v>464</v>
      </c>
      <c r="D39" t="s">
        <v>63</v>
      </c>
      <c r="E39">
        <v>5.3619709373693114</v>
      </c>
      <c r="F39">
        <v>0.65</v>
      </c>
      <c r="G39">
        <v>0.85</v>
      </c>
      <c r="H39">
        <v>0.97</v>
      </c>
    </row>
    <row r="40" spans="1:8" x14ac:dyDescent="0.25">
      <c r="A40" t="s">
        <v>40</v>
      </c>
      <c r="B40" t="s">
        <v>68</v>
      </c>
      <c r="C40" t="s">
        <v>465</v>
      </c>
      <c r="D40" t="s">
        <v>63</v>
      </c>
      <c r="E40">
        <v>2.2500008129627291</v>
      </c>
      <c r="F40">
        <v>0.75</v>
      </c>
      <c r="G40">
        <v>0.85</v>
      </c>
      <c r="H40">
        <v>0.35</v>
      </c>
    </row>
    <row r="41" spans="1:8" x14ac:dyDescent="0.25">
      <c r="A41" t="s">
        <v>40</v>
      </c>
      <c r="B41" t="s">
        <v>68</v>
      </c>
      <c r="C41" t="s">
        <v>465</v>
      </c>
      <c r="D41" t="s">
        <v>63</v>
      </c>
      <c r="E41">
        <v>3.0000010839503051</v>
      </c>
      <c r="F41">
        <v>0.75</v>
      </c>
      <c r="G41">
        <v>0.85</v>
      </c>
      <c r="H41">
        <v>0.47</v>
      </c>
    </row>
    <row r="42" spans="1:8" x14ac:dyDescent="0.25">
      <c r="A42" t="s">
        <v>39</v>
      </c>
      <c r="B42" t="s">
        <v>69</v>
      </c>
      <c r="C42" t="s">
        <v>465</v>
      </c>
      <c r="D42" t="s">
        <v>61</v>
      </c>
      <c r="E42">
        <v>3.8770014008251108</v>
      </c>
      <c r="F42">
        <v>0.55000000000000004</v>
      </c>
      <c r="G42">
        <v>0.87</v>
      </c>
      <c r="H42">
        <v>0.83</v>
      </c>
    </row>
    <row r="43" spans="1:8" x14ac:dyDescent="0.25">
      <c r="A43" t="s">
        <v>39</v>
      </c>
      <c r="B43" t="s">
        <v>69</v>
      </c>
      <c r="C43" t="s">
        <v>463</v>
      </c>
      <c r="D43" t="s">
        <v>63</v>
      </c>
      <c r="E43">
        <v>3.8770014008251108</v>
      </c>
      <c r="F43">
        <v>0.65</v>
      </c>
      <c r="G43">
        <v>0.85</v>
      </c>
      <c r="H43">
        <v>0.7</v>
      </c>
    </row>
    <row r="44" spans="1:8" x14ac:dyDescent="0.25">
      <c r="A44" t="s">
        <v>39</v>
      </c>
      <c r="B44" t="s">
        <v>69</v>
      </c>
      <c r="C44" t="s">
        <v>464</v>
      </c>
      <c r="D44" t="s">
        <v>63</v>
      </c>
      <c r="E44">
        <v>5.3619709373693114</v>
      </c>
      <c r="F44">
        <v>0.65</v>
      </c>
      <c r="G44">
        <v>0.85</v>
      </c>
      <c r="H44">
        <v>0.97</v>
      </c>
    </row>
    <row r="45" spans="1:8" x14ac:dyDescent="0.25">
      <c r="A45" t="s">
        <v>39</v>
      </c>
      <c r="B45" t="s">
        <v>69</v>
      </c>
      <c r="C45" t="s">
        <v>465</v>
      </c>
      <c r="D45" t="s">
        <v>63</v>
      </c>
      <c r="E45">
        <v>2.2500008129627291</v>
      </c>
      <c r="F45">
        <v>0.75</v>
      </c>
      <c r="G45">
        <v>0.85</v>
      </c>
      <c r="H45">
        <v>0.35</v>
      </c>
    </row>
    <row r="46" spans="1:8" x14ac:dyDescent="0.25">
      <c r="A46" t="s">
        <v>39</v>
      </c>
      <c r="B46" t="s">
        <v>69</v>
      </c>
      <c r="C46" t="s">
        <v>465</v>
      </c>
      <c r="D46" t="s">
        <v>63</v>
      </c>
      <c r="E46">
        <v>3.0000010839503051</v>
      </c>
      <c r="F46">
        <v>0.75</v>
      </c>
      <c r="G46">
        <v>0.85</v>
      </c>
      <c r="H46">
        <v>0.47</v>
      </c>
    </row>
    <row r="47" spans="1:8" x14ac:dyDescent="0.25">
      <c r="A47" t="s">
        <v>40</v>
      </c>
      <c r="B47" t="s">
        <v>69</v>
      </c>
      <c r="C47" t="s">
        <v>465</v>
      </c>
      <c r="D47" t="s">
        <v>61</v>
      </c>
      <c r="E47">
        <v>3.8770014008251108</v>
      </c>
      <c r="F47">
        <v>0.55000000000000004</v>
      </c>
      <c r="G47">
        <v>0.87</v>
      </c>
      <c r="H47">
        <v>0.83</v>
      </c>
    </row>
    <row r="48" spans="1:8" x14ac:dyDescent="0.25">
      <c r="A48" t="s">
        <v>40</v>
      </c>
      <c r="B48" t="s">
        <v>69</v>
      </c>
      <c r="C48" t="s">
        <v>463</v>
      </c>
      <c r="D48" t="s">
        <v>63</v>
      </c>
      <c r="E48">
        <v>3.8770014008251108</v>
      </c>
      <c r="F48">
        <v>0.65</v>
      </c>
      <c r="G48">
        <v>0.85</v>
      </c>
      <c r="H48">
        <v>0.7</v>
      </c>
    </row>
    <row r="49" spans="1:8" x14ac:dyDescent="0.25">
      <c r="A49" t="s">
        <v>40</v>
      </c>
      <c r="B49" t="s">
        <v>69</v>
      </c>
      <c r="C49" t="s">
        <v>464</v>
      </c>
      <c r="D49" t="s">
        <v>63</v>
      </c>
      <c r="E49">
        <v>5.3619709373693114</v>
      </c>
      <c r="F49">
        <v>0.65</v>
      </c>
      <c r="G49">
        <v>0.85</v>
      </c>
      <c r="H49">
        <v>0.97</v>
      </c>
    </row>
    <row r="50" spans="1:8" x14ac:dyDescent="0.25">
      <c r="A50" t="s">
        <v>40</v>
      </c>
      <c r="B50" t="s">
        <v>69</v>
      </c>
      <c r="C50" t="s">
        <v>465</v>
      </c>
      <c r="D50" t="s">
        <v>63</v>
      </c>
      <c r="E50">
        <v>2.2500008129627291</v>
      </c>
      <c r="F50">
        <v>0.75</v>
      </c>
      <c r="G50">
        <v>0.85</v>
      </c>
      <c r="H50">
        <v>0.35</v>
      </c>
    </row>
    <row r="51" spans="1:8" x14ac:dyDescent="0.25">
      <c r="A51" t="s">
        <v>40</v>
      </c>
      <c r="B51" t="s">
        <v>69</v>
      </c>
      <c r="C51" t="s">
        <v>465</v>
      </c>
      <c r="D51" t="s">
        <v>63</v>
      </c>
      <c r="E51">
        <v>3.0000010839503051</v>
      </c>
      <c r="F51">
        <v>0.75</v>
      </c>
      <c r="G51">
        <v>0.85</v>
      </c>
      <c r="H51">
        <v>0.47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4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449</v>
      </c>
      <c r="H1" s="45" t="s">
        <v>450</v>
      </c>
    </row>
    <row r="2" spans="1:8" x14ac:dyDescent="0.25">
      <c r="A2" t="s">
        <v>39</v>
      </c>
      <c r="B2" t="s">
        <v>67</v>
      </c>
      <c r="C2" t="s">
        <v>61</v>
      </c>
      <c r="D2" t="s">
        <v>451</v>
      </c>
      <c r="E2" t="s">
        <v>452</v>
      </c>
      <c r="F2">
        <v>3.05</v>
      </c>
    </row>
    <row r="3" spans="1:8" x14ac:dyDescent="0.25">
      <c r="A3" t="s">
        <v>39</v>
      </c>
      <c r="B3" t="s">
        <v>67</v>
      </c>
      <c r="C3" t="s">
        <v>63</v>
      </c>
      <c r="D3" t="s">
        <v>453</v>
      </c>
      <c r="E3" t="s">
        <v>452</v>
      </c>
      <c r="F3">
        <v>3.05</v>
      </c>
      <c r="G3" t="s">
        <v>454</v>
      </c>
      <c r="H3" t="s">
        <v>454</v>
      </c>
    </row>
    <row r="4" spans="1:8" x14ac:dyDescent="0.25">
      <c r="A4" t="s">
        <v>39</v>
      </c>
      <c r="B4" t="s">
        <v>67</v>
      </c>
      <c r="C4" t="s">
        <v>63</v>
      </c>
      <c r="D4" t="s">
        <v>455</v>
      </c>
      <c r="E4" t="s">
        <v>452</v>
      </c>
      <c r="F4">
        <v>3.4223486209646201</v>
      </c>
      <c r="G4" t="s">
        <v>70</v>
      </c>
      <c r="H4" t="s">
        <v>456</v>
      </c>
    </row>
    <row r="5" spans="1:8" x14ac:dyDescent="0.25">
      <c r="A5" t="s">
        <v>39</v>
      </c>
      <c r="B5" t="s">
        <v>67</v>
      </c>
      <c r="C5" t="s">
        <v>63</v>
      </c>
      <c r="D5" t="s">
        <v>457</v>
      </c>
      <c r="E5" t="s">
        <v>458</v>
      </c>
      <c r="F5">
        <v>3</v>
      </c>
      <c r="G5" t="s">
        <v>70</v>
      </c>
      <c r="H5" t="s">
        <v>459</v>
      </c>
    </row>
    <row r="6" spans="1:8" x14ac:dyDescent="0.25">
      <c r="A6" t="s">
        <v>40</v>
      </c>
      <c r="B6" t="s">
        <v>67</v>
      </c>
      <c r="C6" t="s">
        <v>61</v>
      </c>
      <c r="D6" t="s">
        <v>451</v>
      </c>
      <c r="E6" t="s">
        <v>452</v>
      </c>
      <c r="F6">
        <v>3.05</v>
      </c>
    </row>
    <row r="7" spans="1:8" x14ac:dyDescent="0.25">
      <c r="A7" t="s">
        <v>40</v>
      </c>
      <c r="B7" t="s">
        <v>67</v>
      </c>
      <c r="C7" t="s">
        <v>63</v>
      </c>
      <c r="D7" t="s">
        <v>453</v>
      </c>
      <c r="E7" t="s">
        <v>452</v>
      </c>
      <c r="F7">
        <v>3.05</v>
      </c>
      <c r="G7" t="s">
        <v>454</v>
      </c>
      <c r="H7" t="s">
        <v>454</v>
      </c>
    </row>
    <row r="8" spans="1:8" x14ac:dyDescent="0.25">
      <c r="A8" t="s">
        <v>40</v>
      </c>
      <c r="B8" t="s">
        <v>67</v>
      </c>
      <c r="C8" t="s">
        <v>63</v>
      </c>
      <c r="D8" t="s">
        <v>455</v>
      </c>
      <c r="E8" t="s">
        <v>452</v>
      </c>
      <c r="F8">
        <v>3.4223486209646201</v>
      </c>
      <c r="G8" t="s">
        <v>70</v>
      </c>
      <c r="H8" t="s">
        <v>456</v>
      </c>
    </row>
    <row r="9" spans="1:8" x14ac:dyDescent="0.25">
      <c r="A9" t="s">
        <v>40</v>
      </c>
      <c r="B9" t="s">
        <v>67</v>
      </c>
      <c r="C9" t="s">
        <v>63</v>
      </c>
      <c r="D9" t="s">
        <v>457</v>
      </c>
      <c r="E9" t="s">
        <v>458</v>
      </c>
      <c r="F9">
        <v>3</v>
      </c>
      <c r="G9" t="s">
        <v>70</v>
      </c>
      <c r="H9" t="s">
        <v>459</v>
      </c>
    </row>
    <row r="10" spans="1:8" x14ac:dyDescent="0.25">
      <c r="A10" t="s">
        <v>39</v>
      </c>
      <c r="B10" t="s">
        <v>48</v>
      </c>
      <c r="C10" t="s">
        <v>61</v>
      </c>
      <c r="D10" t="s">
        <v>453</v>
      </c>
      <c r="E10" t="s">
        <v>458</v>
      </c>
      <c r="F10">
        <v>3.65</v>
      </c>
    </row>
    <row r="11" spans="1:8" x14ac:dyDescent="0.25">
      <c r="A11" t="s">
        <v>39</v>
      </c>
      <c r="B11" t="s">
        <v>48</v>
      </c>
      <c r="C11" t="s">
        <v>63</v>
      </c>
      <c r="D11" t="s">
        <v>453</v>
      </c>
      <c r="E11" t="s">
        <v>458</v>
      </c>
      <c r="F11">
        <v>2.87</v>
      </c>
      <c r="G11" t="s">
        <v>454</v>
      </c>
      <c r="H11" t="s">
        <v>454</v>
      </c>
    </row>
    <row r="12" spans="1:8" x14ac:dyDescent="0.25">
      <c r="A12" t="s">
        <v>39</v>
      </c>
      <c r="B12" t="s">
        <v>48</v>
      </c>
      <c r="C12" t="s">
        <v>63</v>
      </c>
      <c r="D12" t="s">
        <v>455</v>
      </c>
      <c r="E12" t="s">
        <v>458</v>
      </c>
      <c r="F12">
        <v>3.4223486209646201</v>
      </c>
      <c r="G12" t="s">
        <v>70</v>
      </c>
      <c r="H12" t="s">
        <v>456</v>
      </c>
    </row>
    <row r="13" spans="1:8" x14ac:dyDescent="0.25">
      <c r="A13" t="s">
        <v>39</v>
      </c>
      <c r="B13" t="s">
        <v>48</v>
      </c>
      <c r="C13" t="s">
        <v>63</v>
      </c>
      <c r="D13" t="s">
        <v>457</v>
      </c>
      <c r="E13" t="s">
        <v>458</v>
      </c>
      <c r="F13">
        <v>3</v>
      </c>
      <c r="G13" t="s">
        <v>70</v>
      </c>
      <c r="H13" t="s">
        <v>459</v>
      </c>
    </row>
    <row r="14" spans="1:8" x14ac:dyDescent="0.25">
      <c r="A14" t="s">
        <v>40</v>
      </c>
      <c r="B14" t="s">
        <v>48</v>
      </c>
      <c r="C14" t="s">
        <v>61</v>
      </c>
      <c r="D14" t="s">
        <v>453</v>
      </c>
      <c r="E14" t="s">
        <v>458</v>
      </c>
      <c r="F14">
        <v>3.65</v>
      </c>
    </row>
    <row r="15" spans="1:8" x14ac:dyDescent="0.25">
      <c r="A15" t="s">
        <v>40</v>
      </c>
      <c r="B15" t="s">
        <v>48</v>
      </c>
      <c r="C15" t="s">
        <v>63</v>
      </c>
      <c r="D15" t="s">
        <v>453</v>
      </c>
      <c r="E15" t="s">
        <v>458</v>
      </c>
      <c r="F15">
        <v>2.87</v>
      </c>
      <c r="G15" t="s">
        <v>454</v>
      </c>
      <c r="H15" t="s">
        <v>454</v>
      </c>
    </row>
    <row r="16" spans="1:8" x14ac:dyDescent="0.25">
      <c r="A16" t="s">
        <v>40</v>
      </c>
      <c r="B16" t="s">
        <v>48</v>
      </c>
      <c r="C16" t="s">
        <v>63</v>
      </c>
      <c r="D16" t="s">
        <v>455</v>
      </c>
      <c r="E16" t="s">
        <v>458</v>
      </c>
      <c r="F16">
        <v>3.4223486209646201</v>
      </c>
      <c r="G16" t="s">
        <v>70</v>
      </c>
      <c r="H16" t="s">
        <v>456</v>
      </c>
    </row>
    <row r="17" spans="1:8" x14ac:dyDescent="0.25">
      <c r="A17" t="s">
        <v>40</v>
      </c>
      <c r="B17" t="s">
        <v>48</v>
      </c>
      <c r="C17" t="s">
        <v>63</v>
      </c>
      <c r="D17" t="s">
        <v>457</v>
      </c>
      <c r="E17" t="s">
        <v>458</v>
      </c>
      <c r="F17">
        <v>3</v>
      </c>
      <c r="G17" t="s">
        <v>70</v>
      </c>
      <c r="H17" t="s">
        <v>459</v>
      </c>
    </row>
    <row r="18" spans="1:8" x14ac:dyDescent="0.25">
      <c r="A18" t="s">
        <v>39</v>
      </c>
      <c r="B18" t="s">
        <v>65</v>
      </c>
      <c r="C18" t="s">
        <v>61</v>
      </c>
      <c r="D18" t="s">
        <v>453</v>
      </c>
      <c r="E18" t="s">
        <v>460</v>
      </c>
      <c r="F18">
        <v>3.65</v>
      </c>
    </row>
    <row r="19" spans="1:8" x14ac:dyDescent="0.25">
      <c r="A19" t="s">
        <v>39</v>
      </c>
      <c r="B19" t="s">
        <v>65</v>
      </c>
      <c r="C19" t="s">
        <v>63</v>
      </c>
      <c r="D19" t="s">
        <v>453</v>
      </c>
      <c r="E19" t="s">
        <v>458</v>
      </c>
      <c r="F19">
        <v>2.87</v>
      </c>
      <c r="G19" t="s">
        <v>454</v>
      </c>
      <c r="H19" t="s">
        <v>454</v>
      </c>
    </row>
    <row r="20" spans="1:8" x14ac:dyDescent="0.25">
      <c r="A20" t="s">
        <v>39</v>
      </c>
      <c r="B20" t="s">
        <v>65</v>
      </c>
      <c r="C20" t="s">
        <v>63</v>
      </c>
      <c r="D20" t="s">
        <v>455</v>
      </c>
      <c r="E20" t="s">
        <v>461</v>
      </c>
      <c r="F20">
        <v>3.4223486209646201</v>
      </c>
      <c r="G20" t="s">
        <v>70</v>
      </c>
      <c r="H20" t="s">
        <v>456</v>
      </c>
    </row>
    <row r="21" spans="1:8" x14ac:dyDescent="0.25">
      <c r="A21" t="s">
        <v>39</v>
      </c>
      <c r="B21" t="s">
        <v>65</v>
      </c>
      <c r="C21" t="s">
        <v>63</v>
      </c>
      <c r="D21" t="s">
        <v>457</v>
      </c>
      <c r="E21" t="s">
        <v>458</v>
      </c>
      <c r="F21">
        <v>3</v>
      </c>
      <c r="G21" t="s">
        <v>70</v>
      </c>
      <c r="H21" t="s">
        <v>459</v>
      </c>
    </row>
    <row r="22" spans="1:8" x14ac:dyDescent="0.25">
      <c r="A22" t="s">
        <v>40</v>
      </c>
      <c r="B22" t="s">
        <v>65</v>
      </c>
      <c r="C22" t="s">
        <v>61</v>
      </c>
      <c r="D22" t="s">
        <v>453</v>
      </c>
      <c r="E22" t="s">
        <v>460</v>
      </c>
      <c r="F22">
        <v>3.65</v>
      </c>
    </row>
    <row r="23" spans="1:8" x14ac:dyDescent="0.25">
      <c r="A23" t="s">
        <v>40</v>
      </c>
      <c r="B23" t="s">
        <v>65</v>
      </c>
      <c r="C23" t="s">
        <v>63</v>
      </c>
      <c r="D23" t="s">
        <v>453</v>
      </c>
      <c r="E23" t="s">
        <v>458</v>
      </c>
      <c r="F23">
        <v>2.87</v>
      </c>
      <c r="G23" t="s">
        <v>454</v>
      </c>
      <c r="H23" t="s">
        <v>454</v>
      </c>
    </row>
    <row r="24" spans="1:8" x14ac:dyDescent="0.25">
      <c r="A24" t="s">
        <v>40</v>
      </c>
      <c r="B24" t="s">
        <v>65</v>
      </c>
      <c r="C24" t="s">
        <v>63</v>
      </c>
      <c r="D24" t="s">
        <v>455</v>
      </c>
      <c r="E24" t="s">
        <v>461</v>
      </c>
      <c r="F24">
        <v>3.4223486209646201</v>
      </c>
      <c r="G24" t="s">
        <v>70</v>
      </c>
      <c r="H24" t="s">
        <v>456</v>
      </c>
    </row>
    <row r="25" spans="1:8" x14ac:dyDescent="0.25">
      <c r="A25" t="s">
        <v>40</v>
      </c>
      <c r="B25" t="s">
        <v>65</v>
      </c>
      <c r="C25" t="s">
        <v>63</v>
      </c>
      <c r="D25" t="s">
        <v>457</v>
      </c>
      <c r="E25" t="s">
        <v>458</v>
      </c>
      <c r="F25">
        <v>3</v>
      </c>
      <c r="G25" t="s">
        <v>70</v>
      </c>
      <c r="H25" t="s">
        <v>459</v>
      </c>
    </row>
    <row r="26" spans="1:8" x14ac:dyDescent="0.25">
      <c r="A26" t="s">
        <v>39</v>
      </c>
      <c r="B26" t="s">
        <v>68</v>
      </c>
      <c r="C26" t="s">
        <v>61</v>
      </c>
      <c r="D26" t="s">
        <v>453</v>
      </c>
      <c r="E26" t="s">
        <v>91</v>
      </c>
      <c r="F26">
        <v>3.65</v>
      </c>
    </row>
    <row r="27" spans="1:8" x14ac:dyDescent="0.25">
      <c r="A27" t="s">
        <v>39</v>
      </c>
      <c r="B27" t="s">
        <v>68</v>
      </c>
      <c r="C27" t="s">
        <v>63</v>
      </c>
      <c r="D27" t="s">
        <v>453</v>
      </c>
      <c r="E27" t="s">
        <v>458</v>
      </c>
      <c r="F27">
        <v>2.87</v>
      </c>
      <c r="G27" t="s">
        <v>454</v>
      </c>
      <c r="H27" t="s">
        <v>454</v>
      </c>
    </row>
    <row r="28" spans="1:8" x14ac:dyDescent="0.25">
      <c r="A28" t="s">
        <v>39</v>
      </c>
      <c r="B28" t="s">
        <v>68</v>
      </c>
      <c r="C28" t="s">
        <v>63</v>
      </c>
      <c r="D28" t="s">
        <v>455</v>
      </c>
      <c r="F28">
        <v>3.4223486209646201</v>
      </c>
      <c r="G28" t="s">
        <v>70</v>
      </c>
      <c r="H28" t="s">
        <v>456</v>
      </c>
    </row>
    <row r="29" spans="1:8" x14ac:dyDescent="0.25">
      <c r="A29" t="s">
        <v>39</v>
      </c>
      <c r="B29" t="s">
        <v>68</v>
      </c>
      <c r="C29" t="s">
        <v>63</v>
      </c>
      <c r="D29" t="s">
        <v>457</v>
      </c>
      <c r="E29" t="s">
        <v>458</v>
      </c>
      <c r="F29">
        <v>3</v>
      </c>
      <c r="G29" t="s">
        <v>70</v>
      </c>
      <c r="H29" t="s">
        <v>459</v>
      </c>
    </row>
    <row r="30" spans="1:8" x14ac:dyDescent="0.25">
      <c r="A30" t="s">
        <v>40</v>
      </c>
      <c r="B30" t="s">
        <v>68</v>
      </c>
      <c r="C30" t="s">
        <v>61</v>
      </c>
      <c r="D30" t="s">
        <v>453</v>
      </c>
      <c r="E30" t="s">
        <v>91</v>
      </c>
      <c r="F30">
        <v>3.65</v>
      </c>
    </row>
    <row r="31" spans="1:8" x14ac:dyDescent="0.25">
      <c r="A31" t="s">
        <v>40</v>
      </c>
      <c r="B31" t="s">
        <v>68</v>
      </c>
      <c r="C31" t="s">
        <v>63</v>
      </c>
      <c r="D31" t="s">
        <v>453</v>
      </c>
      <c r="E31" t="s">
        <v>458</v>
      </c>
      <c r="F31">
        <v>2.87</v>
      </c>
      <c r="G31" t="s">
        <v>454</v>
      </c>
      <c r="H31" t="s">
        <v>454</v>
      </c>
    </row>
    <row r="32" spans="1:8" x14ac:dyDescent="0.25">
      <c r="A32" t="s">
        <v>40</v>
      </c>
      <c r="B32" t="s">
        <v>68</v>
      </c>
      <c r="C32" t="s">
        <v>63</v>
      </c>
      <c r="D32" t="s">
        <v>455</v>
      </c>
      <c r="F32">
        <v>3.4223486209646201</v>
      </c>
      <c r="G32" t="s">
        <v>70</v>
      </c>
      <c r="H32" t="s">
        <v>456</v>
      </c>
    </row>
    <row r="33" spans="1:8" x14ac:dyDescent="0.25">
      <c r="A33" t="s">
        <v>40</v>
      </c>
      <c r="B33" t="s">
        <v>68</v>
      </c>
      <c r="C33" t="s">
        <v>63</v>
      </c>
      <c r="D33" t="s">
        <v>457</v>
      </c>
      <c r="E33" t="s">
        <v>458</v>
      </c>
      <c r="F33">
        <v>3</v>
      </c>
      <c r="G33" t="s">
        <v>70</v>
      </c>
      <c r="H33" t="s">
        <v>459</v>
      </c>
    </row>
    <row r="34" spans="1:8" x14ac:dyDescent="0.25">
      <c r="A34" t="s">
        <v>39</v>
      </c>
      <c r="B34" t="s">
        <v>69</v>
      </c>
      <c r="C34" t="s">
        <v>61</v>
      </c>
      <c r="D34" t="s">
        <v>457</v>
      </c>
      <c r="E34" t="s">
        <v>458</v>
      </c>
      <c r="F34">
        <v>3.65</v>
      </c>
    </row>
    <row r="35" spans="1:8" x14ac:dyDescent="0.25">
      <c r="A35" t="s">
        <v>39</v>
      </c>
      <c r="B35" t="s">
        <v>69</v>
      </c>
      <c r="C35" t="s">
        <v>63</v>
      </c>
      <c r="D35" t="s">
        <v>453</v>
      </c>
      <c r="E35" t="s">
        <v>458</v>
      </c>
      <c r="F35">
        <v>2.87</v>
      </c>
      <c r="G35" t="s">
        <v>454</v>
      </c>
      <c r="H35" t="s">
        <v>454</v>
      </c>
    </row>
    <row r="36" spans="1:8" x14ac:dyDescent="0.25">
      <c r="A36" t="s">
        <v>39</v>
      </c>
      <c r="B36" t="s">
        <v>69</v>
      </c>
      <c r="C36" t="s">
        <v>63</v>
      </c>
      <c r="D36" t="s">
        <v>455</v>
      </c>
      <c r="E36" t="s">
        <v>458</v>
      </c>
      <c r="F36">
        <v>3.4223486209646201</v>
      </c>
      <c r="G36" t="s">
        <v>70</v>
      </c>
      <c r="H36" t="s">
        <v>456</v>
      </c>
    </row>
    <row r="37" spans="1:8" x14ac:dyDescent="0.25">
      <c r="A37" t="s">
        <v>39</v>
      </c>
      <c r="B37" t="s">
        <v>69</v>
      </c>
      <c r="C37" t="s">
        <v>63</v>
      </c>
      <c r="D37" t="s">
        <v>457</v>
      </c>
      <c r="E37" t="s">
        <v>458</v>
      </c>
      <c r="F37">
        <v>3</v>
      </c>
      <c r="G37" t="s">
        <v>70</v>
      </c>
      <c r="H37" t="s">
        <v>459</v>
      </c>
    </row>
    <row r="38" spans="1:8" x14ac:dyDescent="0.25">
      <c r="A38" t="s">
        <v>40</v>
      </c>
      <c r="B38" t="s">
        <v>69</v>
      </c>
      <c r="C38" t="s">
        <v>61</v>
      </c>
      <c r="D38" t="s">
        <v>457</v>
      </c>
      <c r="E38" t="s">
        <v>458</v>
      </c>
      <c r="F38">
        <v>3.65</v>
      </c>
    </row>
    <row r="39" spans="1:8" x14ac:dyDescent="0.25">
      <c r="A39" t="s">
        <v>40</v>
      </c>
      <c r="B39" t="s">
        <v>69</v>
      </c>
      <c r="C39" t="s">
        <v>63</v>
      </c>
      <c r="D39" t="s">
        <v>453</v>
      </c>
      <c r="E39" t="s">
        <v>458</v>
      </c>
      <c r="F39">
        <v>2.87</v>
      </c>
      <c r="G39" t="s">
        <v>454</v>
      </c>
      <c r="H39" t="s">
        <v>454</v>
      </c>
    </row>
    <row r="40" spans="1:8" x14ac:dyDescent="0.25">
      <c r="A40" t="s">
        <v>40</v>
      </c>
      <c r="B40" t="s">
        <v>69</v>
      </c>
      <c r="C40" t="s">
        <v>63</v>
      </c>
      <c r="D40" t="s">
        <v>455</v>
      </c>
      <c r="E40" t="s">
        <v>458</v>
      </c>
      <c r="F40">
        <v>3.4223486209646201</v>
      </c>
      <c r="G40" t="s">
        <v>70</v>
      </c>
      <c r="H40" t="s">
        <v>456</v>
      </c>
    </row>
    <row r="41" spans="1:8" x14ac:dyDescent="0.25">
      <c r="A41" t="s">
        <v>40</v>
      </c>
      <c r="B41" t="s">
        <v>69</v>
      </c>
      <c r="C41" t="s">
        <v>63</v>
      </c>
      <c r="D41" t="s">
        <v>457</v>
      </c>
      <c r="E41" t="s">
        <v>458</v>
      </c>
      <c r="F41">
        <v>3</v>
      </c>
      <c r="G41" t="s">
        <v>70</v>
      </c>
      <c r="H41" t="s">
        <v>459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20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Manufacturing Biotech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8">_xlfn._xlws.SORT(_xlfn.UNIQUE(_xlfn._xlws.FILTER(Raw_outdoorairflowrate!A2:A5000, Raw_outdoorairflowrate!A2:A5000&lt;&gt;0)))</f>
        <v>Computer</v>
      </c>
    </row>
    <row r="3" spans="1:26" ht="18" customHeight="1" x14ac:dyDescent="0.25">
      <c r="A3" s="2" t="str">
        <f>Z2</f>
        <v>Computer</v>
      </c>
      <c r="B3" s="53">
        <f>SUMIF(Raw_outdoorairflowrate!$A:$A, $A3, Raw_outdoorairflowrate!B:B)</f>
        <v>3997.96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599.69399999999996</v>
      </c>
      <c r="F3" s="26"/>
      <c r="Z3" t="str">
        <v>Conference</v>
      </c>
    </row>
    <row r="4" spans="1:26" ht="18" customHeight="1" x14ac:dyDescent="0.25">
      <c r="A4" s="2" t="str">
        <f t="shared" ref="A4:A9" si="0">Z3</f>
        <v>Conference</v>
      </c>
      <c r="B4" s="53">
        <f>SUMIF(Raw_outdoorairflowrate!$A:$A, $A4, Raw_outdoorairflowrate!B:B)</f>
        <v>3999.03</v>
      </c>
      <c r="C4" s="35">
        <f>SUMIF(Raw_outdoorairflowrate!$A:$A, $A4, Raw_outdoorairflowrate!C:C)</f>
        <v>0</v>
      </c>
      <c r="D4" s="35">
        <f>SUMIF(Raw_outdoorairflowrate!$A:$A, $A4, Raw_outdoorairflowrate!D:D)</f>
        <v>0.5</v>
      </c>
      <c r="E4" s="61">
        <f t="shared" ref="E4:E9" si="1">B4*D4</f>
        <v>1999.5150000000001</v>
      </c>
      <c r="F4" s="26"/>
      <c r="Z4" t="str">
        <v>Corridor</v>
      </c>
    </row>
    <row r="5" spans="1:26" ht="18" customHeight="1" x14ac:dyDescent="0.25">
      <c r="A5" s="2" t="str">
        <f t="shared" si="0"/>
        <v>Corridor</v>
      </c>
      <c r="B5" s="53">
        <f>SUMIF(Raw_outdoorairflowrate!$A:$A, $A5, Raw_outdoorairflowrate!B:B)</f>
        <v>40004.04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6000.6059999999998</v>
      </c>
      <c r="F5" s="26"/>
      <c r="Z5" t="str">
        <v>Dining_fast</v>
      </c>
    </row>
    <row r="6" spans="1:26" ht="18" customHeight="1" x14ac:dyDescent="0.25">
      <c r="A6" s="2" t="str">
        <f t="shared" si="0"/>
        <v>Dining_fast</v>
      </c>
      <c r="B6" s="53">
        <f>SUMIF(Raw_outdoorairflowrate!$A:$A, $A6, Raw_outdoorairflowrate!B:B)</f>
        <v>5998.85</v>
      </c>
      <c r="C6" s="35">
        <f>SUMIF(Raw_outdoorairflowrate!$A:$A, $A6, Raw_outdoorairflowrate!C:C)</f>
        <v>0</v>
      </c>
      <c r="D6" s="35">
        <f>SUMIF(Raw_outdoorairflowrate!$A:$A, $A6, Raw_outdoorairflowrate!D:D)</f>
        <v>0.5</v>
      </c>
      <c r="E6" s="61">
        <f t="shared" si="1"/>
        <v>2999.4250000000002</v>
      </c>
      <c r="F6" s="26"/>
      <c r="Z6" t="str">
        <v>Kitchen</v>
      </c>
    </row>
    <row r="7" spans="1:26" ht="18" customHeight="1" x14ac:dyDescent="0.25">
      <c r="A7" s="2" t="str">
        <f t="shared" si="0"/>
        <v>Kitchen</v>
      </c>
      <c r="B7" s="53">
        <f>SUMIF(Raw_outdoorairflowrate!$A:$A, $A7, Raw_outdoorairflowrate!B:B)</f>
        <v>2000.13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300.01949999999999</v>
      </c>
      <c r="F7" s="26"/>
      <c r="Z7" t="str">
        <v>Lab</v>
      </c>
    </row>
    <row r="8" spans="1:26" ht="18" customHeight="1" x14ac:dyDescent="0.25">
      <c r="A8" s="2" t="str">
        <f t="shared" si="0"/>
        <v>Lab</v>
      </c>
      <c r="B8" s="53">
        <f>SUMIF(Raw_outdoorairflowrate!$A:$A, $A8, Raw_outdoorairflowrate!B:B)</f>
        <v>90670.84</v>
      </c>
      <c r="C8" s="35">
        <f>SUMIF(Raw_outdoorairflowrate!$A:$A, $A8, Raw_outdoorairflowrate!C:C)</f>
        <v>0</v>
      </c>
      <c r="D8" s="35">
        <f>SUMIF(Raw_outdoorairflowrate!$A:$A, $A8, Raw_outdoorairflowrate!D:D)</f>
        <v>1</v>
      </c>
      <c r="E8" s="61">
        <f t="shared" si="1"/>
        <v>90670.84</v>
      </c>
      <c r="F8" s="26"/>
      <c r="Z8" t="str">
        <v>Office</v>
      </c>
    </row>
    <row r="9" spans="1:26" ht="18" customHeight="1" x14ac:dyDescent="0.25">
      <c r="A9" s="2" t="str">
        <f t="shared" si="0"/>
        <v>Office</v>
      </c>
      <c r="B9" s="53">
        <f>SUMIF(Raw_outdoorairflowrate!$A:$A, $A9, Raw_outdoorairflowrate!B:B)</f>
        <v>53323.38</v>
      </c>
      <c r="C9" s="35">
        <f>SUMIF(Raw_outdoorairflowrate!$A:$A, $A9, Raw_outdoorairflowrate!C:C)</f>
        <v>0</v>
      </c>
      <c r="D9" s="35">
        <f>SUMIF(Raw_outdoorairflowrate!$A:$A, $A9, Raw_outdoorairflowrate!D:D)</f>
        <v>0.14999999999999991</v>
      </c>
      <c r="E9" s="61">
        <f t="shared" si="1"/>
        <v>7998.5069999999951</v>
      </c>
      <c r="F9" s="26"/>
    </row>
    <row r="12" spans="1:26" ht="15.75" customHeight="1" x14ac:dyDescent="0.25">
      <c r="A12" s="93" t="str">
        <f>"OA Controller - "&amp;Prototype!A2</f>
        <v>OA Controller - Manufacturing Biotech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1:26" x14ac:dyDescent="0.25">
      <c r="A13" s="19" t="s">
        <v>13</v>
      </c>
      <c r="B13" s="19" t="s">
        <v>18</v>
      </c>
      <c r="C13" s="19" t="s">
        <v>17</v>
      </c>
      <c r="D13" s="8" t="s">
        <v>73</v>
      </c>
      <c r="E13" s="8" t="s">
        <v>74</v>
      </c>
      <c r="F13" s="8" t="s">
        <v>75</v>
      </c>
      <c r="G13" s="8" t="s">
        <v>76</v>
      </c>
      <c r="H13" s="8" t="s">
        <v>77</v>
      </c>
      <c r="I13" s="8" t="s">
        <v>78</v>
      </c>
      <c r="J13" s="8" t="s">
        <v>79</v>
      </c>
      <c r="K13" s="8" t="s">
        <v>80</v>
      </c>
      <c r="L13" s="8" t="s">
        <v>81</v>
      </c>
      <c r="M13" s="8" t="s">
        <v>20</v>
      </c>
      <c r="N13" s="8" t="s">
        <v>21</v>
      </c>
      <c r="O13" s="8" t="s">
        <v>22</v>
      </c>
      <c r="P13" s="8" t="s">
        <v>23</v>
      </c>
      <c r="Q13" s="8" t="s">
        <v>24</v>
      </c>
      <c r="R13" s="8" t="s">
        <v>25</v>
      </c>
      <c r="S13" s="8" t="s">
        <v>26</v>
      </c>
      <c r="T13" s="8" t="s">
        <v>101</v>
      </c>
    </row>
    <row r="14" spans="1:26" x14ac:dyDescent="0.25">
      <c r="A14" s="100" t="s">
        <v>46</v>
      </c>
      <c r="B14" s="3" t="s">
        <v>39</v>
      </c>
      <c r="C14" s="3" t="s">
        <v>82</v>
      </c>
      <c r="D14" s="2" cm="1">
        <f t="array" ref="D14">_xlfn.XLOOKUP(
1,
(Raw_oacontroller!$B$2:$B$100=$B14)*(Raw_oacontroller!$A$2:$A$100=D$13),
Raw_oacontroller!$C$2:$C$100
)</f>
        <v>75</v>
      </c>
      <c r="E14" s="2" cm="1">
        <f t="array" ref="E14">_xlfn.XLOOKUP(
1,
(Raw_oacontroller!$B$2:$B$100=$B14)*(Raw_oacontroller!$A$2:$A$100=E$13),
Raw_oacontroller!$C$2:$C$100
)</f>
        <v>73</v>
      </c>
      <c r="F14" s="2" cm="1">
        <f t="array" ref="F14">_xlfn.XLOOKUP(
1,
(Raw_oacontroller!$B$2:$B$100=$B14)*(Raw_oacontroller!$A$2:$A$100=F$13),
Raw_oacontroller!$C$2:$C$100
)</f>
        <v>75</v>
      </c>
      <c r="G14" s="2" cm="1">
        <f t="array" ref="G14">_xlfn.XLOOKUP(
1,
(Raw_oacontroller!$B$2:$B$100=$B14)*(Raw_oacontroller!$A$2:$A$100=G$13),
Raw_oacontroller!$C$2:$C$100
)</f>
        <v>73</v>
      </c>
      <c r="H14" s="2" cm="1">
        <f t="array" ref="H14">_xlfn.XLOOKUP(
1,
(Raw_oacontroller!$B$2:$B$100=$B14)*(Raw_oacontroller!$A$2:$A$100=H$13),
Raw_oacontroller!$C$2:$C$100
)</f>
        <v>75</v>
      </c>
      <c r="I14" s="2" cm="1">
        <f t="array" ref="I14">_xlfn.XLOOKUP(
1,
(Raw_oacontroller!$B$2:$B$100=$B14)*(Raw_oacontroller!$A$2:$A$100=I$13),
Raw_oacontroller!$C$2:$C$100
)</f>
        <v>71</v>
      </c>
      <c r="J14" s="2" cm="1">
        <f t="array" ref="J14">_xlfn.XLOOKUP(
1,
(Raw_oacontroller!$B$2:$B$100=$B14)*(Raw_oacontroller!$A$2:$A$100=J$13),
Raw_oacontroller!$C$2:$C$100
)</f>
        <v>69</v>
      </c>
      <c r="K14" s="2" cm="1">
        <f t="array" ref="K14">_xlfn.XLOOKUP(
1,
(Raw_oacontroller!$B$2:$B$100=$B14)*(Raw_oacontroller!$A$2:$A$100=K$13),
Raw_oacontroller!$C$2:$C$100
)</f>
        <v>71</v>
      </c>
      <c r="L14" s="2" cm="1">
        <f t="array" ref="L14">_xlfn.XLOOKUP(
1,
(Raw_oacontroller!$B$2:$B$100=$B14)*(Raw_oacontroller!$A$2:$A$100=L$13),
Raw_oacontroller!$C$2:$C$100
)</f>
        <v>71</v>
      </c>
      <c r="M14" s="2" cm="1">
        <f t="array" ref="M14">_xlfn.XLOOKUP(
1,
(Raw_oacontroller!$B$2:$B$100=$B14)*(Raw_oacontroller!$A$2:$A$100=M$13),
Raw_oacontroller!$C$2:$C$100
)</f>
        <v>73</v>
      </c>
      <c r="N14" s="2" cm="1">
        <f t="array" ref="N14">_xlfn.XLOOKUP(
1,
(Raw_oacontroller!$B$2:$B$100=$B14)*(Raw_oacontroller!$A$2:$A$100=N$13),
Raw_oacontroller!$C$2:$C$100
)</f>
        <v>75</v>
      </c>
      <c r="O14" s="2" cm="1">
        <f t="array" ref="O14">_xlfn.XLOOKUP(
1,
(Raw_oacontroller!$B$2:$B$100=$B14)*(Raw_oacontroller!$A$2:$A$100=O$13),
Raw_oacontroller!$C$2:$C$100
)</f>
        <v>75</v>
      </c>
      <c r="P14" s="2" cm="1">
        <f t="array" ref="P14">_xlfn.XLOOKUP(
1,
(Raw_oacontroller!$B$2:$B$100=$B14)*(Raw_oacontroller!$A$2:$A$100=P$13),
Raw_oacontroller!$C$2:$C$100
)</f>
        <v>75</v>
      </c>
      <c r="Q14" s="2" cm="1">
        <f t="array" ref="Q14">_xlfn.XLOOKUP(
1,
(Raw_oacontroller!$B$2:$B$100=$B14)*(Raw_oacontroller!$A$2:$A$100=Q$13),
Raw_oacontroller!$C$2:$C$100
)</f>
        <v>75</v>
      </c>
      <c r="R14" s="2" cm="1">
        <f t="array" ref="R14">_xlfn.XLOOKUP(
1,
(Raw_oacontroller!$B$2:$B$100=$B14)*(Raw_oacontroller!$A$2:$A$100=R$13),
Raw_oacontroller!$C$2:$C$100
)</f>
        <v>75</v>
      </c>
      <c r="S14" s="2" cm="1">
        <f t="array" ref="S14">_xlfn.XLOOKUP(
1,
(Raw_oacontroller!$B$2:$B$100=$B14)*(Raw_oacontroller!$A$2:$A$100=S$13),
Raw_oacontroller!$C$2:$C$100
)</f>
        <v>75</v>
      </c>
      <c r="T14" s="26"/>
    </row>
    <row r="15" spans="1:26" x14ac:dyDescent="0.25">
      <c r="A15" s="100"/>
      <c r="B15" s="2" t="s">
        <v>40</v>
      </c>
      <c r="C15" s="3" t="s">
        <v>82</v>
      </c>
      <c r="D15" s="2" cm="1">
        <f t="array" ref="D15">_xlfn.XLOOKUP(
1,
(Raw_oacontroller!$B$2:$B$100=$B15)*(Raw_oacontroller!$A$2:$A$100=D$13),
Raw_oacontroller!$C$2:$C$100
)</f>
        <v>75</v>
      </c>
      <c r="E15" s="2" cm="1">
        <f t="array" ref="E15">_xlfn.XLOOKUP(
1,
(Raw_oacontroller!$B$2:$B$100=$B15)*(Raw_oacontroller!$A$2:$A$100=E$13),
Raw_oacontroller!$C$2:$C$100
)</f>
        <v>73</v>
      </c>
      <c r="F15" s="2" cm="1">
        <f t="array" ref="F15">_xlfn.XLOOKUP(
1,
(Raw_oacontroller!$B$2:$B$100=$B15)*(Raw_oacontroller!$A$2:$A$100=F$13),
Raw_oacontroller!$C$2:$C$100
)</f>
        <v>75</v>
      </c>
      <c r="G15" s="2" cm="1">
        <f t="array" ref="G15">_xlfn.XLOOKUP(
1,
(Raw_oacontroller!$B$2:$B$100=$B15)*(Raw_oacontroller!$A$2:$A$100=G$13),
Raw_oacontroller!$C$2:$C$100
)</f>
        <v>73</v>
      </c>
      <c r="H15" s="2" cm="1">
        <f t="array" ref="H15">_xlfn.XLOOKUP(
1,
(Raw_oacontroller!$B$2:$B$100=$B15)*(Raw_oacontroller!$A$2:$A$100=H$13),
Raw_oacontroller!$C$2:$C$100
)</f>
        <v>75</v>
      </c>
      <c r="I15" s="2" cm="1">
        <f t="array" ref="I15">_xlfn.XLOOKUP(
1,
(Raw_oacontroller!$B$2:$B$100=$B15)*(Raw_oacontroller!$A$2:$A$100=I$13),
Raw_oacontroller!$C$2:$C$100
)</f>
        <v>71</v>
      </c>
      <c r="J15" s="2" cm="1">
        <f t="array" ref="J15">_xlfn.XLOOKUP(
1,
(Raw_oacontroller!$B$2:$B$100=$B15)*(Raw_oacontroller!$A$2:$A$100=J$13),
Raw_oacontroller!$C$2:$C$100
)</f>
        <v>69</v>
      </c>
      <c r="K15" s="2" cm="1">
        <f t="array" ref="K15">_xlfn.XLOOKUP(
1,
(Raw_oacontroller!$B$2:$B$100=$B15)*(Raw_oacontroller!$A$2:$A$100=K$13),
Raw_oacontroller!$C$2:$C$100
)</f>
        <v>71</v>
      </c>
      <c r="L15" s="2" cm="1">
        <f t="array" ref="L15">_xlfn.XLOOKUP(
1,
(Raw_oacontroller!$B$2:$B$100=$B15)*(Raw_oacontroller!$A$2:$A$100=L$13),
Raw_oacontroller!$C$2:$C$100
)</f>
        <v>71</v>
      </c>
      <c r="M15" s="2" cm="1">
        <f t="array" ref="M15">_xlfn.XLOOKUP(
1,
(Raw_oacontroller!$B$2:$B$100=$B15)*(Raw_oacontroller!$A$2:$A$100=M$13),
Raw_oacontroller!$C$2:$C$100
)</f>
        <v>73</v>
      </c>
      <c r="N15" s="2" cm="1">
        <f t="array" ref="N15">_xlfn.XLOOKUP(
1,
(Raw_oacontroller!$B$2:$B$100=$B15)*(Raw_oacontroller!$A$2:$A$100=N$13),
Raw_oacontroller!$C$2:$C$100
)</f>
        <v>75</v>
      </c>
      <c r="O15" s="2" cm="1">
        <f t="array" ref="O15">_xlfn.XLOOKUP(
1,
(Raw_oacontroller!$B$2:$B$100=$B15)*(Raw_oacontroller!$A$2:$A$100=O$13),
Raw_oacontroller!$C$2:$C$100
)</f>
        <v>75</v>
      </c>
      <c r="P15" s="2" cm="1">
        <f t="array" ref="P15">_xlfn.XLOOKUP(
1,
(Raw_oacontroller!$B$2:$B$100=$B15)*(Raw_oacontroller!$A$2:$A$100=P$13),
Raw_oacontroller!$C$2:$C$100
)</f>
        <v>75</v>
      </c>
      <c r="Q15" s="2" cm="1">
        <f t="array" ref="Q15">_xlfn.XLOOKUP(
1,
(Raw_oacontroller!$B$2:$B$100=$B15)*(Raw_oacontroller!$A$2:$A$100=Q$13),
Raw_oacontroller!$C$2:$C$100
)</f>
        <v>75</v>
      </c>
      <c r="R15" s="2" cm="1">
        <f t="array" ref="R15">_xlfn.XLOOKUP(
1,
(Raw_oacontroller!$B$2:$B$100=$B15)*(Raw_oacontroller!$A$2:$A$100=R$13),
Raw_oacontroller!$C$2:$C$100
)</f>
        <v>75</v>
      </c>
      <c r="S15" s="2" cm="1">
        <f t="array" ref="S15">_xlfn.XLOOKUP(
1,
(Raw_oacontroller!$B$2:$B$100=$B15)*(Raw_oacontroller!$A$2:$A$100=S$13),
Raw_oacontroller!$C$2:$C$100
)</f>
        <v>75</v>
      </c>
      <c r="T15" s="26"/>
    </row>
    <row r="18" spans="1:5" ht="15.75" x14ac:dyDescent="0.25">
      <c r="A18" s="96" t="str">
        <f>"Exhaust hood - "&amp;Prototype!A2</f>
        <v>Exhaust hood - Manufacturing Biotech</v>
      </c>
      <c r="B18" s="96"/>
      <c r="C18" s="96"/>
      <c r="D18" s="96"/>
      <c r="E18" s="96"/>
    </row>
    <row r="19" spans="1:5" ht="27" x14ac:dyDescent="0.25">
      <c r="A19" s="16" t="s">
        <v>109</v>
      </c>
      <c r="B19" s="16" t="s">
        <v>110</v>
      </c>
      <c r="C19" s="16" t="s">
        <v>111</v>
      </c>
      <c r="D19" s="16" t="s">
        <v>112</v>
      </c>
      <c r="E19" s="16" t="s">
        <v>100</v>
      </c>
    </row>
    <row r="20" spans="1:5" x14ac:dyDescent="0.25">
      <c r="A20" s="4" t="s">
        <v>91</v>
      </c>
      <c r="B20" s="4" t="s">
        <v>91</v>
      </c>
      <c r="C20" s="4" t="s">
        <v>91</v>
      </c>
      <c r="D20" s="4" t="s">
        <v>91</v>
      </c>
      <c r="E20" s="4"/>
    </row>
  </sheetData>
  <mergeCells count="4">
    <mergeCell ref="A18:E18"/>
    <mergeCell ref="A14:A15"/>
    <mergeCell ref="A1:F1"/>
    <mergeCell ref="A12:T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8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387</v>
      </c>
      <c r="B2">
        <v>3997.96</v>
      </c>
      <c r="C2">
        <v>0</v>
      </c>
      <c r="D2">
        <v>0.15</v>
      </c>
    </row>
    <row r="3" spans="1:4" x14ac:dyDescent="0.25">
      <c r="A3" t="s">
        <v>391</v>
      </c>
      <c r="B3">
        <v>3999.03</v>
      </c>
      <c r="C3">
        <v>0</v>
      </c>
      <c r="D3">
        <v>0.5</v>
      </c>
    </row>
    <row r="4" spans="1:4" x14ac:dyDescent="0.25">
      <c r="A4" t="s">
        <v>394</v>
      </c>
      <c r="B4">
        <v>40004.04</v>
      </c>
      <c r="C4">
        <v>0</v>
      </c>
      <c r="D4">
        <v>0.15</v>
      </c>
    </row>
    <row r="5" spans="1:4" x14ac:dyDescent="0.25">
      <c r="A5" t="s">
        <v>396</v>
      </c>
      <c r="B5">
        <v>5998.85</v>
      </c>
      <c r="C5">
        <v>0</v>
      </c>
      <c r="D5">
        <v>0.5</v>
      </c>
    </row>
    <row r="6" spans="1:4" x14ac:dyDescent="0.25">
      <c r="A6" t="s">
        <v>411</v>
      </c>
      <c r="B6">
        <v>2000.13</v>
      </c>
      <c r="C6">
        <v>0</v>
      </c>
      <c r="D6">
        <v>0.15</v>
      </c>
    </row>
    <row r="7" spans="1:4" x14ac:dyDescent="0.25">
      <c r="A7" t="s">
        <v>414</v>
      </c>
      <c r="B7">
        <v>90670.84</v>
      </c>
      <c r="C7">
        <v>0</v>
      </c>
      <c r="D7">
        <v>1</v>
      </c>
    </row>
    <row r="8" spans="1:4" x14ac:dyDescent="0.25">
      <c r="A8" t="s">
        <v>392</v>
      </c>
      <c r="B8">
        <v>53323.38</v>
      </c>
      <c r="C8">
        <v>0</v>
      </c>
      <c r="D8">
        <v>0.14999999999999991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32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Manufacturing Biotech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665924.44999999995</v>
      </c>
      <c r="E4" s="70">
        <f>Raw_waterheater!D2</f>
        <v>139.66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665924.44999999995</v>
      </c>
      <c r="E5" s="70">
        <f>Raw_waterheater!D3</f>
        <v>139.66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Manufacturing Biotech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COMPUTER EL1 CORE SPC (G.C8)</v>
      </c>
      <c r="B10" s="62">
        <f>IFERROR(Zones!H3,0)</f>
        <v>3997.96</v>
      </c>
      <c r="C10" s="59">
        <f>IFERROR(Zones!K3,0)</f>
        <v>1.5</v>
      </c>
      <c r="D10" s="57">
        <f>IFERROR(E10/C10,0)</f>
        <v>1.4392655999999999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2.1588984</v>
      </c>
      <c r="F10" s="73">
        <f>E10/60</f>
        <v>3.5981640000000002E-2</v>
      </c>
      <c r="G10" s="74"/>
    </row>
    <row r="11" spans="1:8" x14ac:dyDescent="0.25">
      <c r="A11" s="58" t="str">
        <f>IFERROR(Zones!B4,0)</f>
        <v>CONFERENCE EL1 CORE SPC (G.C7)</v>
      </c>
      <c r="B11" s="62">
        <f>IFERROR(Zones!H4,0)</f>
        <v>3999.03</v>
      </c>
      <c r="C11" s="59">
        <f>IFERROR(Zones!K4,0)</f>
        <v>33.33</v>
      </c>
      <c r="D11" s="57">
        <f t="shared" ref="D11:D31" si="0">IFERROR(E11/C11,0)</f>
        <v>0.71989738973897388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23.99418</v>
      </c>
      <c r="F11" s="73">
        <f t="shared" ref="F11:F31" si="1">E11/60</f>
        <v>0.39990300000000001</v>
      </c>
      <c r="G11" s="74"/>
    </row>
    <row r="12" spans="1:8" x14ac:dyDescent="0.25">
      <c r="A12" s="58" t="str">
        <f>IFERROR(Zones!B5,0)</f>
        <v>CORRIDOR EL1 CORE SPC (G.C6)</v>
      </c>
      <c r="B12" s="62">
        <f>IFERROR(Zones!H5,0)</f>
        <v>40004.04</v>
      </c>
      <c r="C12" s="59">
        <f>IFERROR(Zones!K5,0)</f>
        <v>5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DINING EL1 CORE SPC (G.C9)</v>
      </c>
      <c r="B13" s="62">
        <f>IFERROR(Zones!H6,0)</f>
        <v>5998.85</v>
      </c>
      <c r="C13" s="59">
        <f>IFERROR(Zones!K6,0)</f>
        <v>33.33</v>
      </c>
      <c r="D13" s="57">
        <f t="shared" si="0"/>
        <v>6.9353641364136402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231.15568666666661</v>
      </c>
      <c r="F13" s="73">
        <f t="shared" si="1"/>
        <v>3.8525947777777767</v>
      </c>
      <c r="G13" s="74"/>
    </row>
    <row r="14" spans="1:8" x14ac:dyDescent="0.25">
      <c r="A14" s="58" t="str">
        <f>IFERROR(Zones!B7,0)</f>
        <v>EL1 CORE PLNM (G.C16)</v>
      </c>
      <c r="B14" s="62">
        <f>IFERROR(Zones!H7,0)</f>
        <v>0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EL1 CORE PLNM (G.C17)</v>
      </c>
      <c r="B15" s="62">
        <f>IFERROR(Zones!H8,0)</f>
        <v>0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EL1 CORE PLNM (G.C18)</v>
      </c>
      <c r="B16" s="62">
        <f>IFERROR(Zones!H9,0)</f>
        <v>0</v>
      </c>
      <c r="C16" s="59">
        <f>IFERROR(Zones!K9,0)</f>
        <v>0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EL1 CORE PLNM (G.C19)</v>
      </c>
      <c r="B17" s="62">
        <f>IFERROR(Zones!H10,0)</f>
        <v>0</v>
      </c>
      <c r="C17" s="59">
        <f>IFERROR(Zones!K10,0)</f>
        <v>0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EL1 CORE PLNM (G.C20)</v>
      </c>
      <c r="B18" s="62">
        <f>IFERROR(Zones!H11,0)</f>
        <v>0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EL1 CORE PLNM (G.C21)</v>
      </c>
      <c r="B19" s="62">
        <f>IFERROR(Zones!H12,0)</f>
        <v>0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EL1 CORE PLNM (G.C22)</v>
      </c>
      <c r="B20" s="62">
        <f>IFERROR(Zones!H13,0)</f>
        <v>0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EL1 EAST PERIM PLNM (G.E13)</v>
      </c>
      <c r="B21" s="62">
        <f>IFERROR(Zones!H14,0)</f>
        <v>0</v>
      </c>
      <c r="C21" s="59">
        <f>IFERROR(Zones!K14,0)</f>
        <v>0</v>
      </c>
      <c r="D21" s="57">
        <f t="shared" si="0"/>
        <v>0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1" s="73">
        <f t="shared" si="1"/>
        <v>0</v>
      </c>
      <c r="G21" s="74"/>
    </row>
    <row r="22" spans="1:7" x14ac:dyDescent="0.25">
      <c r="A22" s="58" t="str">
        <f>IFERROR(Zones!B15,0)</f>
        <v>EL1 NORTH PERIM PLNM (G.N14)</v>
      </c>
      <c r="B22" s="62">
        <f>IFERROR(Zones!H15,0)</f>
        <v>0</v>
      </c>
      <c r="C22" s="59">
        <f>IFERROR(Zones!K15,0)</f>
        <v>0</v>
      </c>
      <c r="D22" s="57">
        <f t="shared" si="0"/>
        <v>0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2" s="73">
        <f t="shared" si="1"/>
        <v>0</v>
      </c>
      <c r="G22" s="74"/>
    </row>
    <row r="23" spans="1:7" x14ac:dyDescent="0.25">
      <c r="A23" s="58" t="str">
        <f>IFERROR(Zones!B16,0)</f>
        <v>EL1 SOUTH PERIM PLNM (G.S12)</v>
      </c>
      <c r="B23" s="62">
        <f>IFERROR(Zones!H16,0)</f>
        <v>0</v>
      </c>
      <c r="C23" s="59">
        <f>IFERROR(Zones!K16,0)</f>
        <v>0</v>
      </c>
      <c r="D23" s="57">
        <f t="shared" si="0"/>
        <v>0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3" s="73">
        <f t="shared" si="1"/>
        <v>0</v>
      </c>
      <c r="G23" s="74"/>
    </row>
    <row r="24" spans="1:7" x14ac:dyDescent="0.25">
      <c r="A24" s="58" t="str">
        <f>IFERROR(Zones!B17,0)</f>
        <v>EL1 WEST PERIM PLNM (G.W15)</v>
      </c>
      <c r="B24" s="62">
        <f>IFERROR(Zones!H17,0)</f>
        <v>0</v>
      </c>
      <c r="C24" s="59">
        <f>IFERROR(Zones!K17,0)</f>
        <v>0</v>
      </c>
      <c r="D24" s="57">
        <f t="shared" si="0"/>
        <v>0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4" s="73">
        <f t="shared" si="1"/>
        <v>0</v>
      </c>
      <c r="G24" s="74"/>
    </row>
    <row r="25" spans="1:7" x14ac:dyDescent="0.25">
      <c r="A25" s="58" t="str">
        <f>IFERROR(Zones!B18,0)</f>
        <v>KITCHEN EL1 CORE SPC (G.C10)</v>
      </c>
      <c r="B25" s="62">
        <f>IFERROR(Zones!H18,0)</f>
        <v>2000.13</v>
      </c>
      <c r="C25" s="59">
        <f>IFERROR(Zones!K18,0)</f>
        <v>2.5</v>
      </c>
      <c r="D25" s="57">
        <f t="shared" si="0"/>
        <v>2.3121518801040004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5.780379700260001</v>
      </c>
      <c r="F25" s="73">
        <f t="shared" si="1"/>
        <v>9.6339661671000013E-2</v>
      </c>
      <c r="G25" s="74"/>
    </row>
    <row r="26" spans="1:7" x14ac:dyDescent="0.25">
      <c r="A26" s="58" t="str">
        <f>IFERROR(Zones!B19,0)</f>
        <v>LAB EL1 CORE SPC (G.C5)</v>
      </c>
      <c r="B26" s="62">
        <f>IFERROR(Zones!H19,0)</f>
        <v>90670.84</v>
      </c>
      <c r="C26" s="59">
        <f>IFERROR(Zones!K19,0)</f>
        <v>5</v>
      </c>
      <c r="D26" s="57">
        <f t="shared" si="0"/>
        <v>32.6415024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163.20751200000001</v>
      </c>
      <c r="F26" s="73">
        <f t="shared" si="1"/>
        <v>2.7201252</v>
      </c>
      <c r="G26" s="74"/>
    </row>
    <row r="27" spans="1:7" x14ac:dyDescent="0.25">
      <c r="A27" s="58" t="str">
        <f>IFERROR(Zones!B20,0)</f>
        <v>OFFICE EL1 CORE SPC (G.C11)</v>
      </c>
      <c r="B27" s="62">
        <f>IFERROR(Zones!H20,0)</f>
        <v>15879.72</v>
      </c>
      <c r="C27" s="59">
        <f>IFERROR(Zones!K20,0)</f>
        <v>5</v>
      </c>
      <c r="D27" s="57">
        <f t="shared" si="0"/>
        <v>5.7166991999999999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28.583496</v>
      </c>
      <c r="F27" s="73">
        <f t="shared" si="1"/>
        <v>0.47639160000000003</v>
      </c>
      <c r="G27" s="74"/>
    </row>
    <row r="28" spans="1:7" x14ac:dyDescent="0.25">
      <c r="A28" s="58" t="str">
        <f>IFERROR(Zones!B21,0)</f>
        <v>OFFICE EL1 EAST PERIM SPC (G.E2)</v>
      </c>
      <c r="B28" s="62">
        <f>IFERROR(Zones!H21,0)</f>
        <v>2513.5</v>
      </c>
      <c r="C28" s="59">
        <f>IFERROR(Zones!K21,0)</f>
        <v>5</v>
      </c>
      <c r="D28" s="57">
        <f t="shared" si="0"/>
        <v>0.90486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4.5243000000000002</v>
      </c>
      <c r="F28" s="73">
        <f t="shared" si="1"/>
        <v>7.5405E-2</v>
      </c>
      <c r="G28" s="74"/>
    </row>
    <row r="29" spans="1:7" x14ac:dyDescent="0.25">
      <c r="A29" s="58" t="str">
        <f>IFERROR(Zones!B22,0)</f>
        <v>OFFICE EL1 NORTH PERIM SPC (G.N3)</v>
      </c>
      <c r="B29" s="62">
        <f>IFERROR(Zones!H22,0)</f>
        <v>16208.33</v>
      </c>
      <c r="C29" s="59">
        <f>IFERROR(Zones!K22,0)</f>
        <v>5</v>
      </c>
      <c r="D29" s="57">
        <f t="shared" si="0"/>
        <v>5.8349988000000002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29.174994000000002</v>
      </c>
      <c r="F29" s="73">
        <f t="shared" si="1"/>
        <v>0.48624990000000001</v>
      </c>
      <c r="G29" s="74"/>
    </row>
    <row r="30" spans="1:7" x14ac:dyDescent="0.25">
      <c r="A30" s="58" t="str">
        <f>IFERROR(Zones!B23,0)</f>
        <v>OFFICE EL1 SOUTH PERIM SPC (G.S1)</v>
      </c>
      <c r="B30" s="62">
        <f>IFERROR(Zones!H23,0)</f>
        <v>16208.33</v>
      </c>
      <c r="C30" s="59">
        <f>IFERROR(Zones!K23,0)</f>
        <v>5</v>
      </c>
      <c r="D30" s="57">
        <f t="shared" si="0"/>
        <v>5.8349988000000002</v>
      </c>
      <c r="E30" s="72" cm="1">
        <f t="array" ref="E30">_xlfn.LET(
  _xlpm.tgt,
    TRIM(
      SUBSTITUTE(
        SUBSTITUTE(
          SUBSTITUTE(
            SUBSTITUTE(
              SUBSTITUTE(UPPER(A30),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29.174994000000002</v>
      </c>
      <c r="F30" s="73">
        <f t="shared" si="1"/>
        <v>0.48624990000000001</v>
      </c>
      <c r="G30" s="74"/>
    </row>
    <row r="31" spans="1:7" x14ac:dyDescent="0.25">
      <c r="A31" s="58" t="str">
        <f>IFERROR(Zones!B24,0)</f>
        <v>OFFICE EL1 WEST PERIM SPC (G.W4)</v>
      </c>
      <c r="B31" s="62">
        <f>IFERROR(Zones!H24,0)</f>
        <v>2513.5</v>
      </c>
      <c r="C31" s="59">
        <f>IFERROR(Zones!K24,0)</f>
        <v>5</v>
      </c>
      <c r="D31" s="57">
        <f t="shared" si="0"/>
        <v>0.90486</v>
      </c>
      <c r="E31" s="72" cm="1">
        <f t="array" ref="E31">_xlfn.LET(
  _xlpm.tgt,
    TRIM(
      SUBSTITUTE(
        SUBSTITUTE(
          SUBSTITUTE(
            SUBSTITUTE(
              SUBSTITUTE(UPPER(A31),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4.5243000000000002</v>
      </c>
      <c r="F31" s="73">
        <f t="shared" si="1"/>
        <v>7.5405E-2</v>
      </c>
      <c r="G31" s="74"/>
    </row>
    <row r="32" spans="1:7" x14ac:dyDescent="0.25">
      <c r="A32" s="58" t="str">
        <f>Zones!B25</f>
        <v>Total (22 Space)</v>
      </c>
      <c r="B32" s="30"/>
      <c r="C32" s="59"/>
      <c r="D32" s="57"/>
      <c r="E32" s="75"/>
      <c r="F32" s="73"/>
      <c r="G32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665924.44999999995</v>
      </c>
      <c r="D2">
        <v>139.66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665924.44999999995</v>
      </c>
      <c r="D3">
        <v>139.66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11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424</v>
      </c>
      <c r="B2">
        <v>2.1588984</v>
      </c>
      <c r="C2" t="s">
        <v>383</v>
      </c>
    </row>
    <row r="3" spans="1:3" x14ac:dyDescent="0.25">
      <c r="A3" t="s">
        <v>425</v>
      </c>
      <c r="B3">
        <v>23.99418</v>
      </c>
      <c r="C3" t="s">
        <v>389</v>
      </c>
    </row>
    <row r="4" spans="1:3" x14ac:dyDescent="0.25">
      <c r="A4" t="s">
        <v>426</v>
      </c>
      <c r="B4">
        <v>231.15568666666661</v>
      </c>
      <c r="C4" t="s">
        <v>395</v>
      </c>
    </row>
    <row r="5" spans="1:3" x14ac:dyDescent="0.25">
      <c r="A5" t="s">
        <v>427</v>
      </c>
      <c r="B5">
        <v>5.780379700260001</v>
      </c>
      <c r="C5" t="s">
        <v>410</v>
      </c>
    </row>
    <row r="6" spans="1:3" x14ac:dyDescent="0.25">
      <c r="A6" t="s">
        <v>428</v>
      </c>
      <c r="B6">
        <v>163.20751200000001</v>
      </c>
      <c r="C6" t="s">
        <v>412</v>
      </c>
    </row>
    <row r="7" spans="1:3" x14ac:dyDescent="0.25">
      <c r="A7" t="s">
        <v>429</v>
      </c>
      <c r="B7">
        <v>28.583496</v>
      </c>
      <c r="C7" t="s">
        <v>416</v>
      </c>
    </row>
    <row r="8" spans="1:3" x14ac:dyDescent="0.25">
      <c r="A8" t="s">
        <v>430</v>
      </c>
      <c r="B8">
        <v>4.5243000000000002</v>
      </c>
      <c r="C8" t="s">
        <v>417</v>
      </c>
    </row>
    <row r="9" spans="1:3" x14ac:dyDescent="0.25">
      <c r="A9" t="s">
        <v>431</v>
      </c>
      <c r="B9">
        <v>29.174994000000002</v>
      </c>
      <c r="C9" t="s">
        <v>418</v>
      </c>
    </row>
    <row r="10" spans="1:3" x14ac:dyDescent="0.25">
      <c r="A10" t="s">
        <v>432</v>
      </c>
      <c r="B10">
        <v>29.174994000000002</v>
      </c>
      <c r="C10" t="s">
        <v>419</v>
      </c>
    </row>
    <row r="11" spans="1:3" x14ac:dyDescent="0.25">
      <c r="A11" t="s">
        <v>433</v>
      </c>
      <c r="B11">
        <v>4.5243000000000002</v>
      </c>
      <c r="C11" t="s">
        <v>420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6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Manufacturing Biotech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Computer</v>
      </c>
      <c r="D3" s="63">
        <f>Raw_interiorlights!C2</f>
        <v>3997.96</v>
      </c>
      <c r="E3" s="43">
        <f>Raw_interiorlights!D2</f>
        <v>1.105434768933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Conference</v>
      </c>
      <c r="D4" s="63">
        <f>Raw_interiorlights!C3</f>
        <v>3999.03</v>
      </c>
      <c r="E4" s="43">
        <f>Raw_interiorlights!D3</f>
        <v>1.416090103133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Corridor</v>
      </c>
      <c r="D5" s="63">
        <f>Raw_interiorlights!C4</f>
        <v>40004.04</v>
      </c>
      <c r="E5" s="43">
        <f>Raw_interiorlights!D4</f>
        <v>0.62242433846599998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Dining_fast</v>
      </c>
      <c r="D6" s="63">
        <f>Raw_interiorlights!C5</f>
        <v>5998.85</v>
      </c>
      <c r="E6" s="43">
        <f>Raw_interiorlights!D5</f>
        <v>1.213577993763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Kitchen</v>
      </c>
      <c r="D7" s="63">
        <f>Raw_interiorlights!C6</f>
        <v>2000.13</v>
      </c>
      <c r="E7" s="43">
        <f>Raw_interiorlights!D6</f>
        <v>1.6491988322110001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Existing</v>
      </c>
      <c r="B8" s="2" t="s">
        <v>66</v>
      </c>
      <c r="C8" s="2" t="str">
        <f>Raw_interiorlights!B7</f>
        <v>Lab</v>
      </c>
      <c r="D8" s="63">
        <f>Raw_interiorlights!C7</f>
        <v>90670.84</v>
      </c>
      <c r="E8" s="43">
        <f>Raw_interiorlights!D7</f>
        <v>1.3239485587249999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Existing</v>
      </c>
      <c r="B9" s="2" t="s">
        <v>66</v>
      </c>
      <c r="C9" s="2" t="str">
        <f>Raw_interiorlights!B8</f>
        <v>Office</v>
      </c>
      <c r="D9" s="63">
        <f>Raw_interiorlights!C8</f>
        <v>53323.38</v>
      </c>
      <c r="E9" s="43">
        <f>Raw_interiorlights!D8</f>
        <v>1.2503584130480001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Computer</v>
      </c>
      <c r="D10" s="63">
        <f>Raw_interiorlights!C9</f>
        <v>3997.96</v>
      </c>
      <c r="E10" s="43">
        <f>Raw_interiorlights!D9</f>
        <v>0.499920631206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Conference</v>
      </c>
      <c r="D11" s="63">
        <f>Raw_interiorlights!C10</f>
        <v>3999.03</v>
      </c>
      <c r="E11" s="43">
        <f>Raw_interiorlights!D10</f>
        <v>0.74991025391600008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Corridor</v>
      </c>
      <c r="D12" s="63">
        <f>Raw_interiorlights!C11</f>
        <v>40004.04</v>
      </c>
      <c r="E12" s="43">
        <f>Raw_interiorlights!D11</f>
        <v>0.399954089229</v>
      </c>
      <c r="F12" s="44" t="s">
        <v>55</v>
      </c>
      <c r="G12" s="44" t="s">
        <v>55</v>
      </c>
      <c r="H12" s="26"/>
    </row>
    <row r="13" spans="1:8" x14ac:dyDescent="0.25">
      <c r="A13" s="2" t="str">
        <f>Raw_interiorlights!A12</f>
        <v>New Construction</v>
      </c>
      <c r="B13" s="2" t="s">
        <v>66</v>
      </c>
      <c r="C13" s="2" t="str">
        <f>Raw_interiorlights!B12</f>
        <v>Dining_fast</v>
      </c>
      <c r="D13" s="63">
        <f>Raw_interiorlights!C12</f>
        <v>5998.85</v>
      </c>
      <c r="E13" s="43">
        <f>Raw_interiorlights!D12</f>
        <v>0.44995201377099991</v>
      </c>
      <c r="F13" s="44" t="s">
        <v>55</v>
      </c>
      <c r="G13" s="44" t="s">
        <v>55</v>
      </c>
      <c r="H13" s="26"/>
    </row>
    <row r="14" spans="1:8" x14ac:dyDescent="0.25">
      <c r="A14" s="2" t="str">
        <f>Raw_interiorlights!A13</f>
        <v>New Construction</v>
      </c>
      <c r="B14" s="2" t="s">
        <v>66</v>
      </c>
      <c r="C14" s="2" t="str">
        <f>Raw_interiorlights!B13</f>
        <v>Kitchen</v>
      </c>
      <c r="D14" s="63">
        <f>Raw_interiorlights!C13</f>
        <v>2000.13</v>
      </c>
      <c r="E14" s="43">
        <f>Raw_interiorlights!D13</f>
        <v>0.94987264497699997</v>
      </c>
      <c r="F14" s="44" t="s">
        <v>55</v>
      </c>
      <c r="G14" s="44" t="s">
        <v>55</v>
      </c>
      <c r="H14" s="26"/>
    </row>
    <row r="15" spans="1:8" x14ac:dyDescent="0.25">
      <c r="A15" s="2" t="str">
        <f>Raw_interiorlights!A14</f>
        <v>New Construction</v>
      </c>
      <c r="B15" s="2" t="s">
        <v>66</v>
      </c>
      <c r="C15" s="2" t="str">
        <f>Raw_interiorlights!B14</f>
        <v>Lab</v>
      </c>
      <c r="D15" s="63">
        <f>Raw_interiorlights!C14</f>
        <v>90670.84</v>
      </c>
      <c r="E15" s="43">
        <f>Raw_interiorlights!D14</f>
        <v>0.89987472043499994</v>
      </c>
      <c r="F15" s="44" t="s">
        <v>55</v>
      </c>
      <c r="G15" s="44" t="s">
        <v>55</v>
      </c>
      <c r="H15" s="26"/>
    </row>
    <row r="16" spans="1:8" x14ac:dyDescent="0.25">
      <c r="A16" s="2" t="str">
        <f>Raw_interiorlights!A15</f>
        <v>New Construction</v>
      </c>
      <c r="B16" s="2" t="s">
        <v>66</v>
      </c>
      <c r="C16" s="2" t="str">
        <f>Raw_interiorlights!B15</f>
        <v>Office</v>
      </c>
      <c r="D16" s="63">
        <f>Raw_interiorlights!C15</f>
        <v>53323.38</v>
      </c>
      <c r="E16" s="43">
        <f>Raw_interiorlights!D15</f>
        <v>0.59991648028999989</v>
      </c>
      <c r="F16" s="44" t="s">
        <v>55</v>
      </c>
      <c r="G16" s="44" t="s">
        <v>55</v>
      </c>
      <c r="H16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Manufacturing Biotech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5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387</v>
      </c>
      <c r="C2">
        <v>3997.96</v>
      </c>
      <c r="D2">
        <v>1.105434768933</v>
      </c>
    </row>
    <row r="3" spans="1:4" x14ac:dyDescent="0.25">
      <c r="A3" t="s">
        <v>39</v>
      </c>
      <c r="B3" t="s">
        <v>391</v>
      </c>
      <c r="C3">
        <v>3999.03</v>
      </c>
      <c r="D3">
        <v>1.416090103133</v>
      </c>
    </row>
    <row r="4" spans="1:4" x14ac:dyDescent="0.25">
      <c r="A4" t="s">
        <v>39</v>
      </c>
      <c r="B4" t="s">
        <v>394</v>
      </c>
      <c r="C4">
        <v>40004.04</v>
      </c>
      <c r="D4">
        <v>0.62242433846599998</v>
      </c>
    </row>
    <row r="5" spans="1:4" x14ac:dyDescent="0.25">
      <c r="A5" t="s">
        <v>39</v>
      </c>
      <c r="B5" t="s">
        <v>396</v>
      </c>
      <c r="C5">
        <v>5998.85</v>
      </c>
      <c r="D5">
        <v>1.213577993763</v>
      </c>
    </row>
    <row r="6" spans="1:4" x14ac:dyDescent="0.25">
      <c r="A6" t="s">
        <v>39</v>
      </c>
      <c r="B6" t="s">
        <v>411</v>
      </c>
      <c r="C6">
        <v>2000.13</v>
      </c>
      <c r="D6">
        <v>1.6491988322110001</v>
      </c>
    </row>
    <row r="7" spans="1:4" x14ac:dyDescent="0.25">
      <c r="A7" t="s">
        <v>39</v>
      </c>
      <c r="B7" t="s">
        <v>414</v>
      </c>
      <c r="C7">
        <v>90670.84</v>
      </c>
      <c r="D7">
        <v>1.3239485587249999</v>
      </c>
    </row>
    <row r="8" spans="1:4" x14ac:dyDescent="0.25">
      <c r="A8" t="s">
        <v>39</v>
      </c>
      <c r="B8" t="s">
        <v>392</v>
      </c>
      <c r="C8">
        <v>53323.38</v>
      </c>
      <c r="D8">
        <v>1.2503584130480001</v>
      </c>
    </row>
    <row r="9" spans="1:4" x14ac:dyDescent="0.25">
      <c r="A9" t="s">
        <v>40</v>
      </c>
      <c r="B9" t="s">
        <v>387</v>
      </c>
      <c r="C9">
        <v>3997.96</v>
      </c>
      <c r="D9">
        <v>0.499920631206</v>
      </c>
    </row>
    <row r="10" spans="1:4" x14ac:dyDescent="0.25">
      <c r="A10" t="s">
        <v>40</v>
      </c>
      <c r="B10" t="s">
        <v>391</v>
      </c>
      <c r="C10">
        <v>3999.03</v>
      </c>
      <c r="D10">
        <v>0.74991025391600008</v>
      </c>
    </row>
    <row r="11" spans="1:4" x14ac:dyDescent="0.25">
      <c r="A11" t="s">
        <v>40</v>
      </c>
      <c r="B11" t="s">
        <v>394</v>
      </c>
      <c r="C11">
        <v>40004.04</v>
      </c>
      <c r="D11">
        <v>0.399954089229</v>
      </c>
    </row>
    <row r="12" spans="1:4" x14ac:dyDescent="0.25">
      <c r="A12" t="s">
        <v>40</v>
      </c>
      <c r="B12" t="s">
        <v>396</v>
      </c>
      <c r="C12">
        <v>5998.85</v>
      </c>
      <c r="D12">
        <v>0.44995201377099991</v>
      </c>
    </row>
    <row r="13" spans="1:4" x14ac:dyDescent="0.25">
      <c r="A13" t="s">
        <v>40</v>
      </c>
      <c r="B13" t="s">
        <v>411</v>
      </c>
      <c r="C13">
        <v>2000.13</v>
      </c>
      <c r="D13">
        <v>0.94987264497699997</v>
      </c>
    </row>
    <row r="14" spans="1:4" x14ac:dyDescent="0.25">
      <c r="A14" t="s">
        <v>40</v>
      </c>
      <c r="B14" t="s">
        <v>414</v>
      </c>
      <c r="C14">
        <v>90670.84</v>
      </c>
      <c r="D14">
        <v>0.89987472043499994</v>
      </c>
    </row>
    <row r="15" spans="1:4" x14ac:dyDescent="0.25">
      <c r="A15" t="s">
        <v>40</v>
      </c>
      <c r="B15" t="s">
        <v>392</v>
      </c>
      <c r="C15">
        <v>53323.38</v>
      </c>
      <c r="D15">
        <v>0.59991648028999989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3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Manufacturing Biotech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Computer</v>
      </c>
      <c r="B3" s="64">
        <f>IF(TRIM(Raw_equipment!$A2)="Existing",Raw_equipment!C2,"")</f>
        <v>3997.96</v>
      </c>
      <c r="C3" s="54">
        <f>IF(TRIM(Raw_equipment!$A2)="Existing",Raw_equipment!D2,"")</f>
        <v>19.997206240631002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Conference</v>
      </c>
      <c r="B4" s="64">
        <f>IF(TRIM(Raw_equipment!$A3)="Existing",Raw_equipment!C3,"")</f>
        <v>3999.03</v>
      </c>
      <c r="C4" s="54">
        <f>IF(TRIM(Raw_equipment!$A3)="Existing",Raw_equipment!D3,"")</f>
        <v>0.999870569519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Corridor</v>
      </c>
      <c r="B5" s="64">
        <f>IF(TRIM(Raw_equipment!$A4)="Existing",Raw_equipment!C4,"")</f>
        <v>40004.04</v>
      </c>
      <c r="C5" s="54">
        <f>IF(TRIM(Raw_equipment!$A4)="Existing",Raw_equipment!D4,"")</f>
        <v>0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Dining_fast</v>
      </c>
      <c r="B6" s="64">
        <f>IF(TRIM(Raw_equipment!$A5)="Existing",Raw_equipment!C5,"")</f>
        <v>5998.85</v>
      </c>
      <c r="C6" s="54">
        <f>IF(TRIM(Raw_equipment!$A5)="Existing",Raw_equipment!D5,"")</f>
        <v>0.74991025391600008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7" spans="1:4" x14ac:dyDescent="0.25">
      <c r="A7" s="3" t="str">
        <f>IF(TRIM(Raw_equipment!$A6)="Existing",Raw_equipment!B6,"")</f>
        <v>Kitchen</v>
      </c>
      <c r="B7" s="64">
        <f>IF(TRIM(Raw_equipment!$A6)="Existing",Raw_equipment!C6,"")</f>
        <v>2000.13</v>
      </c>
      <c r="C7" s="54">
        <f>IF(TRIM(Raw_equipment!$A6)="Existing",Raw_equipment!D6,"")</f>
        <v>7.7580601366119986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17.535399999999999</v>
      </c>
    </row>
    <row r="8" spans="1:4" x14ac:dyDescent="0.25">
      <c r="A8" s="3" t="str">
        <f>IF(TRIM(Raw_equipment!$A7)="Existing",Raw_equipment!B7,"")</f>
        <v>Lab</v>
      </c>
      <c r="B8" s="64">
        <f>IF(TRIM(Raw_equipment!$A7)="Existing",Raw_equipment!C7,"")</f>
        <v>90670.84</v>
      </c>
      <c r="C8" s="54">
        <f>IF(TRIM(Raw_equipment!$A7)="Existing",Raw_equipment!D7,"")</f>
        <v>5.9989596531510001</v>
      </c>
      <c r="D8" s="35" cm="1">
        <f t="array" ref="D8">IF(
  TRIM($A8)="",
  "",
  IF(
    ISNUMBER(SEARCH("No GasEquipment found",Raw_gasequipment!$B$2)),
    0,
    _xlfn.IFNA(
      _xlfn.XLOOKUP(
        1,
        (Raw_gasequipment!$A$2:$A$100="Existing")*(Raw_gasequipment!$D$2:$D$100=$A8),
        Raw_gasequipment!$C$2:$C$100
      ),
      0
    )
  )
)</f>
        <v>12.692500000000001</v>
      </c>
    </row>
    <row r="9" spans="1:4" x14ac:dyDescent="0.25">
      <c r="A9" s="3" t="str">
        <f>IF(TRIM(Raw_equipment!$A8)="Existing",Raw_equipment!B8,"")</f>
        <v>Office</v>
      </c>
      <c r="B9" s="64">
        <f>IF(TRIM(Raw_equipment!$A8)="Existing",Raw_equipment!C8,"")</f>
        <v>53323.38</v>
      </c>
      <c r="C9" s="54">
        <f>IF(TRIM(Raw_equipment!$A8)="Existing",Raw_equipment!D8,"")</f>
        <v>1.4997912007250001</v>
      </c>
      <c r="D9" s="35" cm="1">
        <f t="array" ref="D9">IF(
  TRIM($A9)="",
  "",
  IF(
    ISNUMBER(SEARCH("No GasEquipment found",Raw_gasequipment!$B$2)),
    0,
    _xlfn.IFNA(
      _xlfn.XLOOKUP(
        1,
        (Raw_gasequipment!$A$2:$A$100="Existing")*(Raw_gasequipment!$D$2:$D$100=$A9),
        Raw_gasequipment!$C$2:$C$100
      ),
      0
    )
  )
)</f>
        <v>0</v>
      </c>
    </row>
    <row r="12" spans="1:4" ht="15.75" x14ac:dyDescent="0.25">
      <c r="A12" s="107" t="str">
        <f>"Refrigeration - "&amp;Prototype!A2</f>
        <v>Refrigeration - Manufacturing Biotech</v>
      </c>
      <c r="B12" s="89"/>
      <c r="C12" s="89"/>
      <c r="D12" s="89"/>
    </row>
    <row r="13" spans="1:4" ht="30" x14ac:dyDescent="0.25">
      <c r="A13" s="51" t="s">
        <v>258</v>
      </c>
      <c r="B13" s="51" t="s">
        <v>259</v>
      </c>
      <c r="C13" s="52" t="s">
        <v>311</v>
      </c>
      <c r="D13" s="51" t="s">
        <v>261</v>
      </c>
    </row>
    <row r="14" spans="1:4" x14ac:dyDescent="0.25">
      <c r="A14" s="3" t="str">
        <f>IF(TRIM(Raw_refrigerationsystem!$A2)="Existing",Raw_refrigerationsystem!B2,"")</f>
        <v/>
      </c>
      <c r="B14" s="3" t="str">
        <f>IF(TRIM(Raw_refrigerationsystem!$A2)="Existing",Raw_refrigerationsystem!C2,"")</f>
        <v/>
      </c>
      <c r="C14" s="3" t="str">
        <f>IF(TRIM(Raw_refrigerationsystem!$A2)="Existing",Raw_refrigerationsystem!D2,"")</f>
        <v/>
      </c>
      <c r="D14" s="3" t="str">
        <f>IF(TRIM(Raw_refrigerationsystem!$A2)="Existing",Raw_refrigerationsystem!E2,"")</f>
        <v/>
      </c>
    </row>
    <row r="15" spans="1:4" x14ac:dyDescent="0.25">
      <c r="A15" s="3" t="str">
        <f>IF(TRIM(Raw_refrigerationsystem!$A3)="Existing",Raw_refrigerationsystem!B3,"")</f>
        <v/>
      </c>
      <c r="B15" s="3" t="str">
        <f>IF(TRIM(Raw_refrigerationsystem!$A3)="Existing",Raw_refrigerationsystem!C3,"")</f>
        <v/>
      </c>
      <c r="C15" s="3" t="str">
        <f>IF(TRIM(Raw_refrigerationsystem!$A3)="Existing",Raw_refrigerationsystem!D3,"")</f>
        <v/>
      </c>
      <c r="D15" s="3" t="str">
        <f>IF(TRIM(Raw_refrigerationsystem!$A3)="Existing",Raw_refrigerationsystem!E3,"")</f>
        <v/>
      </c>
    </row>
    <row r="16" spans="1:4" x14ac:dyDescent="0.25">
      <c r="A16" s="3" t="str">
        <f>IF(TRIM(Raw_refrigerationsystem!$A4)="Existing",Raw_refrigerationsystem!B4,"")</f>
        <v/>
      </c>
      <c r="B16" s="3" t="str">
        <f>IF(TRIM(Raw_refrigerationsystem!$A4)="Existing",Raw_refrigerationsystem!C4,"")</f>
        <v/>
      </c>
      <c r="C16" s="3" t="str">
        <f>IF(TRIM(Raw_refrigerationsystem!$A4)="Existing",Raw_refrigerationsystem!D4,"")</f>
        <v/>
      </c>
      <c r="D16" s="3" t="str">
        <f>IF(TRIM(Raw_refrigerationsystem!$A4)="Existing",Raw_refrigerationsystem!E4,"")</f>
        <v/>
      </c>
    </row>
    <row r="17" spans="1:9" x14ac:dyDescent="0.25">
      <c r="A17" s="3" t="str">
        <f>IF(TRIM(Raw_refrigerationsystem!$A5)="Existing",Raw_refrigerationsystem!B5,"")</f>
        <v/>
      </c>
      <c r="B17" s="3" t="str">
        <f>IF(TRIM(Raw_refrigerationsystem!$A5)="Existing",Raw_refrigerationsystem!C5,"")</f>
        <v/>
      </c>
      <c r="C17" s="3" t="str">
        <f>IF(TRIM(Raw_refrigerationsystem!$A5)="Existing",Raw_refrigerationsystem!D5,"")</f>
        <v/>
      </c>
      <c r="D17" s="3" t="str">
        <f>IF(TRIM(Raw_refrigerationsystem!$A5)="Existing",Raw_refrigerationsystem!E5,"")</f>
        <v/>
      </c>
    </row>
    <row r="20" spans="1:9" ht="15.75" x14ac:dyDescent="0.25">
      <c r="A20" s="107" t="str">
        <f>"Elevator - "&amp;Prototype!A2</f>
        <v>Elevator - Manufacturing Biotech</v>
      </c>
      <c r="B20" s="89"/>
      <c r="C20" s="89"/>
      <c r="D20" s="89"/>
      <c r="E20" s="89"/>
      <c r="F20" s="89"/>
      <c r="G20" s="89"/>
      <c r="H20" s="89"/>
      <c r="I20" s="89"/>
    </row>
    <row r="21" spans="1:9" ht="27" x14ac:dyDescent="0.25">
      <c r="A21" s="16" t="s">
        <v>18</v>
      </c>
      <c r="B21" s="16" t="s">
        <v>118</v>
      </c>
      <c r="C21" s="16" t="s">
        <v>119</v>
      </c>
      <c r="D21" s="16" t="s">
        <v>120</v>
      </c>
      <c r="E21" s="16" t="s">
        <v>121</v>
      </c>
      <c r="F21" s="16" t="s">
        <v>122</v>
      </c>
      <c r="G21" s="16" t="s">
        <v>123</v>
      </c>
      <c r="H21" s="16" t="s">
        <v>124</v>
      </c>
      <c r="I21" s="16" t="s">
        <v>100</v>
      </c>
    </row>
    <row r="22" spans="1:9" x14ac:dyDescent="0.25">
      <c r="A22" s="33" t="s">
        <v>39</v>
      </c>
      <c r="B22" s="4" t="s">
        <v>91</v>
      </c>
      <c r="C22" s="4" t="s">
        <v>91</v>
      </c>
      <c r="D22" s="4" t="s">
        <v>91</v>
      </c>
      <c r="E22" s="4" t="s">
        <v>91</v>
      </c>
      <c r="F22" s="4" t="s">
        <v>91</v>
      </c>
      <c r="G22" s="4" t="s">
        <v>91</v>
      </c>
      <c r="H22" s="4" t="s">
        <v>91</v>
      </c>
      <c r="I22" s="31"/>
    </row>
    <row r="23" spans="1:9" x14ac:dyDescent="0.25">
      <c r="A23" s="33" t="s">
        <v>40</v>
      </c>
      <c r="B23" s="4" t="s">
        <v>91</v>
      </c>
      <c r="C23" s="4" t="s">
        <v>91</v>
      </c>
      <c r="D23" s="4" t="s">
        <v>91</v>
      </c>
      <c r="E23" s="4" t="s">
        <v>91</v>
      </c>
      <c r="F23" s="4" t="s">
        <v>91</v>
      </c>
      <c r="G23" s="4" t="s">
        <v>91</v>
      </c>
      <c r="H23" s="4" t="s">
        <v>91</v>
      </c>
      <c r="I23" s="32"/>
    </row>
  </sheetData>
  <mergeCells count="3">
    <mergeCell ref="A20:I20"/>
    <mergeCell ref="A1:D1"/>
    <mergeCell ref="A12:D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5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387</v>
      </c>
      <c r="C2">
        <v>3997.96</v>
      </c>
      <c r="D2">
        <v>19.997206240631002</v>
      </c>
    </row>
    <row r="3" spans="1:4" x14ac:dyDescent="0.25">
      <c r="A3" t="s">
        <v>39</v>
      </c>
      <c r="B3" t="s">
        <v>391</v>
      </c>
      <c r="C3">
        <v>3999.03</v>
      </c>
      <c r="D3">
        <v>0.999870569519</v>
      </c>
    </row>
    <row r="4" spans="1:4" x14ac:dyDescent="0.25">
      <c r="A4" t="s">
        <v>39</v>
      </c>
      <c r="B4" t="s">
        <v>394</v>
      </c>
      <c r="C4">
        <v>40004.04</v>
      </c>
      <c r="D4">
        <v>0</v>
      </c>
    </row>
    <row r="5" spans="1:4" x14ac:dyDescent="0.25">
      <c r="A5" t="s">
        <v>39</v>
      </c>
      <c r="B5" t="s">
        <v>396</v>
      </c>
      <c r="C5">
        <v>5998.85</v>
      </c>
      <c r="D5">
        <v>0.74991025391600008</v>
      </c>
    </row>
    <row r="6" spans="1:4" x14ac:dyDescent="0.25">
      <c r="A6" t="s">
        <v>39</v>
      </c>
      <c r="B6" t="s">
        <v>411</v>
      </c>
      <c r="C6">
        <v>2000.13</v>
      </c>
      <c r="D6">
        <v>7.7580601366119986</v>
      </c>
    </row>
    <row r="7" spans="1:4" x14ac:dyDescent="0.25">
      <c r="A7" t="s">
        <v>39</v>
      </c>
      <c r="B7" t="s">
        <v>414</v>
      </c>
      <c r="C7">
        <v>90670.84</v>
      </c>
      <c r="D7">
        <v>5.9989596531510001</v>
      </c>
    </row>
    <row r="8" spans="1:4" x14ac:dyDescent="0.25">
      <c r="A8" t="s">
        <v>39</v>
      </c>
      <c r="B8" t="s">
        <v>392</v>
      </c>
      <c r="C8">
        <v>53323.38</v>
      </c>
      <c r="D8">
        <v>1.4997912007250001</v>
      </c>
    </row>
    <row r="9" spans="1:4" x14ac:dyDescent="0.25">
      <c r="A9" t="s">
        <v>40</v>
      </c>
      <c r="B9" t="s">
        <v>387</v>
      </c>
      <c r="C9">
        <v>3997.96</v>
      </c>
      <c r="D9">
        <v>19.997206240631002</v>
      </c>
    </row>
    <row r="10" spans="1:4" x14ac:dyDescent="0.25">
      <c r="A10" t="s">
        <v>40</v>
      </c>
      <c r="B10" t="s">
        <v>391</v>
      </c>
      <c r="C10">
        <v>3999.03</v>
      </c>
      <c r="D10">
        <v>0.999870569519</v>
      </c>
    </row>
    <row r="11" spans="1:4" x14ac:dyDescent="0.25">
      <c r="A11" t="s">
        <v>40</v>
      </c>
      <c r="B11" t="s">
        <v>394</v>
      </c>
      <c r="C11">
        <v>40004.04</v>
      </c>
      <c r="D11">
        <v>0</v>
      </c>
    </row>
    <row r="12" spans="1:4" x14ac:dyDescent="0.25">
      <c r="A12" t="s">
        <v>40</v>
      </c>
      <c r="B12" t="s">
        <v>396</v>
      </c>
      <c r="C12">
        <v>5998.85</v>
      </c>
      <c r="D12">
        <v>0.74991025391600008</v>
      </c>
    </row>
    <row r="13" spans="1:4" x14ac:dyDescent="0.25">
      <c r="A13" t="s">
        <v>40</v>
      </c>
      <c r="B13" t="s">
        <v>411</v>
      </c>
      <c r="C13">
        <v>2000.13</v>
      </c>
      <c r="D13">
        <v>7.7580601366119986</v>
      </c>
    </row>
    <row r="14" spans="1:4" x14ac:dyDescent="0.25">
      <c r="A14" t="s">
        <v>40</v>
      </c>
      <c r="B14" t="s">
        <v>414</v>
      </c>
      <c r="C14">
        <v>90670.84</v>
      </c>
      <c r="D14">
        <v>5.9989596531510001</v>
      </c>
    </row>
    <row r="15" spans="1:4" x14ac:dyDescent="0.25">
      <c r="A15" t="s">
        <v>40</v>
      </c>
      <c r="B15" t="s">
        <v>392</v>
      </c>
      <c r="C15">
        <v>53323.38</v>
      </c>
      <c r="D15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5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427</v>
      </c>
      <c r="C2">
        <v>17.535399999999999</v>
      </c>
      <c r="D2" t="s">
        <v>411</v>
      </c>
    </row>
    <row r="3" spans="1:4" x14ac:dyDescent="0.25">
      <c r="A3" t="s">
        <v>39</v>
      </c>
      <c r="B3" t="s">
        <v>428</v>
      </c>
      <c r="C3">
        <v>12.692500000000001</v>
      </c>
      <c r="D3" t="s">
        <v>414</v>
      </c>
    </row>
    <row r="4" spans="1:4" x14ac:dyDescent="0.25">
      <c r="A4" t="s">
        <v>40</v>
      </c>
      <c r="B4" t="s">
        <v>427</v>
      </c>
      <c r="C4">
        <v>17.535399999999999</v>
      </c>
      <c r="D4" t="s">
        <v>411</v>
      </c>
    </row>
    <row r="5" spans="1:4" x14ac:dyDescent="0.25">
      <c r="A5" t="s">
        <v>40</v>
      </c>
      <c r="B5" t="s">
        <v>428</v>
      </c>
      <c r="C5">
        <v>12.692500000000001</v>
      </c>
      <c r="D5" t="s">
        <v>414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88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Manufacturing Biotech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Computer room</v>
      </c>
      <c r="C4" s="2" t="str">
        <f>Raw_schedule!C2</f>
        <v>AllDays</v>
      </c>
      <c r="D4" s="108" t="s">
        <v>345</v>
      </c>
      <c r="E4" s="2">
        <f>Raw_schedule!D2</f>
        <v>80.06</v>
      </c>
      <c r="F4" s="2">
        <f>Raw_schedule!E2</f>
        <v>80.06</v>
      </c>
      <c r="G4" s="2">
        <f>Raw_schedule!F2</f>
        <v>80.06</v>
      </c>
      <c r="H4" s="2">
        <f>Raw_schedule!G2</f>
        <v>80.06</v>
      </c>
      <c r="I4" s="2">
        <f>Raw_schedule!H2</f>
        <v>80.06</v>
      </c>
      <c r="J4" s="2">
        <f>Raw_schedule!I2</f>
        <v>80.06</v>
      </c>
      <c r="K4" s="2">
        <f>Raw_schedule!J2</f>
        <v>80.06</v>
      </c>
      <c r="L4" s="2">
        <f>Raw_schedule!K2</f>
        <v>80.06</v>
      </c>
      <c r="M4" s="2">
        <f>Raw_schedule!L2</f>
        <v>80.06</v>
      </c>
      <c r="N4" s="2">
        <f>Raw_schedule!M2</f>
        <v>80.06</v>
      </c>
      <c r="O4" s="2">
        <f>Raw_schedule!N2</f>
        <v>80.06</v>
      </c>
      <c r="P4" s="2">
        <f>Raw_schedule!O2</f>
        <v>80.06</v>
      </c>
      <c r="Q4" s="2">
        <f>Raw_schedule!P2</f>
        <v>80.06</v>
      </c>
      <c r="R4" s="2">
        <f>Raw_schedule!Q2</f>
        <v>80.06</v>
      </c>
      <c r="S4" s="2">
        <f>Raw_schedule!R2</f>
        <v>80.06</v>
      </c>
      <c r="T4" s="2">
        <f>Raw_schedule!S2</f>
        <v>80.06</v>
      </c>
      <c r="U4" s="2">
        <f>Raw_schedule!T2</f>
        <v>80.06</v>
      </c>
      <c r="V4" s="2">
        <f>Raw_schedule!U2</f>
        <v>80.06</v>
      </c>
      <c r="W4" s="2">
        <f>Raw_schedule!V2</f>
        <v>80.06</v>
      </c>
      <c r="X4" s="2">
        <f>Raw_schedule!W2</f>
        <v>80.06</v>
      </c>
      <c r="Y4" s="2">
        <f>Raw_schedule!X2</f>
        <v>80.06</v>
      </c>
      <c r="Z4" s="2">
        <f>Raw_schedule!Y2</f>
        <v>80.06</v>
      </c>
      <c r="AA4" s="2">
        <f>Raw_schedule!Z2</f>
        <v>80.06</v>
      </c>
      <c r="AB4" s="2">
        <f>Raw_schedule!AA2</f>
        <v>80.06</v>
      </c>
    </row>
    <row r="5" spans="1:28" x14ac:dyDescent="0.25">
      <c r="A5" s="39" t="str">
        <f>Raw_schedule!B3</f>
        <v>DHW Sch</v>
      </c>
      <c r="B5" s="39" t="str">
        <f>Raw_schedule!A3</f>
        <v>Computer room</v>
      </c>
      <c r="C5" s="2" t="str">
        <f>Raw_schedule!C3</f>
        <v>AllOtherDays</v>
      </c>
      <c r="D5" s="109"/>
      <c r="E5" s="2">
        <f>Raw_schedule!D3</f>
        <v>0</v>
      </c>
      <c r="F5" s="2">
        <f>Raw_schedule!E3</f>
        <v>0</v>
      </c>
      <c r="G5" s="2">
        <f>Raw_schedule!F3</f>
        <v>0</v>
      </c>
      <c r="H5" s="2">
        <f>Raw_schedule!G3</f>
        <v>0</v>
      </c>
      <c r="I5" s="2">
        <f>Raw_schedule!H3</f>
        <v>0</v>
      </c>
      <c r="J5" s="2">
        <f>Raw_schedule!I3</f>
        <v>0</v>
      </c>
      <c r="K5" s="2">
        <f>Raw_schedule!J3</f>
        <v>0</v>
      </c>
      <c r="L5" s="2">
        <f>Raw_schedule!K3</f>
        <v>0</v>
      </c>
      <c r="M5" s="2">
        <f>Raw_schedule!L3</f>
        <v>0</v>
      </c>
      <c r="N5" s="2">
        <f>Raw_schedule!M3</f>
        <v>0</v>
      </c>
      <c r="O5" s="2">
        <f>Raw_schedule!N3</f>
        <v>0</v>
      </c>
      <c r="P5" s="2">
        <f>Raw_schedule!O3</f>
        <v>0</v>
      </c>
      <c r="Q5" s="2">
        <f>Raw_schedule!P3</f>
        <v>0</v>
      </c>
      <c r="R5" s="2">
        <f>Raw_schedule!Q3</f>
        <v>0</v>
      </c>
      <c r="S5" s="2">
        <f>Raw_schedule!R3</f>
        <v>0</v>
      </c>
      <c r="T5" s="2">
        <f>Raw_schedule!S3</f>
        <v>0</v>
      </c>
      <c r="U5" s="2">
        <f>Raw_schedule!T3</f>
        <v>0</v>
      </c>
      <c r="V5" s="2">
        <f>Raw_schedule!U3</f>
        <v>0</v>
      </c>
      <c r="W5" s="2">
        <f>Raw_schedule!V3</f>
        <v>0</v>
      </c>
      <c r="X5" s="2">
        <f>Raw_schedule!W3</f>
        <v>0</v>
      </c>
      <c r="Y5" s="2">
        <f>Raw_schedule!X3</f>
        <v>0</v>
      </c>
      <c r="Z5" s="2">
        <f>Raw_schedule!Y3</f>
        <v>0</v>
      </c>
      <c r="AA5" s="2">
        <f>Raw_schedule!Z3</f>
        <v>0</v>
      </c>
      <c r="AB5" s="2">
        <f>Raw_schedule!AA3</f>
        <v>0</v>
      </c>
    </row>
    <row r="6" spans="1:28" x14ac:dyDescent="0.25">
      <c r="A6" s="39" t="str">
        <f>Raw_schedule!B4</f>
        <v>DHW Sch</v>
      </c>
      <c r="B6" s="39" t="str">
        <f>Raw_schedule!A4</f>
        <v>Computer room</v>
      </c>
      <c r="C6" s="2" t="str">
        <f>Raw_schedule!C4</f>
        <v>Weekdays</v>
      </c>
      <c r="D6" s="2"/>
      <c r="E6" s="2">
        <f>Raw_schedule!D4</f>
        <v>0</v>
      </c>
      <c r="F6" s="2">
        <f>Raw_schedule!E4</f>
        <v>0</v>
      </c>
      <c r="G6" s="2">
        <f>Raw_schedule!F4</f>
        <v>0</v>
      </c>
      <c r="H6" s="2">
        <f>Raw_schedule!G4</f>
        <v>0</v>
      </c>
      <c r="I6" s="2">
        <f>Raw_schedule!H4</f>
        <v>0.1</v>
      </c>
      <c r="J6" s="2">
        <f>Raw_schedule!I4</f>
        <v>0.1</v>
      </c>
      <c r="K6" s="2">
        <f>Raw_schedule!J4</f>
        <v>0.5</v>
      </c>
      <c r="L6" s="2">
        <f>Raw_schedule!K4</f>
        <v>0.5</v>
      </c>
      <c r="M6" s="2">
        <f>Raw_schedule!L4</f>
        <v>0.5</v>
      </c>
      <c r="N6" s="2">
        <f>Raw_schedule!M4</f>
        <v>0.5</v>
      </c>
      <c r="O6" s="2">
        <f>Raw_schedule!N4</f>
        <v>0.7</v>
      </c>
      <c r="P6" s="2">
        <f>Raw_schedule!O4</f>
        <v>0.9</v>
      </c>
      <c r="Q6" s="2">
        <f>Raw_schedule!P4</f>
        <v>0.9</v>
      </c>
      <c r="R6" s="2">
        <f>Raw_schedule!Q4</f>
        <v>0.5</v>
      </c>
      <c r="S6" s="2">
        <f>Raw_schedule!R4</f>
        <v>0.5</v>
      </c>
      <c r="T6" s="2">
        <f>Raw_schedule!S4</f>
        <v>0.7</v>
      </c>
      <c r="U6" s="2">
        <f>Raw_schedule!T4</f>
        <v>0.5</v>
      </c>
      <c r="V6" s="2">
        <f>Raw_schedule!U4</f>
        <v>0.5</v>
      </c>
      <c r="W6" s="2">
        <f>Raw_schedule!V4</f>
        <v>0.5</v>
      </c>
      <c r="X6" s="2">
        <f>Raw_schedule!W4</f>
        <v>0.1</v>
      </c>
      <c r="Y6" s="2">
        <f>Raw_schedule!X4</f>
        <v>0.1</v>
      </c>
      <c r="Z6" s="2">
        <f>Raw_schedule!Y4</f>
        <v>0.1</v>
      </c>
      <c r="AA6" s="2">
        <f>Raw_schedule!Z4</f>
        <v>0.1</v>
      </c>
      <c r="AB6" s="2">
        <f>Raw_schedule!AA4</f>
        <v>0</v>
      </c>
    </row>
    <row r="7" spans="1:28" x14ac:dyDescent="0.25">
      <c r="A7" s="39" t="str">
        <f>Raw_schedule!B5</f>
        <v>Elec Equip Sch</v>
      </c>
      <c r="B7" s="39" t="str">
        <f>Raw_schedule!A5</f>
        <v>Computer room</v>
      </c>
      <c r="C7" s="2" t="str">
        <f>Raw_schedule!C5</f>
        <v>AllOtherDays (Through 1/31)</v>
      </c>
      <c r="D7" s="2"/>
      <c r="E7" s="2">
        <f>Raw_schedule!D5</f>
        <v>0.25</v>
      </c>
      <c r="F7" s="2">
        <f>Raw_schedule!E5</f>
        <v>0.25</v>
      </c>
      <c r="G7" s="2">
        <f>Raw_schedule!F5</f>
        <v>0.25</v>
      </c>
      <c r="H7" s="2">
        <f>Raw_schedule!G5</f>
        <v>0.25</v>
      </c>
      <c r="I7" s="2">
        <f>Raw_schedule!H5</f>
        <v>0.25</v>
      </c>
      <c r="J7" s="2">
        <f>Raw_schedule!I5</f>
        <v>0.25</v>
      </c>
      <c r="K7" s="2">
        <f>Raw_schedule!J5</f>
        <v>0.25</v>
      </c>
      <c r="L7" s="2">
        <f>Raw_schedule!K5</f>
        <v>0.25</v>
      </c>
      <c r="M7" s="2">
        <f>Raw_schedule!L5</f>
        <v>0.25</v>
      </c>
      <c r="N7" s="2">
        <f>Raw_schedule!M5</f>
        <v>0.25</v>
      </c>
      <c r="O7" s="2">
        <f>Raw_schedule!N5</f>
        <v>0.25</v>
      </c>
      <c r="P7" s="2">
        <f>Raw_schedule!O5</f>
        <v>0.25</v>
      </c>
      <c r="Q7" s="2">
        <f>Raw_schedule!P5</f>
        <v>0.25</v>
      </c>
      <c r="R7" s="2">
        <f>Raw_schedule!Q5</f>
        <v>0.25</v>
      </c>
      <c r="S7" s="2">
        <f>Raw_schedule!R5</f>
        <v>0.25</v>
      </c>
      <c r="T7" s="2">
        <f>Raw_schedule!S5</f>
        <v>0.25</v>
      </c>
      <c r="U7" s="2">
        <f>Raw_schedule!T5</f>
        <v>0.25</v>
      </c>
      <c r="V7" s="2">
        <f>Raw_schedule!U5</f>
        <v>0.25</v>
      </c>
      <c r="W7" s="2">
        <f>Raw_schedule!V5</f>
        <v>0.25</v>
      </c>
      <c r="X7" s="2">
        <f>Raw_schedule!W5</f>
        <v>0.25</v>
      </c>
      <c r="Y7" s="2">
        <f>Raw_schedule!X5</f>
        <v>0.25</v>
      </c>
      <c r="Z7" s="2">
        <f>Raw_schedule!Y5</f>
        <v>0.25</v>
      </c>
      <c r="AA7" s="2">
        <f>Raw_schedule!Z5</f>
        <v>0.25</v>
      </c>
      <c r="AB7" s="2">
        <f>Raw_schedule!AA5</f>
        <v>0.25</v>
      </c>
    </row>
    <row r="8" spans="1:28" x14ac:dyDescent="0.25">
      <c r="A8" s="39" t="str">
        <f>Raw_schedule!B6</f>
        <v>Elec Equip Sch</v>
      </c>
      <c r="B8" s="39" t="str">
        <f>Raw_schedule!A6</f>
        <v>Computer room</v>
      </c>
      <c r="C8" s="2" t="str">
        <f>Raw_schedule!C6</f>
        <v>AllOtherDays (Through 2/28)</v>
      </c>
      <c r="D8" s="2"/>
      <c r="E8" s="2">
        <f>Raw_schedule!D6</f>
        <v>0.5</v>
      </c>
      <c r="F8" s="2">
        <f>Raw_schedule!E6</f>
        <v>0.5</v>
      </c>
      <c r="G8" s="2">
        <f>Raw_schedule!F6</f>
        <v>0.5</v>
      </c>
      <c r="H8" s="2">
        <f>Raw_schedule!G6</f>
        <v>0.5</v>
      </c>
      <c r="I8" s="2">
        <f>Raw_schedule!H6</f>
        <v>0.5</v>
      </c>
      <c r="J8" s="2">
        <f>Raw_schedule!I6</f>
        <v>0.5</v>
      </c>
      <c r="K8" s="2">
        <f>Raw_schedule!J6</f>
        <v>0.5</v>
      </c>
      <c r="L8" s="2">
        <f>Raw_schedule!K6</f>
        <v>0.5</v>
      </c>
      <c r="M8" s="2">
        <f>Raw_schedule!L6</f>
        <v>0.5</v>
      </c>
      <c r="N8" s="2">
        <f>Raw_schedule!M6</f>
        <v>0.5</v>
      </c>
      <c r="O8" s="2">
        <f>Raw_schedule!N6</f>
        <v>0.5</v>
      </c>
      <c r="P8" s="2">
        <f>Raw_schedule!O6</f>
        <v>0.5</v>
      </c>
      <c r="Q8" s="2">
        <f>Raw_schedule!P6</f>
        <v>0.5</v>
      </c>
      <c r="R8" s="2">
        <f>Raw_schedule!Q6</f>
        <v>0.5</v>
      </c>
      <c r="S8" s="2">
        <f>Raw_schedule!R6</f>
        <v>0.5</v>
      </c>
      <c r="T8" s="2">
        <f>Raw_schedule!S6</f>
        <v>0.5</v>
      </c>
      <c r="U8" s="2">
        <f>Raw_schedule!T6</f>
        <v>0.5</v>
      </c>
      <c r="V8" s="2">
        <f>Raw_schedule!U6</f>
        <v>0.5</v>
      </c>
      <c r="W8" s="2">
        <f>Raw_schedule!V6</f>
        <v>0.5</v>
      </c>
      <c r="X8" s="2">
        <f>Raw_schedule!W6</f>
        <v>0.5</v>
      </c>
      <c r="Y8" s="2">
        <f>Raw_schedule!X6</f>
        <v>0.5</v>
      </c>
      <c r="Z8" s="2">
        <f>Raw_schedule!Y6</f>
        <v>0.5</v>
      </c>
      <c r="AA8" s="2">
        <f>Raw_schedule!Z6</f>
        <v>0.5</v>
      </c>
      <c r="AB8" s="2">
        <f>Raw_schedule!AA6</f>
        <v>0.5</v>
      </c>
    </row>
    <row r="9" spans="1:28" x14ac:dyDescent="0.25">
      <c r="A9" s="39" t="str">
        <f>Raw_schedule!B7</f>
        <v>Elec Equip Sch</v>
      </c>
      <c r="B9" s="39" t="str">
        <f>Raw_schedule!A7</f>
        <v>Computer room</v>
      </c>
      <c r="C9" s="2" t="str">
        <f>Raw_schedule!C7</f>
        <v>AllOtherDays (Through 3/31)</v>
      </c>
      <c r="D9" s="2"/>
      <c r="E9" s="2">
        <f>Raw_schedule!D7</f>
        <v>0.75</v>
      </c>
      <c r="F9" s="2">
        <f>Raw_schedule!E7</f>
        <v>0.75</v>
      </c>
      <c r="G9" s="2">
        <f>Raw_schedule!F7</f>
        <v>0.75</v>
      </c>
      <c r="H9" s="2">
        <f>Raw_schedule!G7</f>
        <v>0.75</v>
      </c>
      <c r="I9" s="2">
        <f>Raw_schedule!H7</f>
        <v>0.75</v>
      </c>
      <c r="J9" s="2">
        <f>Raw_schedule!I7</f>
        <v>0.75</v>
      </c>
      <c r="K9" s="2">
        <f>Raw_schedule!J7</f>
        <v>0.75</v>
      </c>
      <c r="L9" s="2">
        <f>Raw_schedule!K7</f>
        <v>0.75</v>
      </c>
      <c r="M9" s="2">
        <f>Raw_schedule!L7</f>
        <v>0.75</v>
      </c>
      <c r="N9" s="2">
        <f>Raw_schedule!M7</f>
        <v>0.75</v>
      </c>
      <c r="O9" s="2">
        <f>Raw_schedule!N7</f>
        <v>0.75</v>
      </c>
      <c r="P9" s="2">
        <f>Raw_schedule!O7</f>
        <v>0.75</v>
      </c>
      <c r="Q9" s="2">
        <f>Raw_schedule!P7</f>
        <v>0.75</v>
      </c>
      <c r="R9" s="2">
        <f>Raw_schedule!Q7</f>
        <v>0.75</v>
      </c>
      <c r="S9" s="2">
        <f>Raw_schedule!R7</f>
        <v>0.75</v>
      </c>
      <c r="T9" s="2">
        <f>Raw_schedule!S7</f>
        <v>0.75</v>
      </c>
      <c r="U9" s="2">
        <f>Raw_schedule!T7</f>
        <v>0.75</v>
      </c>
      <c r="V9" s="2">
        <f>Raw_schedule!U7</f>
        <v>0.75</v>
      </c>
      <c r="W9" s="2">
        <f>Raw_schedule!V7</f>
        <v>0.75</v>
      </c>
      <c r="X9" s="2">
        <f>Raw_schedule!W7</f>
        <v>0.75</v>
      </c>
      <c r="Y9" s="2">
        <f>Raw_schedule!X7</f>
        <v>0.75</v>
      </c>
      <c r="Z9" s="2">
        <f>Raw_schedule!Y7</f>
        <v>0.75</v>
      </c>
      <c r="AA9" s="2">
        <f>Raw_schedule!Z7</f>
        <v>0.75</v>
      </c>
      <c r="AB9" s="2">
        <f>Raw_schedule!AA7</f>
        <v>0.75</v>
      </c>
    </row>
    <row r="10" spans="1:28" x14ac:dyDescent="0.25">
      <c r="A10" s="39" t="str">
        <f>Raw_schedule!B8</f>
        <v>Elec Equip Sch</v>
      </c>
      <c r="B10" s="39" t="str">
        <f>Raw_schedule!A8</f>
        <v>Computer room</v>
      </c>
      <c r="C10" s="2" t="str">
        <f>Raw_schedule!C8</f>
        <v>AllOtherDays (Through 4/30)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Computer room</v>
      </c>
      <c r="C11" s="2" t="str">
        <f>Raw_schedule!C9</f>
        <v>AllOtherDays (Through 5/31)</v>
      </c>
      <c r="D11" s="2"/>
      <c r="E11" s="2">
        <f>Raw_schedule!D9</f>
        <v>0.25</v>
      </c>
      <c r="F11" s="2">
        <f>Raw_schedule!E9</f>
        <v>0.25</v>
      </c>
      <c r="G11" s="2">
        <f>Raw_schedule!F9</f>
        <v>0.25</v>
      </c>
      <c r="H11" s="2">
        <f>Raw_schedule!G9</f>
        <v>0.25</v>
      </c>
      <c r="I11" s="2">
        <f>Raw_schedule!H9</f>
        <v>0.25</v>
      </c>
      <c r="J11" s="2">
        <f>Raw_schedule!I9</f>
        <v>0.25</v>
      </c>
      <c r="K11" s="2">
        <f>Raw_schedule!J9</f>
        <v>0.25</v>
      </c>
      <c r="L11" s="2">
        <f>Raw_schedule!K9</f>
        <v>0.25</v>
      </c>
      <c r="M11" s="2">
        <f>Raw_schedule!L9</f>
        <v>0.25</v>
      </c>
      <c r="N11" s="2">
        <f>Raw_schedule!M9</f>
        <v>0.25</v>
      </c>
      <c r="O11" s="2">
        <f>Raw_schedule!N9</f>
        <v>0.25</v>
      </c>
      <c r="P11" s="2">
        <f>Raw_schedule!O9</f>
        <v>0.25</v>
      </c>
      <c r="Q11" s="2">
        <f>Raw_schedule!P9</f>
        <v>0.25</v>
      </c>
      <c r="R11" s="2">
        <f>Raw_schedule!Q9</f>
        <v>0.25</v>
      </c>
      <c r="S11" s="2">
        <f>Raw_schedule!R9</f>
        <v>0.25</v>
      </c>
      <c r="T11" s="2">
        <f>Raw_schedule!S9</f>
        <v>0.25</v>
      </c>
      <c r="U11" s="2">
        <f>Raw_schedule!T9</f>
        <v>0.25</v>
      </c>
      <c r="V11" s="2">
        <f>Raw_schedule!U9</f>
        <v>0.25</v>
      </c>
      <c r="W11" s="2">
        <f>Raw_schedule!V9</f>
        <v>0.25</v>
      </c>
      <c r="X11" s="2">
        <f>Raw_schedule!W9</f>
        <v>0.25</v>
      </c>
      <c r="Y11" s="2">
        <f>Raw_schedule!X9</f>
        <v>0.25</v>
      </c>
      <c r="Z11" s="2">
        <f>Raw_schedule!Y9</f>
        <v>0.25</v>
      </c>
      <c r="AA11" s="2">
        <f>Raw_schedule!Z9</f>
        <v>0.25</v>
      </c>
      <c r="AB11" s="2">
        <f>Raw_schedule!AA9</f>
        <v>0.25</v>
      </c>
    </row>
    <row r="12" spans="1:28" x14ac:dyDescent="0.25">
      <c r="A12" s="39" t="str">
        <f>Raw_schedule!B10</f>
        <v>Elec Equip Sch</v>
      </c>
      <c r="B12" s="39" t="str">
        <f>Raw_schedule!A10</f>
        <v>Computer room</v>
      </c>
      <c r="C12" s="2" t="str">
        <f>Raw_schedule!C10</f>
        <v>AllOtherDays (Through 6/30)</v>
      </c>
      <c r="D12" s="2"/>
      <c r="E12" s="2">
        <f>Raw_schedule!D10</f>
        <v>0.5</v>
      </c>
      <c r="F12" s="2">
        <f>Raw_schedule!E10</f>
        <v>0.5</v>
      </c>
      <c r="G12" s="2">
        <f>Raw_schedule!F10</f>
        <v>0.5</v>
      </c>
      <c r="H12" s="2">
        <f>Raw_schedule!G10</f>
        <v>0.5</v>
      </c>
      <c r="I12" s="2">
        <f>Raw_schedule!H10</f>
        <v>0.5</v>
      </c>
      <c r="J12" s="2">
        <f>Raw_schedule!I10</f>
        <v>0.5</v>
      </c>
      <c r="K12" s="2">
        <f>Raw_schedule!J10</f>
        <v>0.5</v>
      </c>
      <c r="L12" s="2">
        <f>Raw_schedule!K10</f>
        <v>0.5</v>
      </c>
      <c r="M12" s="2">
        <f>Raw_schedule!L10</f>
        <v>0.5</v>
      </c>
      <c r="N12" s="2">
        <f>Raw_schedule!M10</f>
        <v>0.5</v>
      </c>
      <c r="O12" s="2">
        <f>Raw_schedule!N10</f>
        <v>0.5</v>
      </c>
      <c r="P12" s="2">
        <f>Raw_schedule!O10</f>
        <v>0.5</v>
      </c>
      <c r="Q12" s="2">
        <f>Raw_schedule!P10</f>
        <v>0.5</v>
      </c>
      <c r="R12" s="2">
        <f>Raw_schedule!Q10</f>
        <v>0.5</v>
      </c>
      <c r="S12" s="2">
        <f>Raw_schedule!R10</f>
        <v>0.5</v>
      </c>
      <c r="T12" s="2">
        <f>Raw_schedule!S10</f>
        <v>0.5</v>
      </c>
      <c r="U12" s="2">
        <f>Raw_schedule!T10</f>
        <v>0.5</v>
      </c>
      <c r="V12" s="2">
        <f>Raw_schedule!U10</f>
        <v>0.5</v>
      </c>
      <c r="W12" s="2">
        <f>Raw_schedule!V10</f>
        <v>0.5</v>
      </c>
      <c r="X12" s="2">
        <f>Raw_schedule!W10</f>
        <v>0.5</v>
      </c>
      <c r="Y12" s="2">
        <f>Raw_schedule!X10</f>
        <v>0.5</v>
      </c>
      <c r="Z12" s="2">
        <f>Raw_schedule!Y10</f>
        <v>0.5</v>
      </c>
      <c r="AA12" s="2">
        <f>Raw_schedule!Z10</f>
        <v>0.5</v>
      </c>
      <c r="AB12" s="2">
        <f>Raw_schedule!AA10</f>
        <v>0.5</v>
      </c>
    </row>
    <row r="13" spans="1:28" x14ac:dyDescent="0.25">
      <c r="A13" s="39" t="str">
        <f>Raw_schedule!B11</f>
        <v>Elec Equip Sch</v>
      </c>
      <c r="B13" s="39" t="str">
        <f>Raw_schedule!A11</f>
        <v>Computer room</v>
      </c>
      <c r="C13" s="2" t="str">
        <f>Raw_schedule!C11</f>
        <v>AllOtherDays (Through 7/31)</v>
      </c>
      <c r="D13" s="2"/>
      <c r="E13" s="2">
        <f>Raw_schedule!D11</f>
        <v>0.75</v>
      </c>
      <c r="F13" s="2">
        <f>Raw_schedule!E11</f>
        <v>0.75</v>
      </c>
      <c r="G13" s="2">
        <f>Raw_schedule!F11</f>
        <v>0.75</v>
      </c>
      <c r="H13" s="2">
        <f>Raw_schedule!G11</f>
        <v>0.75</v>
      </c>
      <c r="I13" s="2">
        <f>Raw_schedule!H11</f>
        <v>0.75</v>
      </c>
      <c r="J13" s="2">
        <f>Raw_schedule!I11</f>
        <v>0.75</v>
      </c>
      <c r="K13" s="2">
        <f>Raw_schedule!J11</f>
        <v>0.75</v>
      </c>
      <c r="L13" s="2">
        <f>Raw_schedule!K11</f>
        <v>0.75</v>
      </c>
      <c r="M13" s="2">
        <f>Raw_schedule!L11</f>
        <v>0.75</v>
      </c>
      <c r="N13" s="2">
        <f>Raw_schedule!M11</f>
        <v>0.75</v>
      </c>
      <c r="O13" s="2">
        <f>Raw_schedule!N11</f>
        <v>0.75</v>
      </c>
      <c r="P13" s="2">
        <f>Raw_schedule!O11</f>
        <v>0.75</v>
      </c>
      <c r="Q13" s="2">
        <f>Raw_schedule!P11</f>
        <v>0.75</v>
      </c>
      <c r="R13" s="2">
        <f>Raw_schedule!Q11</f>
        <v>0.75</v>
      </c>
      <c r="S13" s="2">
        <f>Raw_schedule!R11</f>
        <v>0.75</v>
      </c>
      <c r="T13" s="2">
        <f>Raw_schedule!S11</f>
        <v>0.75</v>
      </c>
      <c r="U13" s="2">
        <f>Raw_schedule!T11</f>
        <v>0.75</v>
      </c>
      <c r="V13" s="2">
        <f>Raw_schedule!U11</f>
        <v>0.75</v>
      </c>
      <c r="W13" s="2">
        <f>Raw_schedule!V11</f>
        <v>0.75</v>
      </c>
      <c r="X13" s="2">
        <f>Raw_schedule!W11</f>
        <v>0.75</v>
      </c>
      <c r="Y13" s="2">
        <f>Raw_schedule!X11</f>
        <v>0.75</v>
      </c>
      <c r="Z13" s="2">
        <f>Raw_schedule!Y11</f>
        <v>0.75</v>
      </c>
      <c r="AA13" s="2">
        <f>Raw_schedule!Z11</f>
        <v>0.75</v>
      </c>
      <c r="AB13" s="2">
        <f>Raw_schedule!AA11</f>
        <v>0.75</v>
      </c>
    </row>
    <row r="14" spans="1:28" x14ac:dyDescent="0.25">
      <c r="A14" s="39" t="str">
        <f>Raw_schedule!B12</f>
        <v>Elec Equip Sch</v>
      </c>
      <c r="B14" s="39" t="str">
        <f>Raw_schedule!A12</f>
        <v>Computer room</v>
      </c>
      <c r="C14" s="2" t="str">
        <f>Raw_schedule!C12</f>
        <v>AllOtherDays (Through 8/31)</v>
      </c>
      <c r="D14" s="2"/>
      <c r="E14" s="2">
        <f>Raw_schedule!D12</f>
        <v>1</v>
      </c>
      <c r="F14" s="2">
        <f>Raw_schedule!E12</f>
        <v>1</v>
      </c>
      <c r="G14" s="2">
        <f>Raw_schedule!F12</f>
        <v>1</v>
      </c>
      <c r="H14" s="2">
        <f>Raw_schedule!G12</f>
        <v>1</v>
      </c>
      <c r="I14" s="2">
        <f>Raw_schedule!H12</f>
        <v>1</v>
      </c>
      <c r="J14" s="2">
        <f>Raw_schedule!I12</f>
        <v>1</v>
      </c>
      <c r="K14" s="2">
        <f>Raw_schedule!J12</f>
        <v>1</v>
      </c>
      <c r="L14" s="2">
        <f>Raw_schedule!K12</f>
        <v>1</v>
      </c>
      <c r="M14" s="2">
        <f>Raw_schedule!L12</f>
        <v>1</v>
      </c>
      <c r="N14" s="2">
        <f>Raw_schedule!M12</f>
        <v>1</v>
      </c>
      <c r="O14" s="2">
        <f>Raw_schedule!N12</f>
        <v>1</v>
      </c>
      <c r="P14" s="2">
        <f>Raw_schedule!O12</f>
        <v>1</v>
      </c>
      <c r="Q14" s="2">
        <f>Raw_schedule!P12</f>
        <v>1</v>
      </c>
      <c r="R14" s="2">
        <f>Raw_schedule!Q12</f>
        <v>1</v>
      </c>
      <c r="S14" s="2">
        <f>Raw_schedule!R12</f>
        <v>1</v>
      </c>
      <c r="T14" s="2">
        <f>Raw_schedule!S12</f>
        <v>1</v>
      </c>
      <c r="U14" s="2">
        <f>Raw_schedule!T12</f>
        <v>1</v>
      </c>
      <c r="V14" s="2">
        <f>Raw_schedule!U12</f>
        <v>1</v>
      </c>
      <c r="W14" s="2">
        <f>Raw_schedule!V12</f>
        <v>1</v>
      </c>
      <c r="X14" s="2">
        <f>Raw_schedule!W12</f>
        <v>1</v>
      </c>
      <c r="Y14" s="2">
        <f>Raw_schedule!X12</f>
        <v>1</v>
      </c>
      <c r="Z14" s="2">
        <f>Raw_schedule!Y12</f>
        <v>1</v>
      </c>
      <c r="AA14" s="2">
        <f>Raw_schedule!Z12</f>
        <v>1</v>
      </c>
      <c r="AB14" s="2">
        <f>Raw_schedule!AA12</f>
        <v>1</v>
      </c>
    </row>
    <row r="15" spans="1:28" x14ac:dyDescent="0.25">
      <c r="A15" s="39" t="str">
        <f>Raw_schedule!B13</f>
        <v>Elec Equip Sch</v>
      </c>
      <c r="B15" s="39" t="str">
        <f>Raw_schedule!A13</f>
        <v>Computer room</v>
      </c>
      <c r="C15" s="2" t="str">
        <f>Raw_schedule!C13</f>
        <v>AllOtherDays (Through 9/30)</v>
      </c>
      <c r="D15" s="2"/>
      <c r="E15" s="2">
        <f>Raw_schedule!D13</f>
        <v>0.25</v>
      </c>
      <c r="F15" s="2">
        <f>Raw_schedule!E13</f>
        <v>0.25</v>
      </c>
      <c r="G15" s="2">
        <f>Raw_schedule!F13</f>
        <v>0.25</v>
      </c>
      <c r="H15" s="2">
        <f>Raw_schedule!G13</f>
        <v>0.25</v>
      </c>
      <c r="I15" s="2">
        <f>Raw_schedule!H13</f>
        <v>0.25</v>
      </c>
      <c r="J15" s="2">
        <f>Raw_schedule!I13</f>
        <v>0.25</v>
      </c>
      <c r="K15" s="2">
        <f>Raw_schedule!J13</f>
        <v>0.25</v>
      </c>
      <c r="L15" s="2">
        <f>Raw_schedule!K13</f>
        <v>0.25</v>
      </c>
      <c r="M15" s="2">
        <f>Raw_schedule!L13</f>
        <v>0.25</v>
      </c>
      <c r="N15" s="2">
        <f>Raw_schedule!M13</f>
        <v>0.25</v>
      </c>
      <c r="O15" s="2">
        <f>Raw_schedule!N13</f>
        <v>0.25</v>
      </c>
      <c r="P15" s="2">
        <f>Raw_schedule!O13</f>
        <v>0.25</v>
      </c>
      <c r="Q15" s="2">
        <f>Raw_schedule!P13</f>
        <v>0.25</v>
      </c>
      <c r="R15" s="2">
        <f>Raw_schedule!Q13</f>
        <v>0.25</v>
      </c>
      <c r="S15" s="2">
        <f>Raw_schedule!R13</f>
        <v>0.25</v>
      </c>
      <c r="T15" s="2">
        <f>Raw_schedule!S13</f>
        <v>0.25</v>
      </c>
      <c r="U15" s="2">
        <f>Raw_schedule!T13</f>
        <v>0.25</v>
      </c>
      <c r="V15" s="2">
        <f>Raw_schedule!U13</f>
        <v>0.25</v>
      </c>
      <c r="W15" s="2">
        <f>Raw_schedule!V13</f>
        <v>0.25</v>
      </c>
      <c r="X15" s="2">
        <f>Raw_schedule!W13</f>
        <v>0.25</v>
      </c>
      <c r="Y15" s="2">
        <f>Raw_schedule!X13</f>
        <v>0.25</v>
      </c>
      <c r="Z15" s="2">
        <f>Raw_schedule!Y13</f>
        <v>0.25</v>
      </c>
      <c r="AA15" s="2">
        <f>Raw_schedule!Z13</f>
        <v>0.25</v>
      </c>
      <c r="AB15" s="2">
        <f>Raw_schedule!AA13</f>
        <v>0.25</v>
      </c>
    </row>
    <row r="16" spans="1:28" x14ac:dyDescent="0.25">
      <c r="A16" s="39" t="str">
        <f>Raw_schedule!B14</f>
        <v>Elec Equip Sch</v>
      </c>
      <c r="B16" s="39" t="str">
        <f>Raw_schedule!A14</f>
        <v>Computer room</v>
      </c>
      <c r="C16" s="2" t="str">
        <f>Raw_schedule!C14</f>
        <v>AllOtherDays (Through 10/31)</v>
      </c>
      <c r="D16" s="2"/>
      <c r="E16" s="2">
        <f>Raw_schedule!D14</f>
        <v>0.5</v>
      </c>
      <c r="F16" s="2">
        <f>Raw_schedule!E14</f>
        <v>0.5</v>
      </c>
      <c r="G16" s="2">
        <f>Raw_schedule!F14</f>
        <v>0.5</v>
      </c>
      <c r="H16" s="2">
        <f>Raw_schedule!G14</f>
        <v>0.5</v>
      </c>
      <c r="I16" s="2">
        <f>Raw_schedule!H14</f>
        <v>0.5</v>
      </c>
      <c r="J16" s="2">
        <f>Raw_schedule!I14</f>
        <v>0.5</v>
      </c>
      <c r="K16" s="2">
        <f>Raw_schedule!J14</f>
        <v>0.5</v>
      </c>
      <c r="L16" s="2">
        <f>Raw_schedule!K14</f>
        <v>0.5</v>
      </c>
      <c r="M16" s="2">
        <f>Raw_schedule!L14</f>
        <v>0.5</v>
      </c>
      <c r="N16" s="2">
        <f>Raw_schedule!M14</f>
        <v>0.5</v>
      </c>
      <c r="O16" s="2">
        <f>Raw_schedule!N14</f>
        <v>0.5</v>
      </c>
      <c r="P16" s="2">
        <f>Raw_schedule!O14</f>
        <v>0.5</v>
      </c>
      <c r="Q16" s="2">
        <f>Raw_schedule!P14</f>
        <v>0.5</v>
      </c>
      <c r="R16" s="2">
        <f>Raw_schedule!Q14</f>
        <v>0.5</v>
      </c>
      <c r="S16" s="2">
        <f>Raw_schedule!R14</f>
        <v>0.5</v>
      </c>
      <c r="T16" s="2">
        <f>Raw_schedule!S14</f>
        <v>0.5</v>
      </c>
      <c r="U16" s="2">
        <f>Raw_schedule!T14</f>
        <v>0.5</v>
      </c>
      <c r="V16" s="2">
        <f>Raw_schedule!U14</f>
        <v>0.5</v>
      </c>
      <c r="W16" s="2">
        <f>Raw_schedule!V14</f>
        <v>0.5</v>
      </c>
      <c r="X16" s="2">
        <f>Raw_schedule!W14</f>
        <v>0.5</v>
      </c>
      <c r="Y16" s="2">
        <f>Raw_schedule!X14</f>
        <v>0.5</v>
      </c>
      <c r="Z16" s="2">
        <f>Raw_schedule!Y14</f>
        <v>0.5</v>
      </c>
      <c r="AA16" s="2">
        <f>Raw_schedule!Z14</f>
        <v>0.5</v>
      </c>
      <c r="AB16" s="2">
        <f>Raw_schedule!AA14</f>
        <v>0.5</v>
      </c>
    </row>
    <row r="17" spans="1:28" x14ac:dyDescent="0.25">
      <c r="A17" s="39" t="str">
        <f>Raw_schedule!B15</f>
        <v>Elec Equip Sch</v>
      </c>
      <c r="B17" s="39" t="str">
        <f>Raw_schedule!A15</f>
        <v>Computer room</v>
      </c>
      <c r="C17" s="2" t="str">
        <f>Raw_schedule!C15</f>
        <v>AllOtherDays (Through 11/30)</v>
      </c>
      <c r="D17" s="2"/>
      <c r="E17" s="2">
        <f>Raw_schedule!D15</f>
        <v>0.75</v>
      </c>
      <c r="F17" s="2">
        <f>Raw_schedule!E15</f>
        <v>0.75</v>
      </c>
      <c r="G17" s="2">
        <f>Raw_schedule!F15</f>
        <v>0.75</v>
      </c>
      <c r="H17" s="2">
        <f>Raw_schedule!G15</f>
        <v>0.75</v>
      </c>
      <c r="I17" s="2">
        <f>Raw_schedule!H15</f>
        <v>0.75</v>
      </c>
      <c r="J17" s="2">
        <f>Raw_schedule!I15</f>
        <v>0.75</v>
      </c>
      <c r="K17" s="2">
        <f>Raw_schedule!J15</f>
        <v>0.75</v>
      </c>
      <c r="L17" s="2">
        <f>Raw_schedule!K15</f>
        <v>0.75</v>
      </c>
      <c r="M17" s="2">
        <f>Raw_schedule!L15</f>
        <v>0.75</v>
      </c>
      <c r="N17" s="2">
        <f>Raw_schedule!M15</f>
        <v>0.75</v>
      </c>
      <c r="O17" s="2">
        <f>Raw_schedule!N15</f>
        <v>0.75</v>
      </c>
      <c r="P17" s="2">
        <f>Raw_schedule!O15</f>
        <v>0.75</v>
      </c>
      <c r="Q17" s="2">
        <f>Raw_schedule!P15</f>
        <v>0.75</v>
      </c>
      <c r="R17" s="2">
        <f>Raw_schedule!Q15</f>
        <v>0.75</v>
      </c>
      <c r="S17" s="2">
        <f>Raw_schedule!R15</f>
        <v>0.75</v>
      </c>
      <c r="T17" s="2">
        <f>Raw_schedule!S15</f>
        <v>0.75</v>
      </c>
      <c r="U17" s="2">
        <f>Raw_schedule!T15</f>
        <v>0.75</v>
      </c>
      <c r="V17" s="2">
        <f>Raw_schedule!U15</f>
        <v>0.75</v>
      </c>
      <c r="W17" s="2">
        <f>Raw_schedule!V15</f>
        <v>0.75</v>
      </c>
      <c r="X17" s="2">
        <f>Raw_schedule!W15</f>
        <v>0.75</v>
      </c>
      <c r="Y17" s="2">
        <f>Raw_schedule!X15</f>
        <v>0.75</v>
      </c>
      <c r="Z17" s="2">
        <f>Raw_schedule!Y15</f>
        <v>0.75</v>
      </c>
      <c r="AA17" s="2">
        <f>Raw_schedule!Z15</f>
        <v>0.75</v>
      </c>
      <c r="AB17" s="2">
        <f>Raw_schedule!AA15</f>
        <v>0.75</v>
      </c>
    </row>
    <row r="18" spans="1:28" x14ac:dyDescent="0.25">
      <c r="A18" s="39" t="str">
        <f>Raw_schedule!B16</f>
        <v>Elec Equip Sch</v>
      </c>
      <c r="B18" s="39" t="str">
        <f>Raw_schedule!A16</f>
        <v>Computer room</v>
      </c>
      <c r="C18" s="2" t="str">
        <f>Raw_schedule!C16</f>
        <v>AllOtherDays (Through 12/31)</v>
      </c>
      <c r="D18" s="2"/>
      <c r="E18" s="2">
        <f>Raw_schedule!D16</f>
        <v>1</v>
      </c>
      <c r="F18" s="2">
        <f>Raw_schedule!E16</f>
        <v>1</v>
      </c>
      <c r="G18" s="2">
        <f>Raw_schedule!F16</f>
        <v>1</v>
      </c>
      <c r="H18" s="2">
        <f>Raw_schedule!G16</f>
        <v>1</v>
      </c>
      <c r="I18" s="2">
        <f>Raw_schedule!H16</f>
        <v>1</v>
      </c>
      <c r="J18" s="2">
        <f>Raw_schedule!I16</f>
        <v>1</v>
      </c>
      <c r="K18" s="2">
        <f>Raw_schedule!J16</f>
        <v>1</v>
      </c>
      <c r="L18" s="2">
        <f>Raw_schedule!K16</f>
        <v>1</v>
      </c>
      <c r="M18" s="2">
        <f>Raw_schedule!L16</f>
        <v>1</v>
      </c>
      <c r="N18" s="2">
        <f>Raw_schedule!M16</f>
        <v>1</v>
      </c>
      <c r="O18" s="2">
        <f>Raw_schedule!N16</f>
        <v>1</v>
      </c>
      <c r="P18" s="2">
        <f>Raw_schedule!O16</f>
        <v>1</v>
      </c>
      <c r="Q18" s="2">
        <f>Raw_schedule!P16</f>
        <v>1</v>
      </c>
      <c r="R18" s="2">
        <f>Raw_schedule!Q16</f>
        <v>1</v>
      </c>
      <c r="S18" s="2">
        <f>Raw_schedule!R16</f>
        <v>1</v>
      </c>
      <c r="T18" s="2">
        <f>Raw_schedule!S16</f>
        <v>1</v>
      </c>
      <c r="U18" s="2">
        <f>Raw_schedule!T16</f>
        <v>1</v>
      </c>
      <c r="V18" s="2">
        <f>Raw_schedule!U16</f>
        <v>1</v>
      </c>
      <c r="W18" s="2">
        <f>Raw_schedule!V16</f>
        <v>1</v>
      </c>
      <c r="X18" s="2">
        <f>Raw_schedule!W16</f>
        <v>1</v>
      </c>
      <c r="Y18" s="2">
        <f>Raw_schedule!X16</f>
        <v>1</v>
      </c>
      <c r="Z18" s="2">
        <f>Raw_schedule!Y16</f>
        <v>1</v>
      </c>
      <c r="AA18" s="2">
        <f>Raw_schedule!Z16</f>
        <v>1</v>
      </c>
      <c r="AB18" s="2">
        <f>Raw_schedule!AA16</f>
        <v>1</v>
      </c>
    </row>
    <row r="19" spans="1:28" x14ac:dyDescent="0.25">
      <c r="A19" s="39" t="str">
        <f>Raw_schedule!B17</f>
        <v>Heating Setpoint Schedule</v>
      </c>
      <c r="B19" s="39" t="str">
        <f>Raw_schedule!A17</f>
        <v>Computer room</v>
      </c>
      <c r="C19" s="2" t="str">
        <f>Raw_schedule!C17</f>
        <v>AllDays</v>
      </c>
      <c r="D19" s="2"/>
      <c r="E19" s="2">
        <f>Raw_schedule!D17</f>
        <v>60.08</v>
      </c>
      <c r="F19" s="2">
        <f>Raw_schedule!E17</f>
        <v>60.08</v>
      </c>
      <c r="G19" s="2">
        <f>Raw_schedule!F17</f>
        <v>60.08</v>
      </c>
      <c r="H19" s="2">
        <f>Raw_schedule!G17</f>
        <v>60.08</v>
      </c>
      <c r="I19" s="2">
        <f>Raw_schedule!H17</f>
        <v>60.08</v>
      </c>
      <c r="J19" s="2">
        <f>Raw_schedule!I17</f>
        <v>60.08</v>
      </c>
      <c r="K19" s="2">
        <f>Raw_schedule!J17</f>
        <v>60.08</v>
      </c>
      <c r="L19" s="2">
        <f>Raw_schedule!K17</f>
        <v>60.08</v>
      </c>
      <c r="M19" s="2">
        <f>Raw_schedule!L17</f>
        <v>60.08</v>
      </c>
      <c r="N19" s="2">
        <f>Raw_schedule!M17</f>
        <v>60.08</v>
      </c>
      <c r="O19" s="2">
        <f>Raw_schedule!N17</f>
        <v>60.08</v>
      </c>
      <c r="P19" s="2">
        <f>Raw_schedule!O17</f>
        <v>60.08</v>
      </c>
      <c r="Q19" s="2">
        <f>Raw_schedule!P17</f>
        <v>60.08</v>
      </c>
      <c r="R19" s="2">
        <f>Raw_schedule!Q17</f>
        <v>60.08</v>
      </c>
      <c r="S19" s="2">
        <f>Raw_schedule!R17</f>
        <v>60.08</v>
      </c>
      <c r="T19" s="2">
        <f>Raw_schedule!S17</f>
        <v>60.08</v>
      </c>
      <c r="U19" s="2">
        <f>Raw_schedule!T17</f>
        <v>60.08</v>
      </c>
      <c r="V19" s="2">
        <f>Raw_schedule!U17</f>
        <v>60.08</v>
      </c>
      <c r="W19" s="2">
        <f>Raw_schedule!V17</f>
        <v>60.08</v>
      </c>
      <c r="X19" s="2">
        <f>Raw_schedule!W17</f>
        <v>60.08</v>
      </c>
      <c r="Y19" s="2">
        <f>Raw_schedule!X17</f>
        <v>60.08</v>
      </c>
      <c r="Z19" s="2">
        <f>Raw_schedule!Y17</f>
        <v>60.08</v>
      </c>
      <c r="AA19" s="2">
        <f>Raw_schedule!Z17</f>
        <v>60.08</v>
      </c>
      <c r="AB19" s="2">
        <f>Raw_schedule!AA17</f>
        <v>60.08</v>
      </c>
    </row>
    <row r="20" spans="1:28" x14ac:dyDescent="0.25">
      <c r="A20" s="39" t="str">
        <f>Raw_schedule!B18</f>
        <v>Infiltration Schedule</v>
      </c>
      <c r="B20" s="39" t="str">
        <f>Raw_schedule!A18</f>
        <v>Computer room</v>
      </c>
      <c r="C20" s="2" t="str">
        <f>Raw_schedule!C18</f>
        <v>AllDays</v>
      </c>
      <c r="D20" s="2"/>
      <c r="E20" s="2">
        <f>Raw_schedule!D18</f>
        <v>1</v>
      </c>
      <c r="F20" s="2">
        <f>Raw_schedule!E18</f>
        <v>1</v>
      </c>
      <c r="G20" s="2">
        <f>Raw_schedule!F18</f>
        <v>1</v>
      </c>
      <c r="H20" s="2">
        <f>Raw_schedule!G18</f>
        <v>1</v>
      </c>
      <c r="I20" s="2">
        <f>Raw_schedule!H18</f>
        <v>1</v>
      </c>
      <c r="J20" s="2">
        <f>Raw_schedule!I18</f>
        <v>1</v>
      </c>
      <c r="K20" s="2">
        <f>Raw_schedule!J18</f>
        <v>1</v>
      </c>
      <c r="L20" s="2">
        <f>Raw_schedule!K18</f>
        <v>1</v>
      </c>
      <c r="M20" s="2">
        <f>Raw_schedule!L18</f>
        <v>1</v>
      </c>
      <c r="N20" s="2">
        <f>Raw_schedule!M18</f>
        <v>1</v>
      </c>
      <c r="O20" s="2">
        <f>Raw_schedule!N18</f>
        <v>1</v>
      </c>
      <c r="P20" s="2">
        <f>Raw_schedule!O18</f>
        <v>1</v>
      </c>
      <c r="Q20" s="2">
        <f>Raw_schedule!P18</f>
        <v>1</v>
      </c>
      <c r="R20" s="2">
        <f>Raw_schedule!Q18</f>
        <v>1</v>
      </c>
      <c r="S20" s="2">
        <f>Raw_schedule!R18</f>
        <v>1</v>
      </c>
      <c r="T20" s="2">
        <f>Raw_schedule!S18</f>
        <v>1</v>
      </c>
      <c r="U20" s="2">
        <f>Raw_schedule!T18</f>
        <v>1</v>
      </c>
      <c r="V20" s="2">
        <f>Raw_schedule!U18</f>
        <v>1</v>
      </c>
      <c r="W20" s="2">
        <f>Raw_schedule!V18</f>
        <v>1</v>
      </c>
      <c r="X20" s="2">
        <f>Raw_schedule!W18</f>
        <v>1</v>
      </c>
      <c r="Y20" s="2">
        <f>Raw_schedule!X18</f>
        <v>1</v>
      </c>
      <c r="Z20" s="2">
        <f>Raw_schedule!Y18</f>
        <v>1</v>
      </c>
      <c r="AA20" s="2">
        <f>Raw_schedule!Z18</f>
        <v>1</v>
      </c>
      <c r="AB20" s="2">
        <f>Raw_schedule!AA18</f>
        <v>1</v>
      </c>
    </row>
    <row r="21" spans="1:28" x14ac:dyDescent="0.25">
      <c r="A21" s="39" t="str">
        <f>Raw_schedule!B19</f>
        <v>Lighting Schedule</v>
      </c>
      <c r="B21" s="39" t="str">
        <f>Raw_schedule!A19</f>
        <v>Computer room</v>
      </c>
      <c r="C21" s="2" t="str">
        <f>Raw_schedule!C19</f>
        <v>AllOtherDays</v>
      </c>
      <c r="D21" s="2"/>
      <c r="E21" s="2">
        <f>Raw_schedule!D19</f>
        <v>0.05</v>
      </c>
      <c r="F21" s="2">
        <f>Raw_schedule!E19</f>
        <v>0.05</v>
      </c>
      <c r="G21" s="2">
        <f>Raw_schedule!F19</f>
        <v>0.05</v>
      </c>
      <c r="H21" s="2">
        <f>Raw_schedule!G19</f>
        <v>0.05</v>
      </c>
      <c r="I21" s="2">
        <f>Raw_schedule!H19</f>
        <v>0.05</v>
      </c>
      <c r="J21" s="2">
        <f>Raw_schedule!I19</f>
        <v>0.1</v>
      </c>
      <c r="K21" s="2">
        <f>Raw_schedule!J19</f>
        <v>0.1</v>
      </c>
      <c r="L21" s="2">
        <f>Raw_schedule!K19</f>
        <v>0.15</v>
      </c>
      <c r="M21" s="2">
        <f>Raw_schedule!L19</f>
        <v>0.15</v>
      </c>
      <c r="N21" s="2">
        <f>Raw_schedule!M19</f>
        <v>0.15</v>
      </c>
      <c r="O21" s="2">
        <f>Raw_schedule!N19</f>
        <v>0.15</v>
      </c>
      <c r="P21" s="2">
        <f>Raw_schedule!O19</f>
        <v>0.15</v>
      </c>
      <c r="Q21" s="2">
        <f>Raw_schedule!P19</f>
        <v>0.15</v>
      </c>
      <c r="R21" s="2">
        <f>Raw_schedule!Q19</f>
        <v>0.15</v>
      </c>
      <c r="S21" s="2">
        <f>Raw_schedule!R19</f>
        <v>0.15</v>
      </c>
      <c r="T21" s="2">
        <f>Raw_schedule!S19</f>
        <v>0.15</v>
      </c>
      <c r="U21" s="2">
        <f>Raw_schedule!T19</f>
        <v>0.15</v>
      </c>
      <c r="V21" s="2">
        <f>Raw_schedule!U19</f>
        <v>0.1</v>
      </c>
      <c r="W21" s="2">
        <f>Raw_schedule!V19</f>
        <v>0.1</v>
      </c>
      <c r="X21" s="2">
        <f>Raw_schedule!W19</f>
        <v>0.1</v>
      </c>
      <c r="Y21" s="2">
        <f>Raw_schedule!X19</f>
        <v>0.05</v>
      </c>
      <c r="Z21" s="2">
        <f>Raw_schedule!Y19</f>
        <v>0.05</v>
      </c>
      <c r="AA21" s="2">
        <f>Raw_schedule!Z19</f>
        <v>0.05</v>
      </c>
      <c r="AB21" s="2">
        <f>Raw_schedule!AA19</f>
        <v>0.05</v>
      </c>
    </row>
    <row r="22" spans="1:28" x14ac:dyDescent="0.25">
      <c r="A22" s="39" t="str">
        <f>Raw_schedule!B20</f>
        <v>Lighting Schedule</v>
      </c>
      <c r="B22" s="39" t="str">
        <f>Raw_schedule!A20</f>
        <v>Computer room</v>
      </c>
      <c r="C22" s="2" t="str">
        <f>Raw_schedule!C20</f>
        <v>Saturdays</v>
      </c>
      <c r="D22" s="2"/>
      <c r="E22" s="2">
        <f>Raw_schedule!D20</f>
        <v>0.05</v>
      </c>
      <c r="F22" s="2">
        <f>Raw_schedule!E20</f>
        <v>0.05</v>
      </c>
      <c r="G22" s="2">
        <f>Raw_schedule!F20</f>
        <v>0.05</v>
      </c>
      <c r="H22" s="2">
        <f>Raw_schedule!G20</f>
        <v>0.05</v>
      </c>
      <c r="I22" s="2">
        <f>Raw_schedule!H20</f>
        <v>0.05</v>
      </c>
      <c r="J22" s="2">
        <f>Raw_schedule!I20</f>
        <v>0.1</v>
      </c>
      <c r="K22" s="2">
        <f>Raw_schedule!J20</f>
        <v>0.15</v>
      </c>
      <c r="L22" s="2">
        <f>Raw_schedule!K20</f>
        <v>0.25</v>
      </c>
      <c r="M22" s="2">
        <f>Raw_schedule!L20</f>
        <v>0.25</v>
      </c>
      <c r="N22" s="2">
        <f>Raw_schedule!M20</f>
        <v>0.25</v>
      </c>
      <c r="O22" s="2">
        <f>Raw_schedule!N20</f>
        <v>0.25</v>
      </c>
      <c r="P22" s="2">
        <f>Raw_schedule!O20</f>
        <v>0.25</v>
      </c>
      <c r="Q22" s="2">
        <f>Raw_schedule!P20</f>
        <v>0.25</v>
      </c>
      <c r="R22" s="2">
        <f>Raw_schedule!Q20</f>
        <v>0.25</v>
      </c>
      <c r="S22" s="2">
        <f>Raw_schedule!R20</f>
        <v>0.2</v>
      </c>
      <c r="T22" s="2">
        <f>Raw_schedule!S20</f>
        <v>0.2</v>
      </c>
      <c r="U22" s="2">
        <f>Raw_schedule!T20</f>
        <v>0.2</v>
      </c>
      <c r="V22" s="2">
        <f>Raw_schedule!U20</f>
        <v>0.15</v>
      </c>
      <c r="W22" s="2">
        <f>Raw_schedule!V20</f>
        <v>0.1</v>
      </c>
      <c r="X22" s="2">
        <f>Raw_schedule!W20</f>
        <v>0.1</v>
      </c>
      <c r="Y22" s="2">
        <f>Raw_schedule!X20</f>
        <v>0.1</v>
      </c>
      <c r="Z22" s="2">
        <f>Raw_schedule!Y20</f>
        <v>0.1</v>
      </c>
      <c r="AA22" s="2">
        <f>Raw_schedule!Z20</f>
        <v>0.1</v>
      </c>
      <c r="AB22" s="2">
        <f>Raw_schedule!AA20</f>
        <v>0.1</v>
      </c>
    </row>
    <row r="23" spans="1:28" x14ac:dyDescent="0.25">
      <c r="A23" s="39" t="str">
        <f>Raw_schedule!B21</f>
        <v>Lighting Schedule</v>
      </c>
      <c r="B23" s="39" t="str">
        <f>Raw_schedule!A21</f>
        <v>Computer room</v>
      </c>
      <c r="C23" s="2" t="str">
        <f>Raw_schedule!C21</f>
        <v>Weekdays</v>
      </c>
      <c r="D23" s="2"/>
      <c r="E23" s="2">
        <f>Raw_schedule!D21</f>
        <v>0.05</v>
      </c>
      <c r="F23" s="2">
        <f>Raw_schedule!E21</f>
        <v>0.05</v>
      </c>
      <c r="G23" s="2">
        <f>Raw_schedule!F21</f>
        <v>0.05</v>
      </c>
      <c r="H23" s="2">
        <f>Raw_schedule!G21</f>
        <v>0.05</v>
      </c>
      <c r="I23" s="2">
        <f>Raw_schedule!H21</f>
        <v>0.1</v>
      </c>
      <c r="J23" s="2">
        <f>Raw_schedule!I21</f>
        <v>0.2</v>
      </c>
      <c r="K23" s="2">
        <f>Raw_schedule!J21</f>
        <v>0.4</v>
      </c>
      <c r="L23" s="2">
        <f>Raw_schedule!K21</f>
        <v>0.7</v>
      </c>
      <c r="M23" s="2">
        <f>Raw_schedule!L21</f>
        <v>0.8</v>
      </c>
      <c r="N23" s="2">
        <f>Raw_schedule!M21</f>
        <v>0.85</v>
      </c>
      <c r="O23" s="2">
        <f>Raw_schedule!N21</f>
        <v>0.85</v>
      </c>
      <c r="P23" s="2">
        <f>Raw_schedule!O21</f>
        <v>0.85</v>
      </c>
      <c r="Q23" s="2">
        <f>Raw_schedule!P21</f>
        <v>0.85</v>
      </c>
      <c r="R23" s="2">
        <f>Raw_schedule!Q21</f>
        <v>0.85</v>
      </c>
      <c r="S23" s="2">
        <f>Raw_schedule!R21</f>
        <v>0.85</v>
      </c>
      <c r="T23" s="2">
        <f>Raw_schedule!S21</f>
        <v>0.85</v>
      </c>
      <c r="U23" s="2">
        <f>Raw_schedule!T21</f>
        <v>0.85</v>
      </c>
      <c r="V23" s="2">
        <f>Raw_schedule!U21</f>
        <v>0.8</v>
      </c>
      <c r="W23" s="2">
        <f>Raw_schedule!V21</f>
        <v>0.35</v>
      </c>
      <c r="X23" s="2">
        <f>Raw_schedule!W21</f>
        <v>0.1</v>
      </c>
      <c r="Y23" s="2">
        <f>Raw_schedule!X21</f>
        <v>0.1</v>
      </c>
      <c r="Z23" s="2">
        <f>Raw_schedule!Y21</f>
        <v>0.1</v>
      </c>
      <c r="AA23" s="2">
        <f>Raw_schedule!Z21</f>
        <v>0.1</v>
      </c>
      <c r="AB23" s="2">
        <f>Raw_schedule!AA21</f>
        <v>0.1</v>
      </c>
    </row>
    <row r="24" spans="1:28" x14ac:dyDescent="0.25">
      <c r="A24" s="39" t="str">
        <f>Raw_schedule!B22</f>
        <v>OA Schedule</v>
      </c>
      <c r="B24" s="39" t="str">
        <f>Raw_schedule!A22</f>
        <v>Computer room</v>
      </c>
      <c r="C24" s="2" t="str">
        <f>Raw_schedule!C22</f>
        <v>AllDays</v>
      </c>
      <c r="D24" s="2"/>
      <c r="E24" s="2">
        <f>Raw_schedule!D22</f>
        <v>1</v>
      </c>
      <c r="F24" s="2">
        <f>Raw_schedule!E22</f>
        <v>1</v>
      </c>
      <c r="G24" s="2">
        <f>Raw_schedule!F22</f>
        <v>1</v>
      </c>
      <c r="H24" s="2">
        <f>Raw_schedule!G22</f>
        <v>1</v>
      </c>
      <c r="I24" s="2">
        <f>Raw_schedule!H22</f>
        <v>1</v>
      </c>
      <c r="J24" s="2">
        <f>Raw_schedule!I22</f>
        <v>1</v>
      </c>
      <c r="K24" s="2">
        <f>Raw_schedule!J22</f>
        <v>1</v>
      </c>
      <c r="L24" s="2">
        <f>Raw_schedule!K22</f>
        <v>1</v>
      </c>
      <c r="M24" s="2">
        <f>Raw_schedule!L22</f>
        <v>1</v>
      </c>
      <c r="N24" s="2">
        <f>Raw_schedule!M22</f>
        <v>1</v>
      </c>
      <c r="O24" s="2">
        <f>Raw_schedule!N22</f>
        <v>1</v>
      </c>
      <c r="P24" s="2">
        <f>Raw_schedule!O22</f>
        <v>1</v>
      </c>
      <c r="Q24" s="2">
        <f>Raw_schedule!P22</f>
        <v>1</v>
      </c>
      <c r="R24" s="2">
        <f>Raw_schedule!Q22</f>
        <v>1</v>
      </c>
      <c r="S24" s="2">
        <f>Raw_schedule!R22</f>
        <v>1</v>
      </c>
      <c r="T24" s="2">
        <f>Raw_schedule!S22</f>
        <v>1</v>
      </c>
      <c r="U24" s="2">
        <f>Raw_schedule!T22</f>
        <v>1</v>
      </c>
      <c r="V24" s="2">
        <f>Raw_schedule!U22</f>
        <v>1</v>
      </c>
      <c r="W24" s="2">
        <f>Raw_schedule!V22</f>
        <v>1</v>
      </c>
      <c r="X24" s="2">
        <f>Raw_schedule!W22</f>
        <v>1</v>
      </c>
      <c r="Y24" s="2">
        <f>Raw_schedule!X22</f>
        <v>1</v>
      </c>
      <c r="Z24" s="2">
        <f>Raw_schedule!Y22</f>
        <v>1</v>
      </c>
      <c r="AA24" s="2">
        <f>Raw_schedule!Z22</f>
        <v>1</v>
      </c>
      <c r="AB24" s="2">
        <f>Raw_schedule!AA22</f>
        <v>1</v>
      </c>
    </row>
    <row r="25" spans="1:28" x14ac:dyDescent="0.25">
      <c r="A25" s="39" t="str">
        <f>Raw_schedule!B23</f>
        <v>Occupant Sch</v>
      </c>
      <c r="B25" s="39" t="str">
        <f>Raw_schedule!A23</f>
        <v>Computer room</v>
      </c>
      <c r="C25" s="2" t="str">
        <f>Raw_schedule!C23</f>
        <v>AllOtherDays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0.05</v>
      </c>
      <c r="M25" s="2">
        <f>Raw_schedule!L23</f>
        <v>0.05</v>
      </c>
      <c r="N25" s="2">
        <f>Raw_schedule!M23</f>
        <v>0.05</v>
      </c>
      <c r="O25" s="2">
        <f>Raw_schedule!N23</f>
        <v>0.05</v>
      </c>
      <c r="P25" s="2">
        <f>Raw_schedule!O23</f>
        <v>0.05</v>
      </c>
      <c r="Q25" s="2">
        <f>Raw_schedule!P23</f>
        <v>0.05</v>
      </c>
      <c r="R25" s="2">
        <f>Raw_schedule!Q23</f>
        <v>0.05</v>
      </c>
      <c r="S25" s="2">
        <f>Raw_schedule!R23</f>
        <v>0.05</v>
      </c>
      <c r="T25" s="2">
        <f>Raw_schedule!S23</f>
        <v>0.05</v>
      </c>
      <c r="U25" s="2">
        <f>Raw_schedule!T23</f>
        <v>0.05</v>
      </c>
      <c r="V25" s="2">
        <f>Raw_schedule!U23</f>
        <v>0.05</v>
      </c>
      <c r="W25" s="2">
        <f>Raw_schedule!V23</f>
        <v>0.05</v>
      </c>
      <c r="X25" s="2">
        <f>Raw_schedule!W23</f>
        <v>0.05</v>
      </c>
      <c r="Y25" s="2">
        <f>Raw_schedule!X23</f>
        <v>0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  <row r="26" spans="1:28" x14ac:dyDescent="0.25">
      <c r="A26" s="39" t="str">
        <f>Raw_schedule!B24</f>
        <v>Occupant Sch</v>
      </c>
      <c r="B26" s="39" t="str">
        <f>Raw_schedule!A24</f>
        <v>Computer room</v>
      </c>
      <c r="C26" s="2" t="str">
        <f>Raw_schedule!C24</f>
        <v>Saturdays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0.05</v>
      </c>
      <c r="L26" s="2">
        <f>Raw_schedule!K24</f>
        <v>0.15</v>
      </c>
      <c r="M26" s="2">
        <f>Raw_schedule!L24</f>
        <v>0.15</v>
      </c>
      <c r="N26" s="2">
        <f>Raw_schedule!M24</f>
        <v>0.15</v>
      </c>
      <c r="O26" s="2">
        <f>Raw_schedule!N24</f>
        <v>0.15</v>
      </c>
      <c r="P26" s="2">
        <f>Raw_schedule!O24</f>
        <v>0.15</v>
      </c>
      <c r="Q26" s="2">
        <f>Raw_schedule!P24</f>
        <v>0.15</v>
      </c>
      <c r="R26" s="2">
        <f>Raw_schedule!Q24</f>
        <v>0.15</v>
      </c>
      <c r="S26" s="2">
        <f>Raw_schedule!R24</f>
        <v>0.15</v>
      </c>
      <c r="T26" s="2">
        <f>Raw_schedule!S24</f>
        <v>0.15</v>
      </c>
      <c r="U26" s="2">
        <f>Raw_schedule!T24</f>
        <v>0.15</v>
      </c>
      <c r="V26" s="2">
        <f>Raw_schedule!U24</f>
        <v>0.05</v>
      </c>
      <c r="W26" s="2">
        <f>Raw_schedule!V24</f>
        <v>0.05</v>
      </c>
      <c r="X26" s="2">
        <f>Raw_schedule!W24</f>
        <v>0.05</v>
      </c>
      <c r="Y26" s="2">
        <f>Raw_schedule!X24</f>
        <v>0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  <row r="27" spans="1:28" x14ac:dyDescent="0.25">
      <c r="A27" s="39" t="str">
        <f>Raw_schedule!B25</f>
        <v>Occupant Sch</v>
      </c>
      <c r="B27" s="39" t="str">
        <f>Raw_schedule!A25</f>
        <v>Computer room</v>
      </c>
      <c r="C27" s="2" t="str">
        <f>Raw_schedule!C25</f>
        <v>Weekdays</v>
      </c>
      <c r="D27" s="2"/>
      <c r="E27" s="2">
        <f>Raw_schedule!D25</f>
        <v>0</v>
      </c>
      <c r="F27" s="2">
        <f>Raw_schedule!E25</f>
        <v>0</v>
      </c>
      <c r="G27" s="2">
        <f>Raw_schedule!F25</f>
        <v>0</v>
      </c>
      <c r="H27" s="2">
        <f>Raw_schedule!G25</f>
        <v>0</v>
      </c>
      <c r="I27" s="2">
        <f>Raw_schedule!H25</f>
        <v>0.05</v>
      </c>
      <c r="J27" s="2">
        <f>Raw_schedule!I25</f>
        <v>0.1</v>
      </c>
      <c r="K27" s="2">
        <f>Raw_schedule!J25</f>
        <v>0.25</v>
      </c>
      <c r="L27" s="2">
        <f>Raw_schedule!K25</f>
        <v>0.65</v>
      </c>
      <c r="M27" s="2">
        <f>Raw_schedule!L25</f>
        <v>0.65</v>
      </c>
      <c r="N27" s="2">
        <f>Raw_schedule!M25</f>
        <v>0.65</v>
      </c>
      <c r="O27" s="2">
        <f>Raw_schedule!N25</f>
        <v>0.65</v>
      </c>
      <c r="P27" s="2">
        <f>Raw_schedule!O25</f>
        <v>0.6</v>
      </c>
      <c r="Q27" s="2">
        <f>Raw_schedule!P25</f>
        <v>0.6</v>
      </c>
      <c r="R27" s="2">
        <f>Raw_schedule!Q25</f>
        <v>0.65</v>
      </c>
      <c r="S27" s="2">
        <f>Raw_schedule!R25</f>
        <v>0.65</v>
      </c>
      <c r="T27" s="2">
        <f>Raw_schedule!S25</f>
        <v>0.65</v>
      </c>
      <c r="U27" s="2">
        <f>Raw_schedule!T25</f>
        <v>0.65</v>
      </c>
      <c r="V27" s="2">
        <f>Raw_schedule!U25</f>
        <v>0.4</v>
      </c>
      <c r="W27" s="2">
        <f>Raw_schedule!V25</f>
        <v>0.25</v>
      </c>
      <c r="X27" s="2">
        <f>Raw_schedule!W25</f>
        <v>0.1</v>
      </c>
      <c r="Y27" s="2">
        <f>Raw_schedule!X25</f>
        <v>0.05</v>
      </c>
      <c r="Z27" s="2">
        <f>Raw_schedule!Y25</f>
        <v>0.05</v>
      </c>
      <c r="AA27" s="2">
        <f>Raw_schedule!Z25</f>
        <v>0.05</v>
      </c>
      <c r="AB27" s="2">
        <f>Raw_schedule!AA25</f>
        <v>0</v>
      </c>
    </row>
    <row r="28" spans="1:28" x14ac:dyDescent="0.25">
      <c r="A28" s="39" t="str">
        <f>Raw_schedule!B26</f>
        <v>Cooling Setpoint Schedule</v>
      </c>
      <c r="B28" s="39" t="str">
        <f>Raw_schedule!A26</f>
        <v>Kitchen</v>
      </c>
      <c r="C28" s="2" t="str">
        <f>Raw_schedule!C26</f>
        <v>AllOtherDays</v>
      </c>
      <c r="D28" s="2"/>
      <c r="E28" s="2">
        <f>Raw_schedule!D26</f>
        <v>75.02</v>
      </c>
      <c r="F28" s="2">
        <f>Raw_schedule!E26</f>
        <v>75.02</v>
      </c>
      <c r="G28" s="2">
        <f>Raw_schedule!F26</f>
        <v>75.02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84.92</v>
      </c>
      <c r="L28" s="2">
        <f>Raw_schedule!K26</f>
        <v>84.92</v>
      </c>
      <c r="M28" s="2">
        <f>Raw_schedule!L26</f>
        <v>84.92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75.02</v>
      </c>
      <c r="AB28" s="2">
        <f>Raw_schedule!AA26</f>
        <v>75.02</v>
      </c>
    </row>
    <row r="29" spans="1:28" x14ac:dyDescent="0.25">
      <c r="A29" s="39" t="str">
        <f>Raw_schedule!B27</f>
        <v>Cooling Setpoint Schedule</v>
      </c>
      <c r="B29" s="39" t="str">
        <f>Raw_schedule!A27</f>
        <v>Kitchen</v>
      </c>
      <c r="C29" s="2" t="str">
        <f>Raw_schedule!C27</f>
        <v>Saturdays</v>
      </c>
      <c r="D29" s="2"/>
      <c r="E29" s="2">
        <f>Raw_schedule!D27</f>
        <v>75.02</v>
      </c>
      <c r="F29" s="2">
        <f>Raw_schedule!E27</f>
        <v>75.02</v>
      </c>
      <c r="G29" s="2">
        <f>Raw_schedule!F27</f>
        <v>75.02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84.92</v>
      </c>
      <c r="L29" s="2">
        <f>Raw_schedule!K27</f>
        <v>84.92</v>
      </c>
      <c r="M29" s="2">
        <f>Raw_schedule!L27</f>
        <v>75.02</v>
      </c>
      <c r="N29" s="2">
        <f>Raw_schedule!M27</f>
        <v>75.02</v>
      </c>
      <c r="O29" s="2">
        <f>Raw_schedule!N27</f>
        <v>75.02</v>
      </c>
      <c r="P29" s="2">
        <f>Raw_schedule!O27</f>
        <v>75.02</v>
      </c>
      <c r="Q29" s="2">
        <f>Raw_schedule!P27</f>
        <v>75.02</v>
      </c>
      <c r="R29" s="2">
        <f>Raw_schedule!Q27</f>
        <v>75.02</v>
      </c>
      <c r="S29" s="2">
        <f>Raw_schedule!R27</f>
        <v>75.02</v>
      </c>
      <c r="T29" s="2">
        <f>Raw_schedule!S27</f>
        <v>75.02</v>
      </c>
      <c r="U29" s="2">
        <f>Raw_schedule!T27</f>
        <v>75.02</v>
      </c>
      <c r="V29" s="2">
        <f>Raw_schedule!U27</f>
        <v>75.02</v>
      </c>
      <c r="W29" s="2">
        <f>Raw_schedule!V27</f>
        <v>75.02</v>
      </c>
      <c r="X29" s="2">
        <f>Raw_schedule!W27</f>
        <v>75.02</v>
      </c>
      <c r="Y29" s="2">
        <f>Raw_schedule!X27</f>
        <v>75.02</v>
      </c>
      <c r="Z29" s="2">
        <f>Raw_schedule!Y27</f>
        <v>75.02</v>
      </c>
      <c r="AA29" s="2">
        <f>Raw_schedule!Z27</f>
        <v>75.02</v>
      </c>
      <c r="AB29" s="2">
        <f>Raw_schedule!AA27</f>
        <v>75.02</v>
      </c>
    </row>
    <row r="30" spans="1:28" x14ac:dyDescent="0.25">
      <c r="A30" s="39" t="str">
        <f>Raw_schedule!B28</f>
        <v>Cooling Setpoint Schedule</v>
      </c>
      <c r="B30" s="39" t="str">
        <f>Raw_schedule!A28</f>
        <v>Kitchen</v>
      </c>
      <c r="C30" s="2" t="str">
        <f>Raw_schedule!C28</f>
        <v>Weekdays</v>
      </c>
      <c r="D30" s="2"/>
      <c r="E30" s="2">
        <f>Raw_schedule!D28</f>
        <v>75.02</v>
      </c>
      <c r="F30" s="2">
        <f>Raw_schedule!E28</f>
        <v>75.02</v>
      </c>
      <c r="G30" s="2">
        <f>Raw_schedule!F28</f>
        <v>75.02</v>
      </c>
      <c r="H30" s="2">
        <f>Raw_schedule!G28</f>
        <v>84.92</v>
      </c>
      <c r="I30" s="2">
        <f>Raw_schedule!H28</f>
        <v>84.92</v>
      </c>
      <c r="J30" s="2">
        <f>Raw_schedule!I28</f>
        <v>84.92</v>
      </c>
      <c r="K30" s="2">
        <f>Raw_schedule!J28</f>
        <v>75.02</v>
      </c>
      <c r="L30" s="2">
        <f>Raw_schedule!K28</f>
        <v>75.02</v>
      </c>
      <c r="M30" s="2">
        <f>Raw_schedule!L28</f>
        <v>75.02</v>
      </c>
      <c r="N30" s="2">
        <f>Raw_schedule!M28</f>
        <v>75.02</v>
      </c>
      <c r="O30" s="2">
        <f>Raw_schedule!N28</f>
        <v>75.02</v>
      </c>
      <c r="P30" s="2">
        <f>Raw_schedule!O28</f>
        <v>75.02</v>
      </c>
      <c r="Q30" s="2">
        <f>Raw_schedule!P28</f>
        <v>75.02</v>
      </c>
      <c r="R30" s="2">
        <f>Raw_schedule!Q28</f>
        <v>75.02</v>
      </c>
      <c r="S30" s="2">
        <f>Raw_schedule!R28</f>
        <v>75.02</v>
      </c>
      <c r="T30" s="2">
        <f>Raw_schedule!S28</f>
        <v>75.02</v>
      </c>
      <c r="U30" s="2">
        <f>Raw_schedule!T28</f>
        <v>75.02</v>
      </c>
      <c r="V30" s="2">
        <f>Raw_schedule!U28</f>
        <v>75.02</v>
      </c>
      <c r="W30" s="2">
        <f>Raw_schedule!V28</f>
        <v>75.02</v>
      </c>
      <c r="X30" s="2">
        <f>Raw_schedule!W28</f>
        <v>75.02</v>
      </c>
      <c r="Y30" s="2">
        <f>Raw_schedule!X28</f>
        <v>75.02</v>
      </c>
      <c r="Z30" s="2">
        <f>Raw_schedule!Y28</f>
        <v>75.02</v>
      </c>
      <c r="AA30" s="2">
        <f>Raw_schedule!Z28</f>
        <v>75.02</v>
      </c>
      <c r="AB30" s="2">
        <f>Raw_schedule!AA28</f>
        <v>75.02</v>
      </c>
    </row>
    <row r="31" spans="1:28" x14ac:dyDescent="0.25">
      <c r="A31" s="39" t="str">
        <f>Raw_schedule!B29</f>
        <v>DHW Sch</v>
      </c>
      <c r="B31" s="39" t="str">
        <f>Raw_schedule!A29</f>
        <v>Kitchen</v>
      </c>
      <c r="C31" s="2" t="str">
        <f>Raw_schedule!C29</f>
        <v>AllOtherDays</v>
      </c>
      <c r="D31" s="2"/>
      <c r="E31" s="2">
        <f>Raw_schedule!D29</f>
        <v>0.25</v>
      </c>
      <c r="F31" s="2">
        <f>Raw_schedule!E29</f>
        <v>0.2</v>
      </c>
      <c r="G31" s="2">
        <f>Raw_schedule!F29</f>
        <v>0.2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0.5</v>
      </c>
      <c r="P31" s="2">
        <f>Raw_schedule!O29</f>
        <v>0.5</v>
      </c>
      <c r="Q31" s="2">
        <f>Raw_schedule!P29</f>
        <v>0.4</v>
      </c>
      <c r="R31" s="2">
        <f>Raw_schedule!Q29</f>
        <v>0.4</v>
      </c>
      <c r="S31" s="2">
        <f>Raw_schedule!R29</f>
        <v>0.3</v>
      </c>
      <c r="T31" s="2">
        <f>Raw_schedule!S29</f>
        <v>0.3</v>
      </c>
      <c r="U31" s="2">
        <f>Raw_schedule!T29</f>
        <v>0.3</v>
      </c>
      <c r="V31" s="2">
        <f>Raw_schedule!U29</f>
        <v>0.4</v>
      </c>
      <c r="W31" s="2">
        <f>Raw_schedule!V29</f>
        <v>0.5</v>
      </c>
      <c r="X31" s="2">
        <f>Raw_schedule!W29</f>
        <v>0.5</v>
      </c>
      <c r="Y31" s="2">
        <f>Raw_schedule!X29</f>
        <v>0.4</v>
      </c>
      <c r="Z31" s="2">
        <f>Raw_schedule!Y29</f>
        <v>0.5</v>
      </c>
      <c r="AA31" s="2">
        <f>Raw_schedule!Z29</f>
        <v>0.4</v>
      </c>
      <c r="AB31" s="2">
        <f>Raw_schedule!AA29</f>
        <v>0.2</v>
      </c>
    </row>
    <row r="32" spans="1:28" x14ac:dyDescent="0.25">
      <c r="A32" s="39" t="str">
        <f>Raw_schedule!B30</f>
        <v>DHW Sch</v>
      </c>
      <c r="B32" s="39" t="str">
        <f>Raw_schedule!A30</f>
        <v>Kitchen</v>
      </c>
      <c r="C32" s="2" t="str">
        <f>Raw_schedule!C30</f>
        <v>Saturdays</v>
      </c>
      <c r="D32" s="2"/>
      <c r="E32" s="2">
        <f>Raw_schedule!D30</f>
        <v>0.2</v>
      </c>
      <c r="F32" s="2">
        <f>Raw_schedule!E30</f>
        <v>0.15</v>
      </c>
      <c r="G32" s="2">
        <f>Raw_schedule!F30</f>
        <v>0.15</v>
      </c>
      <c r="H32" s="2">
        <f>Raw_schedule!G30</f>
        <v>0</v>
      </c>
      <c r="I32" s="2">
        <f>Raw_schedule!H30</f>
        <v>0</v>
      </c>
      <c r="J32" s="2">
        <f>Raw_schedule!I30</f>
        <v>0</v>
      </c>
      <c r="K32" s="2">
        <f>Raw_schedule!J30</f>
        <v>0</v>
      </c>
      <c r="L32" s="2">
        <f>Raw_schedule!K30</f>
        <v>0</v>
      </c>
      <c r="M32" s="2">
        <f>Raw_schedule!L30</f>
        <v>0</v>
      </c>
      <c r="N32" s="2">
        <f>Raw_schedule!M30</f>
        <v>0.5</v>
      </c>
      <c r="O32" s="2">
        <f>Raw_schedule!N30</f>
        <v>0.45</v>
      </c>
      <c r="P32" s="2">
        <f>Raw_schedule!O30</f>
        <v>0.5</v>
      </c>
      <c r="Q32" s="2">
        <f>Raw_schedule!P30</f>
        <v>0.5</v>
      </c>
      <c r="R32" s="2">
        <f>Raw_schedule!Q30</f>
        <v>0.45</v>
      </c>
      <c r="S32" s="2">
        <f>Raw_schedule!R30</f>
        <v>0.4</v>
      </c>
      <c r="T32" s="2">
        <f>Raw_schedule!S30</f>
        <v>0.4</v>
      </c>
      <c r="U32" s="2">
        <f>Raw_schedule!T30</f>
        <v>0.35</v>
      </c>
      <c r="V32" s="2">
        <f>Raw_schedule!U30</f>
        <v>0.4</v>
      </c>
      <c r="W32" s="2">
        <f>Raw_schedule!V30</f>
        <v>0.55000000000000004</v>
      </c>
      <c r="X32" s="2">
        <f>Raw_schedule!W30</f>
        <v>0.55000000000000004</v>
      </c>
      <c r="Y32" s="2">
        <f>Raw_schedule!X30</f>
        <v>0.5</v>
      </c>
      <c r="Z32" s="2">
        <f>Raw_schedule!Y30</f>
        <v>0.55000000000000004</v>
      </c>
      <c r="AA32" s="2">
        <f>Raw_schedule!Z30</f>
        <v>0.4</v>
      </c>
      <c r="AB32" s="2">
        <f>Raw_schedule!AA30</f>
        <v>0.3</v>
      </c>
    </row>
    <row r="33" spans="1:28" x14ac:dyDescent="0.25">
      <c r="A33" s="39" t="str">
        <f>Raw_schedule!B31</f>
        <v>DHW Sch</v>
      </c>
      <c r="B33" s="39" t="str">
        <f>Raw_schedule!A31</f>
        <v>Kitchen</v>
      </c>
      <c r="C33" s="2" t="str">
        <f>Raw_schedule!C31</f>
        <v>Weekdays</v>
      </c>
      <c r="D33" s="2"/>
      <c r="E33" s="2">
        <f>Raw_schedule!D31</f>
        <v>0.2</v>
      </c>
      <c r="F33" s="2">
        <f>Raw_schedule!E31</f>
        <v>0.15</v>
      </c>
      <c r="G33" s="2">
        <f>Raw_schedule!F31</f>
        <v>0.15</v>
      </c>
      <c r="H33" s="2">
        <f>Raw_schedule!G31</f>
        <v>0</v>
      </c>
      <c r="I33" s="2">
        <f>Raw_schedule!H31</f>
        <v>0</v>
      </c>
      <c r="J33" s="2">
        <f>Raw_schedule!I31</f>
        <v>0</v>
      </c>
      <c r="K33" s="2">
        <f>Raw_schedule!J31</f>
        <v>0</v>
      </c>
      <c r="L33" s="2">
        <f>Raw_schedule!K31</f>
        <v>0.6</v>
      </c>
      <c r="M33" s="2">
        <f>Raw_schedule!L31</f>
        <v>0.55000000000000004</v>
      </c>
      <c r="N33" s="2">
        <f>Raw_schedule!M31</f>
        <v>0.45</v>
      </c>
      <c r="O33" s="2">
        <f>Raw_schedule!N31</f>
        <v>0.4</v>
      </c>
      <c r="P33" s="2">
        <f>Raw_schedule!O31</f>
        <v>0.45</v>
      </c>
      <c r="Q33" s="2">
        <f>Raw_schedule!P31</f>
        <v>0.4</v>
      </c>
      <c r="R33" s="2">
        <f>Raw_schedule!Q31</f>
        <v>0.35</v>
      </c>
      <c r="S33" s="2">
        <f>Raw_schedule!R31</f>
        <v>0.3</v>
      </c>
      <c r="T33" s="2">
        <f>Raw_schedule!S31</f>
        <v>0.3</v>
      </c>
      <c r="U33" s="2">
        <f>Raw_schedule!T31</f>
        <v>0.3</v>
      </c>
      <c r="V33" s="2">
        <f>Raw_schedule!U31</f>
        <v>0.4</v>
      </c>
      <c r="W33" s="2">
        <f>Raw_schedule!V31</f>
        <v>0.55000000000000004</v>
      </c>
      <c r="X33" s="2">
        <f>Raw_schedule!W31</f>
        <v>0.6</v>
      </c>
      <c r="Y33" s="2">
        <f>Raw_schedule!X31</f>
        <v>0.5</v>
      </c>
      <c r="Z33" s="2">
        <f>Raw_schedule!Y31</f>
        <v>0.55000000000000004</v>
      </c>
      <c r="AA33" s="2">
        <f>Raw_schedule!Z31</f>
        <v>0.45</v>
      </c>
      <c r="AB33" s="2">
        <f>Raw_schedule!AA31</f>
        <v>0.25</v>
      </c>
    </row>
    <row r="34" spans="1:28" x14ac:dyDescent="0.25">
      <c r="A34" s="39" t="str">
        <f>Raw_schedule!B32</f>
        <v>Elec Equip Sch</v>
      </c>
      <c r="B34" s="39" t="str">
        <f>Raw_schedule!A32</f>
        <v>Kitchen</v>
      </c>
      <c r="C34" s="2" t="str">
        <f>Raw_schedule!C32</f>
        <v>AllDays</v>
      </c>
      <c r="D34" s="2"/>
      <c r="E34" s="2">
        <f>Raw_schedule!D32</f>
        <v>1</v>
      </c>
      <c r="F34" s="2">
        <f>Raw_schedule!E32</f>
        <v>1</v>
      </c>
      <c r="G34" s="2">
        <f>Raw_schedule!F32</f>
        <v>1</v>
      </c>
      <c r="H34" s="2">
        <f>Raw_schedule!G32</f>
        <v>1</v>
      </c>
      <c r="I34" s="2">
        <f>Raw_schedule!H32</f>
        <v>1</v>
      </c>
      <c r="J34" s="2">
        <f>Raw_schedule!I32</f>
        <v>1</v>
      </c>
      <c r="K34" s="2">
        <f>Raw_schedule!J32</f>
        <v>1</v>
      </c>
      <c r="L34" s="2">
        <f>Raw_schedule!K32</f>
        <v>1</v>
      </c>
      <c r="M34" s="2">
        <f>Raw_schedule!L32</f>
        <v>1</v>
      </c>
      <c r="N34" s="2">
        <f>Raw_schedule!M32</f>
        <v>1</v>
      </c>
      <c r="O34" s="2">
        <f>Raw_schedule!N32</f>
        <v>1</v>
      </c>
      <c r="P34" s="2">
        <f>Raw_schedule!O32</f>
        <v>1</v>
      </c>
      <c r="Q34" s="2">
        <f>Raw_schedule!P32</f>
        <v>1</v>
      </c>
      <c r="R34" s="2">
        <f>Raw_schedule!Q32</f>
        <v>1</v>
      </c>
      <c r="S34" s="2">
        <f>Raw_schedule!R32</f>
        <v>1</v>
      </c>
      <c r="T34" s="2">
        <f>Raw_schedule!S32</f>
        <v>1</v>
      </c>
      <c r="U34" s="2">
        <f>Raw_schedule!T32</f>
        <v>1</v>
      </c>
      <c r="V34" s="2">
        <f>Raw_schedule!U32</f>
        <v>1</v>
      </c>
      <c r="W34" s="2">
        <f>Raw_schedule!V32</f>
        <v>1</v>
      </c>
      <c r="X34" s="2">
        <f>Raw_schedule!W32</f>
        <v>1</v>
      </c>
      <c r="Y34" s="2">
        <f>Raw_schedule!X32</f>
        <v>1</v>
      </c>
      <c r="Z34" s="2">
        <f>Raw_schedule!Y32</f>
        <v>1</v>
      </c>
      <c r="AA34" s="2">
        <f>Raw_schedule!Z32</f>
        <v>1</v>
      </c>
      <c r="AB34" s="2">
        <f>Raw_schedule!AA32</f>
        <v>1</v>
      </c>
    </row>
    <row r="35" spans="1:28" x14ac:dyDescent="0.25">
      <c r="A35" s="39" t="str">
        <f>Raw_schedule!B33</f>
        <v>Elec Equip Sch</v>
      </c>
      <c r="B35" s="39" t="str">
        <f>Raw_schedule!A33</f>
        <v>Kitchen</v>
      </c>
      <c r="C35" s="2" t="str">
        <f>Raw_schedule!C33</f>
        <v>AllOtherDays</v>
      </c>
      <c r="D35" s="2"/>
      <c r="E35" s="2">
        <f>Raw_schedule!D33</f>
        <v>0.2</v>
      </c>
      <c r="F35" s="2">
        <f>Raw_schedule!E33</f>
        <v>0.15</v>
      </c>
      <c r="G35" s="2">
        <f>Raw_schedule!F33</f>
        <v>0.15</v>
      </c>
      <c r="H35" s="2">
        <f>Raw_schedule!G33</f>
        <v>0.15</v>
      </c>
      <c r="I35" s="2">
        <f>Raw_schedule!H33</f>
        <v>0.15</v>
      </c>
      <c r="J35" s="2">
        <f>Raw_schedule!I33</f>
        <v>0.15</v>
      </c>
      <c r="K35" s="2">
        <f>Raw_schedule!J33</f>
        <v>0.3</v>
      </c>
      <c r="L35" s="2">
        <f>Raw_schedule!K33</f>
        <v>0.3</v>
      </c>
      <c r="M35" s="2">
        <f>Raw_schedule!L33</f>
        <v>0.5</v>
      </c>
      <c r="N35" s="2">
        <f>Raw_schedule!M33</f>
        <v>0.5</v>
      </c>
      <c r="O35" s="2">
        <f>Raw_schedule!N33</f>
        <v>0.7</v>
      </c>
      <c r="P35" s="2">
        <f>Raw_schedule!O33</f>
        <v>0.7</v>
      </c>
      <c r="Q35" s="2">
        <f>Raw_schedule!P33</f>
        <v>0.7</v>
      </c>
      <c r="R35" s="2">
        <f>Raw_schedule!Q33</f>
        <v>0.7</v>
      </c>
      <c r="S35" s="2">
        <f>Raw_schedule!R33</f>
        <v>0.7</v>
      </c>
      <c r="T35" s="2">
        <f>Raw_schedule!S33</f>
        <v>0.7</v>
      </c>
      <c r="U35" s="2">
        <f>Raw_schedule!T33</f>
        <v>0.6</v>
      </c>
      <c r="V35" s="2">
        <f>Raw_schedule!U33</f>
        <v>0.6</v>
      </c>
      <c r="W35" s="2">
        <f>Raw_schedule!V33</f>
        <v>0.6</v>
      </c>
      <c r="X35" s="2">
        <f>Raw_schedule!W33</f>
        <v>0.6</v>
      </c>
      <c r="Y35" s="2">
        <f>Raw_schedule!X33</f>
        <v>0.6</v>
      </c>
      <c r="Z35" s="2">
        <f>Raw_schedule!Y33</f>
        <v>0.6</v>
      </c>
      <c r="AA35" s="2">
        <f>Raw_schedule!Z33</f>
        <v>0.5</v>
      </c>
      <c r="AB35" s="2">
        <f>Raw_schedule!AA33</f>
        <v>0.3</v>
      </c>
    </row>
    <row r="36" spans="1:28" x14ac:dyDescent="0.25">
      <c r="A36" s="39" t="str">
        <f>Raw_schedule!B34</f>
        <v>Elec Equip Sch</v>
      </c>
      <c r="B36" s="39" t="str">
        <f>Raw_schedule!A34</f>
        <v>Kitchen</v>
      </c>
      <c r="C36" s="2" t="str">
        <f>Raw_schedule!C34</f>
        <v>Saturdays</v>
      </c>
      <c r="D36" s="2"/>
      <c r="E36" s="2">
        <f>Raw_schedule!D34</f>
        <v>0.2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0.15</v>
      </c>
      <c r="K36" s="2">
        <f>Raw_schedule!J34</f>
        <v>0.3</v>
      </c>
      <c r="L36" s="2">
        <f>Raw_schedule!K34</f>
        <v>0.3</v>
      </c>
      <c r="M36" s="2">
        <f>Raw_schedule!L34</f>
        <v>0.6</v>
      </c>
      <c r="N36" s="2">
        <f>Raw_schedule!M34</f>
        <v>0.6</v>
      </c>
      <c r="O36" s="2">
        <f>Raw_schedule!N34</f>
        <v>0.8</v>
      </c>
      <c r="P36" s="2">
        <f>Raw_schedule!O34</f>
        <v>0.8</v>
      </c>
      <c r="Q36" s="2">
        <f>Raw_schedule!P34</f>
        <v>0.8</v>
      </c>
      <c r="R36" s="2">
        <f>Raw_schedule!Q34</f>
        <v>0.8</v>
      </c>
      <c r="S36" s="2">
        <f>Raw_schedule!R34</f>
        <v>0.8</v>
      </c>
      <c r="T36" s="2">
        <f>Raw_schedule!S34</f>
        <v>0.8</v>
      </c>
      <c r="U36" s="2">
        <f>Raw_schedule!T34</f>
        <v>0.8</v>
      </c>
      <c r="V36" s="2">
        <f>Raw_schedule!U34</f>
        <v>0.9</v>
      </c>
      <c r="W36" s="2">
        <f>Raw_schedule!V34</f>
        <v>0.9</v>
      </c>
      <c r="X36" s="2">
        <f>Raw_schedule!W34</f>
        <v>0.9</v>
      </c>
      <c r="Y36" s="2">
        <f>Raw_schedule!X34</f>
        <v>0.9</v>
      </c>
      <c r="Z36" s="2">
        <f>Raw_schedule!Y34</f>
        <v>0.9</v>
      </c>
      <c r="AA36" s="2">
        <f>Raw_schedule!Z34</f>
        <v>0.5</v>
      </c>
      <c r="AB36" s="2">
        <f>Raw_schedule!AA34</f>
        <v>0.3</v>
      </c>
    </row>
    <row r="37" spans="1:28" x14ac:dyDescent="0.25">
      <c r="A37" s="39" t="str">
        <f>Raw_schedule!B35</f>
        <v>Elec Equip Sch</v>
      </c>
      <c r="B37" s="39" t="str">
        <f>Raw_schedule!A35</f>
        <v>Kitchen</v>
      </c>
      <c r="C37" s="2" t="str">
        <f>Raw_schedule!C35</f>
        <v>Weekdays</v>
      </c>
      <c r="D37" s="2"/>
      <c r="E37" s="2">
        <f>Raw_schedule!D35</f>
        <v>0.15</v>
      </c>
      <c r="F37" s="2">
        <f>Raw_schedule!E35</f>
        <v>0.15</v>
      </c>
      <c r="G37" s="2">
        <f>Raw_schedule!F35</f>
        <v>0.15</v>
      </c>
      <c r="H37" s="2">
        <f>Raw_schedule!G35</f>
        <v>0.15</v>
      </c>
      <c r="I37" s="2">
        <f>Raw_schedule!H35</f>
        <v>0.15</v>
      </c>
      <c r="J37" s="2">
        <f>Raw_schedule!I35</f>
        <v>0.2</v>
      </c>
      <c r="K37" s="2">
        <f>Raw_schedule!J35</f>
        <v>0.4</v>
      </c>
      <c r="L37" s="2">
        <f>Raw_schedule!K35</f>
        <v>0.4</v>
      </c>
      <c r="M37" s="2">
        <f>Raw_schedule!L35</f>
        <v>0.6</v>
      </c>
      <c r="N37" s="2">
        <f>Raw_schedule!M35</f>
        <v>0.6</v>
      </c>
      <c r="O37" s="2">
        <f>Raw_schedule!N35</f>
        <v>0.9</v>
      </c>
      <c r="P37" s="2">
        <f>Raw_schedule!O35</f>
        <v>0.9</v>
      </c>
      <c r="Q37" s="2">
        <f>Raw_schedule!P35</f>
        <v>0.9</v>
      </c>
      <c r="R37" s="2">
        <f>Raw_schedule!Q35</f>
        <v>0.9</v>
      </c>
      <c r="S37" s="2">
        <f>Raw_schedule!R35</f>
        <v>0.9</v>
      </c>
      <c r="T37" s="2">
        <f>Raw_schedule!S35</f>
        <v>0.9</v>
      </c>
      <c r="U37" s="2">
        <f>Raw_schedule!T35</f>
        <v>0.9</v>
      </c>
      <c r="V37" s="2">
        <f>Raw_schedule!U35</f>
        <v>0.9</v>
      </c>
      <c r="W37" s="2">
        <f>Raw_schedule!V35</f>
        <v>0.9</v>
      </c>
      <c r="X37" s="2">
        <f>Raw_schedule!W35</f>
        <v>0.9</v>
      </c>
      <c r="Y37" s="2">
        <f>Raw_schedule!X35</f>
        <v>0.9</v>
      </c>
      <c r="Z37" s="2">
        <f>Raw_schedule!Y35</f>
        <v>0.9</v>
      </c>
      <c r="AA37" s="2">
        <f>Raw_schedule!Z35</f>
        <v>0.5</v>
      </c>
      <c r="AB37" s="2">
        <f>Raw_schedule!AA35</f>
        <v>0.3</v>
      </c>
    </row>
    <row r="38" spans="1:28" x14ac:dyDescent="0.25">
      <c r="A38" s="39" t="str">
        <f>Raw_schedule!B36</f>
        <v>Heating Setpoint Schedule</v>
      </c>
      <c r="B38" s="39" t="str">
        <f>Raw_schedule!A36</f>
        <v>Kitchen</v>
      </c>
      <c r="C38" s="2" t="str">
        <f>Raw_schedule!C36</f>
        <v>AllOtherDays</v>
      </c>
      <c r="D38" s="2"/>
      <c r="E38" s="2">
        <f>Raw_schedule!D36</f>
        <v>69.98</v>
      </c>
      <c r="F38" s="2">
        <f>Raw_schedule!E36</f>
        <v>69.98</v>
      </c>
      <c r="G38" s="2">
        <f>Raw_schedule!F36</f>
        <v>69.98</v>
      </c>
      <c r="H38" s="2">
        <f>Raw_schedule!G36</f>
        <v>60.08</v>
      </c>
      <c r="I38" s="2">
        <f>Raw_schedule!H36</f>
        <v>60.08</v>
      </c>
      <c r="J38" s="2">
        <f>Raw_schedule!I36</f>
        <v>60.08</v>
      </c>
      <c r="K38" s="2">
        <f>Raw_schedule!J36</f>
        <v>60.08</v>
      </c>
      <c r="L38" s="2">
        <f>Raw_schedule!K36</f>
        <v>60.08</v>
      </c>
      <c r="M38" s="2">
        <f>Raw_schedule!L36</f>
        <v>60.08</v>
      </c>
      <c r="N38" s="2">
        <f>Raw_schedule!M36</f>
        <v>69.98</v>
      </c>
      <c r="O38" s="2">
        <f>Raw_schedule!N36</f>
        <v>69.98</v>
      </c>
      <c r="P38" s="2">
        <f>Raw_schedule!O36</f>
        <v>69.98</v>
      </c>
      <c r="Q38" s="2">
        <f>Raw_schedule!P36</f>
        <v>69.98</v>
      </c>
      <c r="R38" s="2">
        <f>Raw_schedule!Q36</f>
        <v>69.98</v>
      </c>
      <c r="S38" s="2">
        <f>Raw_schedule!R36</f>
        <v>69.98</v>
      </c>
      <c r="T38" s="2">
        <f>Raw_schedule!S36</f>
        <v>69.98</v>
      </c>
      <c r="U38" s="2">
        <f>Raw_schedule!T36</f>
        <v>69.98</v>
      </c>
      <c r="V38" s="2">
        <f>Raw_schedule!U36</f>
        <v>69.98</v>
      </c>
      <c r="W38" s="2">
        <f>Raw_schedule!V36</f>
        <v>69.98</v>
      </c>
      <c r="X38" s="2">
        <f>Raw_schedule!W36</f>
        <v>69.98</v>
      </c>
      <c r="Y38" s="2">
        <f>Raw_schedule!X36</f>
        <v>69.98</v>
      </c>
      <c r="Z38" s="2">
        <f>Raw_schedule!Y36</f>
        <v>69.98</v>
      </c>
      <c r="AA38" s="2">
        <f>Raw_schedule!Z36</f>
        <v>69.98</v>
      </c>
      <c r="AB38" s="2">
        <f>Raw_schedule!AA36</f>
        <v>69.98</v>
      </c>
    </row>
    <row r="39" spans="1:28" x14ac:dyDescent="0.25">
      <c r="A39" s="39" t="str">
        <f>Raw_schedule!B37</f>
        <v>Heating Setpoint Schedule</v>
      </c>
      <c r="B39" s="39" t="str">
        <f>Raw_schedule!A37</f>
        <v>Kitchen</v>
      </c>
      <c r="C39" s="2" t="str">
        <f>Raw_schedule!C37</f>
        <v>Saturdays</v>
      </c>
      <c r="D39" s="2"/>
      <c r="E39" s="2">
        <f>Raw_schedule!D37</f>
        <v>69.98</v>
      </c>
      <c r="F39" s="2">
        <f>Raw_schedule!E37</f>
        <v>69.98</v>
      </c>
      <c r="G39" s="2">
        <f>Raw_schedule!F37</f>
        <v>69.98</v>
      </c>
      <c r="H39" s="2">
        <f>Raw_schedule!G37</f>
        <v>60.08</v>
      </c>
      <c r="I39" s="2">
        <f>Raw_schedule!H37</f>
        <v>60.08</v>
      </c>
      <c r="J39" s="2">
        <f>Raw_schedule!I37</f>
        <v>60.08</v>
      </c>
      <c r="K39" s="2">
        <f>Raw_schedule!J37</f>
        <v>60.08</v>
      </c>
      <c r="L39" s="2">
        <f>Raw_schedule!K37</f>
        <v>60.08</v>
      </c>
      <c r="M39" s="2">
        <f>Raw_schedule!L37</f>
        <v>69.98</v>
      </c>
      <c r="N39" s="2">
        <f>Raw_schedule!M37</f>
        <v>69.98</v>
      </c>
      <c r="O39" s="2">
        <f>Raw_schedule!N37</f>
        <v>69.98</v>
      </c>
      <c r="P39" s="2">
        <f>Raw_schedule!O37</f>
        <v>69.98</v>
      </c>
      <c r="Q39" s="2">
        <f>Raw_schedule!P37</f>
        <v>69.98</v>
      </c>
      <c r="R39" s="2">
        <f>Raw_schedule!Q37</f>
        <v>69.98</v>
      </c>
      <c r="S39" s="2">
        <f>Raw_schedule!R37</f>
        <v>69.98</v>
      </c>
      <c r="T39" s="2">
        <f>Raw_schedule!S37</f>
        <v>69.98</v>
      </c>
      <c r="U39" s="2">
        <f>Raw_schedule!T37</f>
        <v>69.98</v>
      </c>
      <c r="V39" s="2">
        <f>Raw_schedule!U37</f>
        <v>69.98</v>
      </c>
      <c r="W39" s="2">
        <f>Raw_schedule!V37</f>
        <v>69.98</v>
      </c>
      <c r="X39" s="2">
        <f>Raw_schedule!W37</f>
        <v>69.98</v>
      </c>
      <c r="Y39" s="2">
        <f>Raw_schedule!X37</f>
        <v>69.98</v>
      </c>
      <c r="Z39" s="2">
        <f>Raw_schedule!Y37</f>
        <v>69.98</v>
      </c>
      <c r="AA39" s="2">
        <f>Raw_schedule!Z37</f>
        <v>69.98</v>
      </c>
      <c r="AB39" s="2">
        <f>Raw_schedule!AA37</f>
        <v>69.98</v>
      </c>
    </row>
    <row r="40" spans="1:28" x14ac:dyDescent="0.25">
      <c r="A40" s="39" t="str">
        <f>Raw_schedule!B38</f>
        <v>Heating Setpoint Schedule</v>
      </c>
      <c r="B40" s="39" t="str">
        <f>Raw_schedule!A38</f>
        <v>Kitchen</v>
      </c>
      <c r="C40" s="2" t="str">
        <f>Raw_schedule!C38</f>
        <v>Weekdays</v>
      </c>
      <c r="D40" s="2"/>
      <c r="E40" s="2">
        <f>Raw_schedule!D38</f>
        <v>69.98</v>
      </c>
      <c r="F40" s="2">
        <f>Raw_schedule!E38</f>
        <v>69.98</v>
      </c>
      <c r="G40" s="2">
        <f>Raw_schedule!F38</f>
        <v>69.98</v>
      </c>
      <c r="H40" s="2">
        <f>Raw_schedule!G38</f>
        <v>60.08</v>
      </c>
      <c r="I40" s="2">
        <f>Raw_schedule!H38</f>
        <v>60.08</v>
      </c>
      <c r="J40" s="2">
        <f>Raw_schedule!I38</f>
        <v>60.08</v>
      </c>
      <c r="K40" s="2">
        <f>Raw_schedule!J38</f>
        <v>69.98</v>
      </c>
      <c r="L40" s="2">
        <f>Raw_schedule!K38</f>
        <v>69.98</v>
      </c>
      <c r="M40" s="2">
        <f>Raw_schedule!L38</f>
        <v>69.98</v>
      </c>
      <c r="N40" s="2">
        <f>Raw_schedule!M38</f>
        <v>69.98</v>
      </c>
      <c r="O40" s="2">
        <f>Raw_schedule!N38</f>
        <v>69.98</v>
      </c>
      <c r="P40" s="2">
        <f>Raw_schedule!O38</f>
        <v>69.98</v>
      </c>
      <c r="Q40" s="2">
        <f>Raw_schedule!P38</f>
        <v>69.98</v>
      </c>
      <c r="R40" s="2">
        <f>Raw_schedule!Q38</f>
        <v>69.98</v>
      </c>
      <c r="S40" s="2">
        <f>Raw_schedule!R38</f>
        <v>69.98</v>
      </c>
      <c r="T40" s="2">
        <f>Raw_schedule!S38</f>
        <v>69.98</v>
      </c>
      <c r="U40" s="2">
        <f>Raw_schedule!T38</f>
        <v>69.98</v>
      </c>
      <c r="V40" s="2">
        <f>Raw_schedule!U38</f>
        <v>69.98</v>
      </c>
      <c r="W40" s="2">
        <f>Raw_schedule!V38</f>
        <v>69.98</v>
      </c>
      <c r="X40" s="2">
        <f>Raw_schedule!W38</f>
        <v>69.98</v>
      </c>
      <c r="Y40" s="2">
        <f>Raw_schedule!X38</f>
        <v>69.98</v>
      </c>
      <c r="Z40" s="2">
        <f>Raw_schedule!Y38</f>
        <v>69.98</v>
      </c>
      <c r="AA40" s="2">
        <f>Raw_schedule!Z38</f>
        <v>69.98</v>
      </c>
      <c r="AB40" s="2">
        <f>Raw_schedule!AA38</f>
        <v>69.98</v>
      </c>
    </row>
    <row r="41" spans="1:28" x14ac:dyDescent="0.25">
      <c r="A41" s="39" t="str">
        <f>Raw_schedule!B39</f>
        <v>Infiltration Schedule</v>
      </c>
      <c r="B41" s="39" t="str">
        <f>Raw_schedule!A39</f>
        <v>Kitchen</v>
      </c>
      <c r="C41" s="2" t="str">
        <f>Raw_schedule!C39</f>
        <v>AllDays</v>
      </c>
      <c r="D41" s="2"/>
      <c r="E41" s="2">
        <f>Raw_schedule!D39</f>
        <v>1</v>
      </c>
      <c r="F41" s="2">
        <f>Raw_schedule!E39</f>
        <v>1</v>
      </c>
      <c r="G41" s="2">
        <f>Raw_schedule!F39</f>
        <v>1</v>
      </c>
      <c r="H41" s="2">
        <f>Raw_schedule!G39</f>
        <v>1</v>
      </c>
      <c r="I41" s="2">
        <f>Raw_schedule!H39</f>
        <v>1</v>
      </c>
      <c r="J41" s="2">
        <f>Raw_schedule!I39</f>
        <v>1</v>
      </c>
      <c r="K41" s="2">
        <f>Raw_schedule!J39</f>
        <v>1</v>
      </c>
      <c r="L41" s="2">
        <f>Raw_schedule!K39</f>
        <v>1</v>
      </c>
      <c r="M41" s="2">
        <f>Raw_schedule!L39</f>
        <v>1</v>
      </c>
      <c r="N41" s="2">
        <f>Raw_schedule!M39</f>
        <v>1</v>
      </c>
      <c r="O41" s="2">
        <f>Raw_schedule!N39</f>
        <v>1</v>
      </c>
      <c r="P41" s="2">
        <f>Raw_schedule!O39</f>
        <v>1</v>
      </c>
      <c r="Q41" s="2">
        <f>Raw_schedule!P39</f>
        <v>1</v>
      </c>
      <c r="R41" s="2">
        <f>Raw_schedule!Q39</f>
        <v>1</v>
      </c>
      <c r="S41" s="2">
        <f>Raw_schedule!R39</f>
        <v>1</v>
      </c>
      <c r="T41" s="2">
        <f>Raw_schedule!S39</f>
        <v>1</v>
      </c>
      <c r="U41" s="2">
        <f>Raw_schedule!T39</f>
        <v>1</v>
      </c>
      <c r="V41" s="2">
        <f>Raw_schedule!U39</f>
        <v>1</v>
      </c>
      <c r="W41" s="2">
        <f>Raw_schedule!V39</f>
        <v>1</v>
      </c>
      <c r="X41" s="2">
        <f>Raw_schedule!W39</f>
        <v>1</v>
      </c>
      <c r="Y41" s="2">
        <f>Raw_schedule!X39</f>
        <v>1</v>
      </c>
      <c r="Z41" s="2">
        <f>Raw_schedule!Y39</f>
        <v>1</v>
      </c>
      <c r="AA41" s="2">
        <f>Raw_schedule!Z39</f>
        <v>1</v>
      </c>
      <c r="AB41" s="2">
        <f>Raw_schedule!AA39</f>
        <v>1</v>
      </c>
    </row>
    <row r="42" spans="1:28" x14ac:dyDescent="0.25">
      <c r="A42" s="39" t="str">
        <f>Raw_schedule!B40</f>
        <v>Lighting Schedule</v>
      </c>
      <c r="B42" s="39" t="str">
        <f>Raw_schedule!A40</f>
        <v>Kitchen</v>
      </c>
      <c r="C42" s="2" t="str">
        <f>Raw_schedule!C40</f>
        <v>AllOtherDays</v>
      </c>
      <c r="D42" s="2"/>
      <c r="E42" s="2">
        <f>Raw_schedule!D40</f>
        <v>0.2</v>
      </c>
      <c r="F42" s="2">
        <f>Raw_schedule!E40</f>
        <v>0.15</v>
      </c>
      <c r="G42" s="2">
        <f>Raw_schedule!F40</f>
        <v>0.15</v>
      </c>
      <c r="H42" s="2">
        <f>Raw_schedule!G40</f>
        <v>0.15</v>
      </c>
      <c r="I42" s="2">
        <f>Raw_schedule!H40</f>
        <v>0.15</v>
      </c>
      <c r="J42" s="2">
        <f>Raw_schedule!I40</f>
        <v>0.15</v>
      </c>
      <c r="K42" s="2">
        <f>Raw_schedule!J40</f>
        <v>0.3</v>
      </c>
      <c r="L42" s="2">
        <f>Raw_schedule!K40</f>
        <v>0.3</v>
      </c>
      <c r="M42" s="2">
        <f>Raw_schedule!L40</f>
        <v>0.45</v>
      </c>
      <c r="N42" s="2">
        <f>Raw_schedule!M40</f>
        <v>0.45</v>
      </c>
      <c r="O42" s="2">
        <f>Raw_schedule!N40</f>
        <v>0.65</v>
      </c>
      <c r="P42" s="2">
        <f>Raw_schedule!O40</f>
        <v>0.65</v>
      </c>
      <c r="Q42" s="2">
        <f>Raw_schedule!P40</f>
        <v>0.65</v>
      </c>
      <c r="R42" s="2">
        <f>Raw_schedule!Q40</f>
        <v>0.65</v>
      </c>
      <c r="S42" s="2">
        <f>Raw_schedule!R40</f>
        <v>0.65</v>
      </c>
      <c r="T42" s="2">
        <f>Raw_schedule!S40</f>
        <v>0.65</v>
      </c>
      <c r="U42" s="2">
        <f>Raw_schedule!T40</f>
        <v>0.55000000000000004</v>
      </c>
      <c r="V42" s="2">
        <f>Raw_schedule!U40</f>
        <v>0.55000000000000004</v>
      </c>
      <c r="W42" s="2">
        <f>Raw_schedule!V40</f>
        <v>0.55000000000000004</v>
      </c>
      <c r="X42" s="2">
        <f>Raw_schedule!W40</f>
        <v>0.55000000000000004</v>
      </c>
      <c r="Y42" s="2">
        <f>Raw_schedule!X40</f>
        <v>0.55000000000000004</v>
      </c>
      <c r="Z42" s="2">
        <f>Raw_schedule!Y40</f>
        <v>0.55000000000000004</v>
      </c>
      <c r="AA42" s="2">
        <f>Raw_schedule!Z40</f>
        <v>0.45</v>
      </c>
      <c r="AB42" s="2">
        <f>Raw_schedule!AA40</f>
        <v>0.3</v>
      </c>
    </row>
    <row r="43" spans="1:28" x14ac:dyDescent="0.25">
      <c r="A43" s="39" t="str">
        <f>Raw_schedule!B41</f>
        <v>Lighting Schedule</v>
      </c>
      <c r="B43" s="39" t="str">
        <f>Raw_schedule!A41</f>
        <v>Kitchen</v>
      </c>
      <c r="C43" s="2" t="str">
        <f>Raw_schedule!C41</f>
        <v>Saturdays</v>
      </c>
      <c r="D43" s="2"/>
      <c r="E43" s="2">
        <f>Raw_schedule!D41</f>
        <v>0.2</v>
      </c>
      <c r="F43" s="2">
        <f>Raw_schedule!E41</f>
        <v>0.15</v>
      </c>
      <c r="G43" s="2">
        <f>Raw_schedule!F41</f>
        <v>0.15</v>
      </c>
      <c r="H43" s="2">
        <f>Raw_schedule!G41</f>
        <v>0.15</v>
      </c>
      <c r="I43" s="2">
        <f>Raw_schedule!H41</f>
        <v>0.15</v>
      </c>
      <c r="J43" s="2">
        <f>Raw_schedule!I41</f>
        <v>0.15</v>
      </c>
      <c r="K43" s="2">
        <f>Raw_schedule!J41</f>
        <v>0.3</v>
      </c>
      <c r="L43" s="2">
        <f>Raw_schedule!K41</f>
        <v>0.3</v>
      </c>
      <c r="M43" s="2">
        <f>Raw_schedule!L41</f>
        <v>0.55000000000000004</v>
      </c>
      <c r="N43" s="2">
        <f>Raw_schedule!M41</f>
        <v>0.55000000000000004</v>
      </c>
      <c r="O43" s="2">
        <f>Raw_schedule!N41</f>
        <v>0.75</v>
      </c>
      <c r="P43" s="2">
        <f>Raw_schedule!O41</f>
        <v>0.75</v>
      </c>
      <c r="Q43" s="2">
        <f>Raw_schedule!P41</f>
        <v>0.75</v>
      </c>
      <c r="R43" s="2">
        <f>Raw_schedule!Q41</f>
        <v>0.75</v>
      </c>
      <c r="S43" s="2">
        <f>Raw_schedule!R41</f>
        <v>0.75</v>
      </c>
      <c r="T43" s="2">
        <f>Raw_schedule!S41</f>
        <v>0.75</v>
      </c>
      <c r="U43" s="2">
        <f>Raw_schedule!T41</f>
        <v>0.75</v>
      </c>
      <c r="V43" s="2">
        <f>Raw_schedule!U41</f>
        <v>0.85</v>
      </c>
      <c r="W43" s="2">
        <f>Raw_schedule!V41</f>
        <v>0.85</v>
      </c>
      <c r="X43" s="2">
        <f>Raw_schedule!W41</f>
        <v>0.85</v>
      </c>
      <c r="Y43" s="2">
        <f>Raw_schedule!X41</f>
        <v>0.85</v>
      </c>
      <c r="Z43" s="2">
        <f>Raw_schedule!Y41</f>
        <v>0.85</v>
      </c>
      <c r="AA43" s="2">
        <f>Raw_schedule!Z41</f>
        <v>0.45</v>
      </c>
      <c r="AB43" s="2">
        <f>Raw_schedule!AA41</f>
        <v>0.3</v>
      </c>
    </row>
    <row r="44" spans="1:28" x14ac:dyDescent="0.25">
      <c r="A44" s="39" t="str">
        <f>Raw_schedule!B42</f>
        <v>Lighting Schedule</v>
      </c>
      <c r="B44" s="39" t="str">
        <f>Raw_schedule!A42</f>
        <v>Kitchen</v>
      </c>
      <c r="C44" s="2" t="str">
        <f>Raw_schedule!C42</f>
        <v>Weekdays</v>
      </c>
      <c r="D44" s="2"/>
      <c r="E44" s="2">
        <f>Raw_schedule!D42</f>
        <v>0.15</v>
      </c>
      <c r="F44" s="2">
        <f>Raw_schedule!E42</f>
        <v>0.15</v>
      </c>
      <c r="G44" s="2">
        <f>Raw_schedule!F42</f>
        <v>0.15</v>
      </c>
      <c r="H44" s="2">
        <f>Raw_schedule!G42</f>
        <v>0.15</v>
      </c>
      <c r="I44" s="2">
        <f>Raw_schedule!H42</f>
        <v>0.15</v>
      </c>
      <c r="J44" s="2">
        <f>Raw_schedule!I42</f>
        <v>0.2</v>
      </c>
      <c r="K44" s="2">
        <f>Raw_schedule!J42</f>
        <v>0.35</v>
      </c>
      <c r="L44" s="2">
        <f>Raw_schedule!K42</f>
        <v>0.35</v>
      </c>
      <c r="M44" s="2">
        <f>Raw_schedule!L42</f>
        <v>0.55000000000000004</v>
      </c>
      <c r="N44" s="2">
        <f>Raw_schedule!M42</f>
        <v>0.55000000000000004</v>
      </c>
      <c r="O44" s="2">
        <f>Raw_schedule!N42</f>
        <v>0.85</v>
      </c>
      <c r="P44" s="2">
        <f>Raw_schedule!O42</f>
        <v>0.85</v>
      </c>
      <c r="Q44" s="2">
        <f>Raw_schedule!P42</f>
        <v>0.85</v>
      </c>
      <c r="R44" s="2">
        <f>Raw_schedule!Q42</f>
        <v>0.85</v>
      </c>
      <c r="S44" s="2">
        <f>Raw_schedule!R42</f>
        <v>0.85</v>
      </c>
      <c r="T44" s="2">
        <f>Raw_schedule!S42</f>
        <v>0.85</v>
      </c>
      <c r="U44" s="2">
        <f>Raw_schedule!T42</f>
        <v>0.85</v>
      </c>
      <c r="V44" s="2">
        <f>Raw_schedule!U42</f>
        <v>0.85</v>
      </c>
      <c r="W44" s="2">
        <f>Raw_schedule!V42</f>
        <v>0.85</v>
      </c>
      <c r="X44" s="2">
        <f>Raw_schedule!W42</f>
        <v>0.85</v>
      </c>
      <c r="Y44" s="2">
        <f>Raw_schedule!X42</f>
        <v>0.85</v>
      </c>
      <c r="Z44" s="2">
        <f>Raw_schedule!Y42</f>
        <v>0.85</v>
      </c>
      <c r="AA44" s="2">
        <f>Raw_schedule!Z42</f>
        <v>0.45</v>
      </c>
      <c r="AB44" s="2">
        <f>Raw_schedule!AA42</f>
        <v>0.3</v>
      </c>
    </row>
    <row r="45" spans="1:28" x14ac:dyDescent="0.25">
      <c r="A45" s="39" t="str">
        <f>Raw_schedule!B43</f>
        <v>OA Schedule</v>
      </c>
      <c r="B45" s="39" t="str">
        <f>Raw_schedule!A43</f>
        <v>Kitchen</v>
      </c>
      <c r="C45" s="2" t="str">
        <f>Raw_schedule!C43</f>
        <v>AllOtherDays</v>
      </c>
      <c r="D45" s="2"/>
      <c r="E45" s="2">
        <f>Raw_schedule!D43</f>
        <v>1</v>
      </c>
      <c r="F45" s="2">
        <f>Raw_schedule!E43</f>
        <v>1</v>
      </c>
      <c r="G45" s="2">
        <f>Raw_schedule!F43</f>
        <v>1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1</v>
      </c>
      <c r="O45" s="2">
        <f>Raw_schedule!N43</f>
        <v>1</v>
      </c>
      <c r="P45" s="2">
        <f>Raw_schedule!O43</f>
        <v>1</v>
      </c>
      <c r="Q45" s="2">
        <f>Raw_schedule!P43</f>
        <v>1</v>
      </c>
      <c r="R45" s="2">
        <f>Raw_schedule!Q43</f>
        <v>1</v>
      </c>
      <c r="S45" s="2">
        <f>Raw_schedule!R43</f>
        <v>1</v>
      </c>
      <c r="T45" s="2">
        <f>Raw_schedule!S43</f>
        <v>1</v>
      </c>
      <c r="U45" s="2">
        <f>Raw_schedule!T43</f>
        <v>1</v>
      </c>
      <c r="V45" s="2">
        <f>Raw_schedule!U43</f>
        <v>1</v>
      </c>
      <c r="W45" s="2">
        <f>Raw_schedule!V43</f>
        <v>1</v>
      </c>
      <c r="X45" s="2">
        <f>Raw_schedule!W43</f>
        <v>1</v>
      </c>
      <c r="Y45" s="2">
        <f>Raw_schedule!X43</f>
        <v>1</v>
      </c>
      <c r="Z45" s="2">
        <f>Raw_schedule!Y43</f>
        <v>1</v>
      </c>
      <c r="AA45" s="2">
        <f>Raw_schedule!Z43</f>
        <v>1</v>
      </c>
      <c r="AB45" s="2">
        <f>Raw_schedule!AA43</f>
        <v>1</v>
      </c>
    </row>
    <row r="46" spans="1:28" x14ac:dyDescent="0.25">
      <c r="A46" s="39" t="str">
        <f>Raw_schedule!B44</f>
        <v>OA Schedule</v>
      </c>
      <c r="B46" s="39" t="str">
        <f>Raw_schedule!A44</f>
        <v>Kitchen</v>
      </c>
      <c r="C46" s="2" t="str">
        <f>Raw_schedule!C44</f>
        <v>Saturdays</v>
      </c>
      <c r="D46" s="2"/>
      <c r="E46" s="2">
        <f>Raw_schedule!D44</f>
        <v>1</v>
      </c>
      <c r="F46" s="2">
        <f>Raw_schedule!E44</f>
        <v>1</v>
      </c>
      <c r="G46" s="2">
        <f>Raw_schedule!F44</f>
        <v>1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1</v>
      </c>
      <c r="N46" s="2">
        <f>Raw_schedule!M44</f>
        <v>1</v>
      </c>
      <c r="O46" s="2">
        <f>Raw_schedule!N44</f>
        <v>1</v>
      </c>
      <c r="P46" s="2">
        <f>Raw_schedule!O44</f>
        <v>1</v>
      </c>
      <c r="Q46" s="2">
        <f>Raw_schedule!P44</f>
        <v>1</v>
      </c>
      <c r="R46" s="2">
        <f>Raw_schedule!Q44</f>
        <v>1</v>
      </c>
      <c r="S46" s="2">
        <f>Raw_schedule!R44</f>
        <v>1</v>
      </c>
      <c r="T46" s="2">
        <f>Raw_schedule!S44</f>
        <v>1</v>
      </c>
      <c r="U46" s="2">
        <f>Raw_schedule!T44</f>
        <v>1</v>
      </c>
      <c r="V46" s="2">
        <f>Raw_schedule!U44</f>
        <v>1</v>
      </c>
      <c r="W46" s="2">
        <f>Raw_schedule!V44</f>
        <v>1</v>
      </c>
      <c r="X46" s="2">
        <f>Raw_schedule!W44</f>
        <v>1</v>
      </c>
      <c r="Y46" s="2">
        <f>Raw_schedule!X44</f>
        <v>1</v>
      </c>
      <c r="Z46" s="2">
        <f>Raw_schedule!Y44</f>
        <v>1</v>
      </c>
      <c r="AA46" s="2">
        <f>Raw_schedule!Z44</f>
        <v>1</v>
      </c>
      <c r="AB46" s="2">
        <f>Raw_schedule!AA44</f>
        <v>1</v>
      </c>
    </row>
    <row r="47" spans="1:28" x14ac:dyDescent="0.25">
      <c r="A47" s="39" t="str">
        <f>Raw_schedule!B45</f>
        <v>OA Schedule</v>
      </c>
      <c r="B47" s="39" t="str">
        <f>Raw_schedule!A45</f>
        <v>Kitchen</v>
      </c>
      <c r="C47" s="2" t="str">
        <f>Raw_schedule!C45</f>
        <v>Weekdays</v>
      </c>
      <c r="D47" s="2"/>
      <c r="E47" s="2">
        <f>Raw_schedule!D45</f>
        <v>1</v>
      </c>
      <c r="F47" s="2">
        <f>Raw_schedule!E45</f>
        <v>1</v>
      </c>
      <c r="G47" s="2">
        <f>Raw_schedule!F45</f>
        <v>1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1</v>
      </c>
      <c r="L47" s="2">
        <f>Raw_schedule!K45</f>
        <v>1</v>
      </c>
      <c r="M47" s="2">
        <f>Raw_schedule!L45</f>
        <v>1</v>
      </c>
      <c r="N47" s="2">
        <f>Raw_schedule!M45</f>
        <v>1</v>
      </c>
      <c r="O47" s="2">
        <f>Raw_schedule!N45</f>
        <v>1</v>
      </c>
      <c r="P47" s="2">
        <f>Raw_schedule!O45</f>
        <v>1</v>
      </c>
      <c r="Q47" s="2">
        <f>Raw_schedule!P45</f>
        <v>1</v>
      </c>
      <c r="R47" s="2">
        <f>Raw_schedule!Q45</f>
        <v>1</v>
      </c>
      <c r="S47" s="2">
        <f>Raw_schedule!R45</f>
        <v>1</v>
      </c>
      <c r="T47" s="2">
        <f>Raw_schedule!S45</f>
        <v>1</v>
      </c>
      <c r="U47" s="2">
        <f>Raw_schedule!T45</f>
        <v>1</v>
      </c>
      <c r="V47" s="2">
        <f>Raw_schedule!U45</f>
        <v>1</v>
      </c>
      <c r="W47" s="2">
        <f>Raw_schedule!V45</f>
        <v>1</v>
      </c>
      <c r="X47" s="2">
        <f>Raw_schedule!W45</f>
        <v>1</v>
      </c>
      <c r="Y47" s="2">
        <f>Raw_schedule!X45</f>
        <v>1</v>
      </c>
      <c r="Z47" s="2">
        <f>Raw_schedule!Y45</f>
        <v>1</v>
      </c>
      <c r="AA47" s="2">
        <f>Raw_schedule!Z45</f>
        <v>1</v>
      </c>
      <c r="AB47" s="2">
        <f>Raw_schedule!AA45</f>
        <v>1</v>
      </c>
    </row>
    <row r="48" spans="1:28" x14ac:dyDescent="0.25">
      <c r="A48" s="39" t="str">
        <f>Raw_schedule!B46</f>
        <v>Occupant Sch</v>
      </c>
      <c r="B48" s="39" t="str">
        <f>Raw_schedule!A46</f>
        <v>Kitchen</v>
      </c>
      <c r="C48" s="2" t="str">
        <f>Raw_schedule!C46</f>
        <v>AllOtherDays</v>
      </c>
      <c r="D48" s="2"/>
      <c r="E48" s="2">
        <f>Raw_schedule!D46</f>
        <v>0.2</v>
      </c>
      <c r="F48" s="2">
        <f>Raw_schedule!E46</f>
        <v>0.2</v>
      </c>
      <c r="G48" s="2">
        <f>Raw_schedule!F46</f>
        <v>0.05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</v>
      </c>
      <c r="M48" s="2">
        <f>Raw_schedule!L46</f>
        <v>0</v>
      </c>
      <c r="N48" s="2">
        <f>Raw_schedule!M46</f>
        <v>0</v>
      </c>
      <c r="O48" s="2">
        <f>Raw_schedule!N46</f>
        <v>0.1</v>
      </c>
      <c r="P48" s="2">
        <f>Raw_schedule!O46</f>
        <v>0.2</v>
      </c>
      <c r="Q48" s="2">
        <f>Raw_schedule!P46</f>
        <v>0.25</v>
      </c>
      <c r="R48" s="2">
        <f>Raw_schedule!Q46</f>
        <v>0.25</v>
      </c>
      <c r="S48" s="2">
        <f>Raw_schedule!R46</f>
        <v>0.15</v>
      </c>
      <c r="T48" s="2">
        <f>Raw_schedule!S46</f>
        <v>0.2</v>
      </c>
      <c r="U48" s="2">
        <f>Raw_schedule!T46</f>
        <v>0.25</v>
      </c>
      <c r="V48" s="2">
        <f>Raw_schedule!U46</f>
        <v>0.35</v>
      </c>
      <c r="W48" s="2">
        <f>Raw_schedule!V46</f>
        <v>0.55000000000000004</v>
      </c>
      <c r="X48" s="2">
        <f>Raw_schedule!W46</f>
        <v>0.65</v>
      </c>
      <c r="Y48" s="2">
        <f>Raw_schedule!X46</f>
        <v>0.7</v>
      </c>
      <c r="Z48" s="2">
        <f>Raw_schedule!Y46</f>
        <v>0.35</v>
      </c>
      <c r="AA48" s="2">
        <f>Raw_schedule!Z46</f>
        <v>0.2</v>
      </c>
      <c r="AB48" s="2">
        <f>Raw_schedule!AA46</f>
        <v>0.2</v>
      </c>
    </row>
    <row r="49" spans="1:28" x14ac:dyDescent="0.25">
      <c r="A49" s="39" t="str">
        <f>Raw_schedule!B47</f>
        <v>Occupant Sch</v>
      </c>
      <c r="B49" s="39" t="str">
        <f>Raw_schedule!A47</f>
        <v>Kitchen</v>
      </c>
      <c r="C49" s="2" t="str">
        <f>Raw_schedule!C47</f>
        <v>Saturdays</v>
      </c>
      <c r="D49" s="2"/>
      <c r="E49" s="2">
        <f>Raw_schedule!D47</f>
        <v>0.3</v>
      </c>
      <c r="F49" s="2">
        <f>Raw_schedule!E47</f>
        <v>0.25</v>
      </c>
      <c r="G49" s="2">
        <f>Raw_schedule!F47</f>
        <v>0.05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</v>
      </c>
      <c r="M49" s="2">
        <f>Raw_schedule!L47</f>
        <v>0</v>
      </c>
      <c r="N49" s="2">
        <f>Raw_schedule!M47</f>
        <v>0.05</v>
      </c>
      <c r="O49" s="2">
        <f>Raw_schedule!N47</f>
        <v>0.2</v>
      </c>
      <c r="P49" s="2">
        <f>Raw_schedule!O47</f>
        <v>0.45</v>
      </c>
      <c r="Q49" s="2">
        <f>Raw_schedule!P47</f>
        <v>0.5</v>
      </c>
      <c r="R49" s="2">
        <f>Raw_schedule!Q47</f>
        <v>0.5</v>
      </c>
      <c r="S49" s="2">
        <f>Raw_schedule!R47</f>
        <v>0.35</v>
      </c>
      <c r="T49" s="2">
        <f>Raw_schedule!S47</f>
        <v>0.3</v>
      </c>
      <c r="U49" s="2">
        <f>Raw_schedule!T47</f>
        <v>0.3</v>
      </c>
      <c r="V49" s="2">
        <f>Raw_schedule!U47</f>
        <v>0.3</v>
      </c>
      <c r="W49" s="2">
        <f>Raw_schedule!V47</f>
        <v>0.7</v>
      </c>
      <c r="X49" s="2">
        <f>Raw_schedule!W47</f>
        <v>0.9</v>
      </c>
      <c r="Y49" s="2">
        <f>Raw_schedule!X47</f>
        <v>0.7</v>
      </c>
      <c r="Z49" s="2">
        <f>Raw_schedule!Y47</f>
        <v>0.65</v>
      </c>
      <c r="AA49" s="2">
        <f>Raw_schedule!Z47</f>
        <v>0.55000000000000004</v>
      </c>
      <c r="AB49" s="2">
        <f>Raw_schedule!AA47</f>
        <v>0.35</v>
      </c>
    </row>
    <row r="50" spans="1:28" x14ac:dyDescent="0.25">
      <c r="A50" s="39" t="str">
        <f>Raw_schedule!B48</f>
        <v>Occupant Sch</v>
      </c>
      <c r="B50" s="39" t="str">
        <f>Raw_schedule!A48</f>
        <v>Kitchen</v>
      </c>
      <c r="C50" s="2" t="str">
        <f>Raw_schedule!C48</f>
        <v>Weekdays</v>
      </c>
      <c r="D50" s="2"/>
      <c r="E50" s="2">
        <f>Raw_schedule!D48</f>
        <v>0.15</v>
      </c>
      <c r="F50" s="2">
        <f>Raw_schedule!E48</f>
        <v>0.15</v>
      </c>
      <c r="G50" s="2">
        <f>Raw_schedule!F48</f>
        <v>0.05</v>
      </c>
      <c r="H50" s="2">
        <f>Raw_schedule!G48</f>
        <v>0</v>
      </c>
      <c r="I50" s="2">
        <f>Raw_schedule!H48</f>
        <v>0</v>
      </c>
      <c r="J50" s="2">
        <f>Raw_schedule!I48</f>
        <v>0</v>
      </c>
      <c r="K50" s="2">
        <f>Raw_schedule!J48</f>
        <v>0</v>
      </c>
      <c r="L50" s="2">
        <f>Raw_schedule!K48</f>
        <v>0.05</v>
      </c>
      <c r="M50" s="2">
        <f>Raw_schedule!L48</f>
        <v>0.05</v>
      </c>
      <c r="N50" s="2">
        <f>Raw_schedule!M48</f>
        <v>0.05</v>
      </c>
      <c r="O50" s="2">
        <f>Raw_schedule!N48</f>
        <v>0.2</v>
      </c>
      <c r="P50" s="2">
        <f>Raw_schedule!O48</f>
        <v>0.5</v>
      </c>
      <c r="Q50" s="2">
        <f>Raw_schedule!P48</f>
        <v>0.8</v>
      </c>
      <c r="R50" s="2">
        <f>Raw_schedule!Q48</f>
        <v>0.7</v>
      </c>
      <c r="S50" s="2">
        <f>Raw_schedule!R48</f>
        <v>0.4</v>
      </c>
      <c r="T50" s="2">
        <f>Raw_schedule!S48</f>
        <v>0.2</v>
      </c>
      <c r="U50" s="2">
        <f>Raw_schedule!T48</f>
        <v>0.25</v>
      </c>
      <c r="V50" s="2">
        <f>Raw_schedule!U48</f>
        <v>0.5</v>
      </c>
      <c r="W50" s="2">
        <f>Raw_schedule!V48</f>
        <v>0.8</v>
      </c>
      <c r="X50" s="2">
        <f>Raw_schedule!W48</f>
        <v>0.8</v>
      </c>
      <c r="Y50" s="2">
        <f>Raw_schedule!X48</f>
        <v>0.8</v>
      </c>
      <c r="Z50" s="2">
        <f>Raw_schedule!Y48</f>
        <v>0.5</v>
      </c>
      <c r="AA50" s="2">
        <f>Raw_schedule!Z48</f>
        <v>0.35</v>
      </c>
      <c r="AB50" s="2">
        <f>Raw_schedule!AA48</f>
        <v>0.2</v>
      </c>
    </row>
    <row r="51" spans="1:28" x14ac:dyDescent="0.25">
      <c r="A51" s="39" t="str">
        <f>Raw_schedule!B49</f>
        <v>Cooling Setpoint Schedule</v>
      </c>
      <c r="B51" s="39" t="str">
        <f>Raw_schedule!A49</f>
        <v>Office</v>
      </c>
      <c r="C51" s="2" t="str">
        <f>Raw_schedule!C49</f>
        <v>AllOtherDays</v>
      </c>
      <c r="D51" s="2"/>
      <c r="E51" s="2">
        <f>Raw_schedule!D49</f>
        <v>84.92</v>
      </c>
      <c r="F51" s="2">
        <f>Raw_schedule!E49</f>
        <v>84.92</v>
      </c>
      <c r="G51" s="2">
        <f>Raw_schedule!F49</f>
        <v>84.92</v>
      </c>
      <c r="H51" s="2">
        <f>Raw_schedule!G49</f>
        <v>84.92</v>
      </c>
      <c r="I51" s="2">
        <f>Raw_schedule!H49</f>
        <v>84.92</v>
      </c>
      <c r="J51" s="2">
        <f>Raw_schedule!I49</f>
        <v>84.92</v>
      </c>
      <c r="K51" s="2">
        <f>Raw_schedule!J49</f>
        <v>84.92</v>
      </c>
      <c r="L51" s="2">
        <f>Raw_schedule!K49</f>
        <v>84.92</v>
      </c>
      <c r="M51" s="2">
        <f>Raw_schedule!L49</f>
        <v>84.92</v>
      </c>
      <c r="N51" s="2">
        <f>Raw_schedule!M49</f>
        <v>84.92</v>
      </c>
      <c r="O51" s="2">
        <f>Raw_schedule!N49</f>
        <v>84.92</v>
      </c>
      <c r="P51" s="2">
        <f>Raw_schedule!O49</f>
        <v>84.92</v>
      </c>
      <c r="Q51" s="2">
        <f>Raw_schedule!P49</f>
        <v>84.92</v>
      </c>
      <c r="R51" s="2">
        <f>Raw_schedule!Q49</f>
        <v>84.92</v>
      </c>
      <c r="S51" s="2">
        <f>Raw_schedule!R49</f>
        <v>84.92</v>
      </c>
      <c r="T51" s="2">
        <f>Raw_schedule!S49</f>
        <v>84.92</v>
      </c>
      <c r="U51" s="2">
        <f>Raw_schedule!T49</f>
        <v>84.92</v>
      </c>
      <c r="V51" s="2">
        <f>Raw_schedule!U49</f>
        <v>84.92</v>
      </c>
      <c r="W51" s="2">
        <f>Raw_schedule!V49</f>
        <v>84.92</v>
      </c>
      <c r="X51" s="2">
        <f>Raw_schedule!W49</f>
        <v>84.92</v>
      </c>
      <c r="Y51" s="2">
        <f>Raw_schedule!X49</f>
        <v>84.92</v>
      </c>
      <c r="Z51" s="2">
        <f>Raw_schedule!Y49</f>
        <v>84.92</v>
      </c>
      <c r="AA51" s="2">
        <f>Raw_schedule!Z49</f>
        <v>84.92</v>
      </c>
      <c r="AB51" s="2">
        <f>Raw_schedule!AA49</f>
        <v>84.92</v>
      </c>
    </row>
    <row r="52" spans="1:28" x14ac:dyDescent="0.25">
      <c r="A52" s="39" t="str">
        <f>Raw_schedule!B50</f>
        <v>Cooling Setpoint Schedule</v>
      </c>
      <c r="B52" s="39" t="str">
        <f>Raw_schedule!A50</f>
        <v>Office</v>
      </c>
      <c r="C52" s="2" t="str">
        <f>Raw_schedule!C50</f>
        <v>Saturday</v>
      </c>
      <c r="D52" s="2"/>
      <c r="E52" s="2">
        <f>Raw_schedule!D50</f>
        <v>84.92</v>
      </c>
      <c r="F52" s="2">
        <f>Raw_schedule!E50</f>
        <v>84.92</v>
      </c>
      <c r="G52" s="2">
        <f>Raw_schedule!F50</f>
        <v>84.92</v>
      </c>
      <c r="H52" s="2">
        <f>Raw_schedule!G50</f>
        <v>84.92</v>
      </c>
      <c r="I52" s="2">
        <f>Raw_schedule!H50</f>
        <v>84.92</v>
      </c>
      <c r="J52" s="2">
        <f>Raw_schedule!I50</f>
        <v>75.02</v>
      </c>
      <c r="K52" s="2">
        <f>Raw_schedule!J50</f>
        <v>75.02</v>
      </c>
      <c r="L52" s="2">
        <f>Raw_schedule!K50</f>
        <v>75.02</v>
      </c>
      <c r="M52" s="2">
        <f>Raw_schedule!L50</f>
        <v>75.02</v>
      </c>
      <c r="N52" s="2">
        <f>Raw_schedule!M50</f>
        <v>75.02</v>
      </c>
      <c r="O52" s="2">
        <f>Raw_schedule!N50</f>
        <v>75.02</v>
      </c>
      <c r="P52" s="2">
        <f>Raw_schedule!O50</f>
        <v>75.02</v>
      </c>
      <c r="Q52" s="2">
        <f>Raw_schedule!P50</f>
        <v>75.02</v>
      </c>
      <c r="R52" s="2">
        <f>Raw_schedule!Q50</f>
        <v>75.02</v>
      </c>
      <c r="S52" s="2">
        <f>Raw_schedule!R50</f>
        <v>75.02</v>
      </c>
      <c r="T52" s="2">
        <f>Raw_schedule!S50</f>
        <v>75.02</v>
      </c>
      <c r="U52" s="2">
        <f>Raw_schedule!T50</f>
        <v>75.02</v>
      </c>
      <c r="V52" s="2">
        <f>Raw_schedule!U50</f>
        <v>75.02</v>
      </c>
      <c r="W52" s="2">
        <f>Raw_schedule!V50</f>
        <v>75.02</v>
      </c>
      <c r="X52" s="2">
        <f>Raw_schedule!W50</f>
        <v>84.92</v>
      </c>
      <c r="Y52" s="2">
        <f>Raw_schedule!X50</f>
        <v>84.92</v>
      </c>
      <c r="Z52" s="2">
        <f>Raw_schedule!Y50</f>
        <v>84.92</v>
      </c>
      <c r="AA52" s="2">
        <f>Raw_schedule!Z50</f>
        <v>84.92</v>
      </c>
      <c r="AB52" s="2">
        <f>Raw_schedule!AA50</f>
        <v>84.92</v>
      </c>
    </row>
    <row r="53" spans="1:28" x14ac:dyDescent="0.25">
      <c r="A53" s="39" t="str">
        <f>Raw_schedule!B51</f>
        <v>Cooling Setpoint Schedule</v>
      </c>
      <c r="B53" s="39" t="str">
        <f>Raw_schedule!A51</f>
        <v>Office</v>
      </c>
      <c r="C53" s="2" t="str">
        <f>Raw_schedule!C51</f>
        <v>Weekdays</v>
      </c>
      <c r="D53" s="2"/>
      <c r="E53" s="2">
        <f>Raw_schedule!D51</f>
        <v>84.92</v>
      </c>
      <c r="F53" s="2">
        <f>Raw_schedule!E51</f>
        <v>84.92</v>
      </c>
      <c r="G53" s="2">
        <f>Raw_schedule!F51</f>
        <v>84.92</v>
      </c>
      <c r="H53" s="2">
        <f>Raw_schedule!G51</f>
        <v>84.92</v>
      </c>
      <c r="I53" s="2">
        <f>Raw_schedule!H51</f>
        <v>84.92</v>
      </c>
      <c r="J53" s="2">
        <f>Raw_schedule!I51</f>
        <v>75.02</v>
      </c>
      <c r="K53" s="2">
        <f>Raw_schedule!J51</f>
        <v>75.02</v>
      </c>
      <c r="L53" s="2">
        <f>Raw_schedule!K51</f>
        <v>75.02</v>
      </c>
      <c r="M53" s="2">
        <f>Raw_schedule!L51</f>
        <v>75.02</v>
      </c>
      <c r="N53" s="2">
        <f>Raw_schedule!M51</f>
        <v>75.02</v>
      </c>
      <c r="O53" s="2">
        <f>Raw_schedule!N51</f>
        <v>75.02</v>
      </c>
      <c r="P53" s="2">
        <f>Raw_schedule!O51</f>
        <v>75.02</v>
      </c>
      <c r="Q53" s="2">
        <f>Raw_schedule!P51</f>
        <v>75.02</v>
      </c>
      <c r="R53" s="2">
        <f>Raw_schedule!Q51</f>
        <v>75.02</v>
      </c>
      <c r="S53" s="2">
        <f>Raw_schedule!R51</f>
        <v>75.02</v>
      </c>
      <c r="T53" s="2">
        <f>Raw_schedule!S51</f>
        <v>75.02</v>
      </c>
      <c r="U53" s="2">
        <f>Raw_schedule!T51</f>
        <v>75.02</v>
      </c>
      <c r="V53" s="2">
        <f>Raw_schedule!U51</f>
        <v>75.02</v>
      </c>
      <c r="W53" s="2">
        <f>Raw_schedule!V51</f>
        <v>75.02</v>
      </c>
      <c r="X53" s="2">
        <f>Raw_schedule!W51</f>
        <v>75.02</v>
      </c>
      <c r="Y53" s="2">
        <f>Raw_schedule!X51</f>
        <v>75.02</v>
      </c>
      <c r="Z53" s="2">
        <f>Raw_schedule!Y51</f>
        <v>75.02</v>
      </c>
      <c r="AA53" s="2">
        <f>Raw_schedule!Z51</f>
        <v>75.02</v>
      </c>
      <c r="AB53" s="2">
        <f>Raw_schedule!AA51</f>
        <v>75.02</v>
      </c>
    </row>
    <row r="54" spans="1:28" x14ac:dyDescent="0.25">
      <c r="A54" s="39" t="str">
        <f>Raw_schedule!B52</f>
        <v>DHW Sch</v>
      </c>
      <c r="B54" s="39" t="str">
        <f>Raw_schedule!A52</f>
        <v>Office</v>
      </c>
      <c r="C54" s="2" t="str">
        <f>Raw_schedule!C52</f>
        <v>AllOtherDays</v>
      </c>
      <c r="D54" s="2"/>
      <c r="E54" s="2">
        <f>Raw_schedule!D52</f>
        <v>0.04</v>
      </c>
      <c r="F54" s="2">
        <f>Raw_schedule!E52</f>
        <v>0.04</v>
      </c>
      <c r="G54" s="2">
        <f>Raw_schedule!F52</f>
        <v>0.04</v>
      </c>
      <c r="H54" s="2">
        <f>Raw_schedule!G52</f>
        <v>0.04</v>
      </c>
      <c r="I54" s="2">
        <f>Raw_schedule!H52</f>
        <v>0.04</v>
      </c>
      <c r="J54" s="2">
        <f>Raw_schedule!I52</f>
        <v>7.0000000000000007E-2</v>
      </c>
      <c r="K54" s="2">
        <f>Raw_schedule!J52</f>
        <v>0.04</v>
      </c>
      <c r="L54" s="2">
        <f>Raw_schedule!K52</f>
        <v>0.04</v>
      </c>
      <c r="M54" s="2">
        <f>Raw_schedule!L52</f>
        <v>0.04</v>
      </c>
      <c r="N54" s="2">
        <f>Raw_schedule!M52</f>
        <v>0.04</v>
      </c>
      <c r="O54" s="2">
        <f>Raw_schedule!N52</f>
        <v>0.04</v>
      </c>
      <c r="P54" s="2">
        <f>Raw_schedule!O52</f>
        <v>0.06</v>
      </c>
      <c r="Q54" s="2">
        <f>Raw_schedule!P52</f>
        <v>0.06</v>
      </c>
      <c r="R54" s="2">
        <f>Raw_schedule!Q52</f>
        <v>0.09</v>
      </c>
      <c r="S54" s="2">
        <f>Raw_schedule!R52</f>
        <v>0.06</v>
      </c>
      <c r="T54" s="2">
        <f>Raw_schedule!S52</f>
        <v>0.04</v>
      </c>
      <c r="U54" s="2">
        <f>Raw_schedule!T52</f>
        <v>0.04</v>
      </c>
      <c r="V54" s="2">
        <f>Raw_schedule!U52</f>
        <v>0.04</v>
      </c>
      <c r="W54" s="2">
        <f>Raw_schedule!V52</f>
        <v>0.04</v>
      </c>
      <c r="X54" s="2">
        <f>Raw_schedule!W52</f>
        <v>0.04</v>
      </c>
      <c r="Y54" s="2">
        <f>Raw_schedule!X52</f>
        <v>0.04</v>
      </c>
      <c r="Z54" s="2">
        <f>Raw_schedule!Y52</f>
        <v>7.0000000000000007E-2</v>
      </c>
      <c r="AA54" s="2">
        <f>Raw_schedule!Z52</f>
        <v>0.04</v>
      </c>
      <c r="AB54" s="2">
        <f>Raw_schedule!AA52</f>
        <v>0.04</v>
      </c>
    </row>
    <row r="55" spans="1:28" x14ac:dyDescent="0.25">
      <c r="A55" s="39" t="str">
        <f>Raw_schedule!B53</f>
        <v>DHW Sch</v>
      </c>
      <c r="B55" s="39" t="str">
        <f>Raw_schedule!A53</f>
        <v>Office</v>
      </c>
      <c r="C55" s="2" t="str">
        <f>Raw_schedule!C53</f>
        <v>Saturday</v>
      </c>
      <c r="D55" s="2"/>
      <c r="E55" s="2">
        <f>Raw_schedule!D53</f>
        <v>0.05</v>
      </c>
      <c r="F55" s="2">
        <f>Raw_schedule!E53</f>
        <v>0.05</v>
      </c>
      <c r="G55" s="2">
        <f>Raw_schedule!F53</f>
        <v>0.05</v>
      </c>
      <c r="H55" s="2">
        <f>Raw_schedule!G53</f>
        <v>0.05</v>
      </c>
      <c r="I55" s="2">
        <f>Raw_schedule!H53</f>
        <v>0.05</v>
      </c>
      <c r="J55" s="2">
        <f>Raw_schedule!I53</f>
        <v>0.08</v>
      </c>
      <c r="K55" s="2">
        <f>Raw_schedule!J53</f>
        <v>7.0000000000000007E-2</v>
      </c>
      <c r="L55" s="2">
        <f>Raw_schedule!K53</f>
        <v>0.11</v>
      </c>
      <c r="M55" s="2">
        <f>Raw_schedule!L53</f>
        <v>0.15</v>
      </c>
      <c r="N55" s="2">
        <f>Raw_schedule!M53</f>
        <v>0.21</v>
      </c>
      <c r="O55" s="2">
        <f>Raw_schedule!N53</f>
        <v>0.19</v>
      </c>
      <c r="P55" s="2">
        <f>Raw_schedule!O53</f>
        <v>0.23</v>
      </c>
      <c r="Q55" s="2">
        <f>Raw_schedule!P53</f>
        <v>0.2</v>
      </c>
      <c r="R55" s="2">
        <f>Raw_schedule!Q53</f>
        <v>0.19</v>
      </c>
      <c r="S55" s="2">
        <f>Raw_schedule!R53</f>
        <v>0.15</v>
      </c>
      <c r="T55" s="2">
        <f>Raw_schedule!S53</f>
        <v>0.12</v>
      </c>
      <c r="U55" s="2">
        <f>Raw_schedule!T53</f>
        <v>0.14000000000000001</v>
      </c>
      <c r="V55" s="2">
        <f>Raw_schedule!U53</f>
        <v>7.0000000000000007E-2</v>
      </c>
      <c r="W55" s="2">
        <f>Raw_schedule!V53</f>
        <v>7.0000000000000007E-2</v>
      </c>
      <c r="X55" s="2">
        <f>Raw_schedule!W53</f>
        <v>7.0000000000000007E-2</v>
      </c>
      <c r="Y55" s="2">
        <f>Raw_schedule!X53</f>
        <v>7.0000000000000007E-2</v>
      </c>
      <c r="Z55" s="2">
        <f>Raw_schedule!Y53</f>
        <v>0.09</v>
      </c>
      <c r="AA55" s="2">
        <f>Raw_schedule!Z53</f>
        <v>0.05</v>
      </c>
      <c r="AB55" s="2">
        <f>Raw_schedule!AA53</f>
        <v>0.05</v>
      </c>
    </row>
    <row r="56" spans="1:28" x14ac:dyDescent="0.25">
      <c r="A56" s="39" t="str">
        <f>Raw_schedule!B54</f>
        <v>DHW Sch</v>
      </c>
      <c r="B56" s="39" t="str">
        <f>Raw_schedule!A54</f>
        <v>Office</v>
      </c>
      <c r="C56" s="2" t="str">
        <f>Raw_schedule!C54</f>
        <v>Weekdays</v>
      </c>
      <c r="D56" s="2"/>
      <c r="E56" s="2">
        <f>Raw_schedule!D54</f>
        <v>0.05</v>
      </c>
      <c r="F56" s="2">
        <f>Raw_schedule!E54</f>
        <v>0.05</v>
      </c>
      <c r="G56" s="2">
        <f>Raw_schedule!F54</f>
        <v>0.05</v>
      </c>
      <c r="H56" s="2">
        <f>Raw_schedule!G54</f>
        <v>0.05</v>
      </c>
      <c r="I56" s="2">
        <f>Raw_schedule!H54</f>
        <v>0.05</v>
      </c>
      <c r="J56" s="2">
        <f>Raw_schedule!I54</f>
        <v>0.08</v>
      </c>
      <c r="K56" s="2">
        <f>Raw_schedule!J54</f>
        <v>7.0000000000000007E-2</v>
      </c>
      <c r="L56" s="2">
        <f>Raw_schedule!K54</f>
        <v>0.19</v>
      </c>
      <c r="M56" s="2">
        <f>Raw_schedule!L54</f>
        <v>0.35</v>
      </c>
      <c r="N56" s="2">
        <f>Raw_schedule!M54</f>
        <v>0.38</v>
      </c>
      <c r="O56" s="2">
        <f>Raw_schedule!N54</f>
        <v>0.39</v>
      </c>
      <c r="P56" s="2">
        <f>Raw_schedule!O54</f>
        <v>0.47</v>
      </c>
      <c r="Q56" s="2">
        <f>Raw_schedule!P54</f>
        <v>0.56999999999999995</v>
      </c>
      <c r="R56" s="2">
        <f>Raw_schedule!Q54</f>
        <v>0.54</v>
      </c>
      <c r="S56" s="2">
        <f>Raw_schedule!R54</f>
        <v>0.34</v>
      </c>
      <c r="T56" s="2">
        <f>Raw_schedule!S54</f>
        <v>0.33</v>
      </c>
      <c r="U56" s="2">
        <f>Raw_schedule!T54</f>
        <v>0.44</v>
      </c>
      <c r="V56" s="2">
        <f>Raw_schedule!U54</f>
        <v>0.26</v>
      </c>
      <c r="W56" s="2">
        <f>Raw_schedule!V54</f>
        <v>0.21</v>
      </c>
      <c r="X56" s="2">
        <f>Raw_schedule!W54</f>
        <v>0.15</v>
      </c>
      <c r="Y56" s="2">
        <f>Raw_schedule!X54</f>
        <v>0.17</v>
      </c>
      <c r="Z56" s="2">
        <f>Raw_schedule!Y54</f>
        <v>0.08</v>
      </c>
      <c r="AA56" s="2">
        <f>Raw_schedule!Z54</f>
        <v>0.05</v>
      </c>
      <c r="AB56" s="2">
        <f>Raw_schedule!AA54</f>
        <v>0.05</v>
      </c>
    </row>
    <row r="57" spans="1:28" x14ac:dyDescent="0.25">
      <c r="A57" s="39" t="str">
        <f>Raw_schedule!B55</f>
        <v>Elec Equip Sch</v>
      </c>
      <c r="B57" s="39" t="str">
        <f>Raw_schedule!A55</f>
        <v>Office</v>
      </c>
      <c r="C57" s="2" t="str">
        <f>Raw_schedule!C55</f>
        <v>AllDays</v>
      </c>
      <c r="D57" s="2"/>
      <c r="E57" s="2">
        <f>Raw_schedule!D55</f>
        <v>1</v>
      </c>
      <c r="F57" s="2">
        <f>Raw_schedule!E55</f>
        <v>1</v>
      </c>
      <c r="G57" s="2">
        <f>Raw_schedule!F55</f>
        <v>1</v>
      </c>
      <c r="H57" s="2">
        <f>Raw_schedule!G55</f>
        <v>1</v>
      </c>
      <c r="I57" s="2">
        <f>Raw_schedule!H55</f>
        <v>1</v>
      </c>
      <c r="J57" s="2">
        <f>Raw_schedule!I55</f>
        <v>1</v>
      </c>
      <c r="K57" s="2">
        <f>Raw_schedule!J55</f>
        <v>1</v>
      </c>
      <c r="L57" s="2">
        <f>Raw_schedule!K55</f>
        <v>1</v>
      </c>
      <c r="M57" s="2">
        <f>Raw_schedule!L55</f>
        <v>1</v>
      </c>
      <c r="N57" s="2">
        <f>Raw_schedule!M55</f>
        <v>1</v>
      </c>
      <c r="O57" s="2">
        <f>Raw_schedule!N55</f>
        <v>1</v>
      </c>
      <c r="P57" s="2">
        <f>Raw_schedule!O55</f>
        <v>1</v>
      </c>
      <c r="Q57" s="2">
        <f>Raw_schedule!P55</f>
        <v>1</v>
      </c>
      <c r="R57" s="2">
        <f>Raw_schedule!Q55</f>
        <v>1</v>
      </c>
      <c r="S57" s="2">
        <f>Raw_schedule!R55</f>
        <v>1</v>
      </c>
      <c r="T57" s="2">
        <f>Raw_schedule!S55</f>
        <v>1</v>
      </c>
      <c r="U57" s="2">
        <f>Raw_schedule!T55</f>
        <v>1</v>
      </c>
      <c r="V57" s="2">
        <f>Raw_schedule!U55</f>
        <v>1</v>
      </c>
      <c r="W57" s="2">
        <f>Raw_schedule!V55</f>
        <v>1</v>
      </c>
      <c r="X57" s="2">
        <f>Raw_schedule!W55</f>
        <v>1</v>
      </c>
      <c r="Y57" s="2">
        <f>Raw_schedule!X55</f>
        <v>1</v>
      </c>
      <c r="Z57" s="2">
        <f>Raw_schedule!Y55</f>
        <v>1</v>
      </c>
      <c r="AA57" s="2">
        <f>Raw_schedule!Z55</f>
        <v>1</v>
      </c>
      <c r="AB57" s="2">
        <f>Raw_schedule!AA55</f>
        <v>1</v>
      </c>
    </row>
    <row r="58" spans="1:28" x14ac:dyDescent="0.25">
      <c r="A58" s="39" t="str">
        <f>Raw_schedule!B56</f>
        <v>Elec Equip Sch</v>
      </c>
      <c r="B58" s="39" t="str">
        <f>Raw_schedule!A56</f>
        <v>Office</v>
      </c>
      <c r="C58" s="2" t="str">
        <f>Raw_schedule!C56</f>
        <v>AllOtherDays</v>
      </c>
      <c r="D58" s="2"/>
      <c r="E58" s="2">
        <f>Raw_schedule!D56</f>
        <v>0.05</v>
      </c>
      <c r="F58" s="2">
        <f>Raw_schedule!E56</f>
        <v>0.05</v>
      </c>
      <c r="G58" s="2">
        <f>Raw_schedule!F56</f>
        <v>0.05</v>
      </c>
      <c r="H58" s="2">
        <f>Raw_schedule!G56</f>
        <v>0.05</v>
      </c>
      <c r="I58" s="2">
        <f>Raw_schedule!H56</f>
        <v>0.05</v>
      </c>
      <c r="J58" s="2">
        <f>Raw_schedule!I56</f>
        <v>0.05</v>
      </c>
      <c r="K58" s="2">
        <f>Raw_schedule!J56</f>
        <v>0.05</v>
      </c>
      <c r="L58" s="2">
        <f>Raw_schedule!K56</f>
        <v>0.05</v>
      </c>
      <c r="M58" s="2">
        <f>Raw_schedule!L56</f>
        <v>0.05</v>
      </c>
      <c r="N58" s="2">
        <f>Raw_schedule!M56</f>
        <v>0.05</v>
      </c>
      <c r="O58" s="2">
        <f>Raw_schedule!N56</f>
        <v>0.05</v>
      </c>
      <c r="P58" s="2">
        <f>Raw_schedule!O56</f>
        <v>0.05</v>
      </c>
      <c r="Q58" s="2">
        <f>Raw_schedule!P56</f>
        <v>0.05</v>
      </c>
      <c r="R58" s="2">
        <f>Raw_schedule!Q56</f>
        <v>0.05</v>
      </c>
      <c r="S58" s="2">
        <f>Raw_schedule!R56</f>
        <v>0.05</v>
      </c>
      <c r="T58" s="2">
        <f>Raw_schedule!S56</f>
        <v>0.05</v>
      </c>
      <c r="U58" s="2">
        <f>Raw_schedule!T56</f>
        <v>0.05</v>
      </c>
      <c r="V58" s="2">
        <f>Raw_schedule!U56</f>
        <v>0.05</v>
      </c>
      <c r="W58" s="2">
        <f>Raw_schedule!V56</f>
        <v>0.05</v>
      </c>
      <c r="X58" s="2">
        <f>Raw_schedule!W56</f>
        <v>0.05</v>
      </c>
      <c r="Y58" s="2">
        <f>Raw_schedule!X56</f>
        <v>0.05</v>
      </c>
      <c r="Z58" s="2">
        <f>Raw_schedule!Y56</f>
        <v>0.05</v>
      </c>
      <c r="AA58" s="2">
        <f>Raw_schedule!Z56</f>
        <v>0.05</v>
      </c>
      <c r="AB58" s="2">
        <f>Raw_schedule!AA56</f>
        <v>0.05</v>
      </c>
    </row>
    <row r="59" spans="1:28" x14ac:dyDescent="0.25">
      <c r="A59" s="39" t="str">
        <f>Raw_schedule!B57</f>
        <v>Elec Equip Sch</v>
      </c>
      <c r="B59" s="39" t="str">
        <f>Raw_schedule!A57</f>
        <v>Office</v>
      </c>
      <c r="C59" s="2" t="str">
        <f>Raw_schedule!C57</f>
        <v>Saturday</v>
      </c>
      <c r="D59" s="2"/>
      <c r="E59" s="2">
        <f>Raw_schedule!D57</f>
        <v>0.05</v>
      </c>
      <c r="F59" s="2">
        <f>Raw_schedule!E57</f>
        <v>0.05</v>
      </c>
      <c r="G59" s="2">
        <f>Raw_schedule!F57</f>
        <v>0.05</v>
      </c>
      <c r="H59" s="2">
        <f>Raw_schedule!G57</f>
        <v>0.05</v>
      </c>
      <c r="I59" s="2">
        <f>Raw_schedule!H57</f>
        <v>0.05</v>
      </c>
      <c r="J59" s="2">
        <f>Raw_schedule!I57</f>
        <v>0.05</v>
      </c>
      <c r="K59" s="2">
        <f>Raw_schedule!J57</f>
        <v>0.1</v>
      </c>
      <c r="L59" s="2">
        <f>Raw_schedule!K57</f>
        <v>0.1</v>
      </c>
      <c r="M59" s="2">
        <f>Raw_schedule!L57</f>
        <v>0.3</v>
      </c>
      <c r="N59" s="2">
        <f>Raw_schedule!M57</f>
        <v>0.3</v>
      </c>
      <c r="O59" s="2">
        <f>Raw_schedule!N57</f>
        <v>0.3</v>
      </c>
      <c r="P59" s="2">
        <f>Raw_schedule!O57</f>
        <v>0.3</v>
      </c>
      <c r="Q59" s="2">
        <f>Raw_schedule!P57</f>
        <v>0.15</v>
      </c>
      <c r="R59" s="2">
        <f>Raw_schedule!Q57</f>
        <v>0.15</v>
      </c>
      <c r="S59" s="2">
        <f>Raw_schedule!R57</f>
        <v>0.15</v>
      </c>
      <c r="T59" s="2">
        <f>Raw_schedule!S57</f>
        <v>0.15</v>
      </c>
      <c r="U59" s="2">
        <f>Raw_schedule!T57</f>
        <v>0.15</v>
      </c>
      <c r="V59" s="2">
        <f>Raw_schedule!U57</f>
        <v>0.05</v>
      </c>
      <c r="W59" s="2">
        <f>Raw_schedule!V57</f>
        <v>0.05</v>
      </c>
      <c r="X59" s="2">
        <f>Raw_schedule!W57</f>
        <v>0.05</v>
      </c>
      <c r="Y59" s="2">
        <f>Raw_schedule!X57</f>
        <v>0.05</v>
      </c>
      <c r="Z59" s="2">
        <f>Raw_schedule!Y57</f>
        <v>0.05</v>
      </c>
      <c r="AA59" s="2">
        <f>Raw_schedule!Z57</f>
        <v>0.05</v>
      </c>
      <c r="AB59" s="2">
        <f>Raw_schedule!AA57</f>
        <v>0.05</v>
      </c>
    </row>
    <row r="60" spans="1:28" x14ac:dyDescent="0.25">
      <c r="A60" s="39" t="str">
        <f>Raw_schedule!B58</f>
        <v>Elec Equip Sch</v>
      </c>
      <c r="B60" s="39" t="str">
        <f>Raw_schedule!A58</f>
        <v>Office</v>
      </c>
      <c r="C60" s="2" t="str">
        <f>Raw_schedule!C58</f>
        <v>Weekdays</v>
      </c>
      <c r="D60" s="2"/>
      <c r="E60" s="2">
        <f>Raw_schedule!D58</f>
        <v>0.05</v>
      </c>
      <c r="F60" s="2">
        <f>Raw_schedule!E58</f>
        <v>0.05</v>
      </c>
      <c r="G60" s="2">
        <f>Raw_schedule!F58</f>
        <v>0.05</v>
      </c>
      <c r="H60" s="2">
        <f>Raw_schedule!G58</f>
        <v>0.05</v>
      </c>
      <c r="I60" s="2">
        <f>Raw_schedule!H58</f>
        <v>0.05</v>
      </c>
      <c r="J60" s="2">
        <f>Raw_schedule!I58</f>
        <v>0.1</v>
      </c>
      <c r="K60" s="2">
        <f>Raw_schedule!J58</f>
        <v>0.1</v>
      </c>
      <c r="L60" s="2">
        <f>Raw_schedule!K58</f>
        <v>0.3</v>
      </c>
      <c r="M60" s="2">
        <f>Raw_schedule!L58</f>
        <v>0.9</v>
      </c>
      <c r="N60" s="2">
        <f>Raw_schedule!M58</f>
        <v>0.9</v>
      </c>
      <c r="O60" s="2">
        <f>Raw_schedule!N58</f>
        <v>0.9</v>
      </c>
      <c r="P60" s="2">
        <f>Raw_schedule!O58</f>
        <v>0.9</v>
      </c>
      <c r="Q60" s="2">
        <f>Raw_schedule!P58</f>
        <v>0.9</v>
      </c>
      <c r="R60" s="2">
        <f>Raw_schedule!Q58</f>
        <v>0.9</v>
      </c>
      <c r="S60" s="2">
        <f>Raw_schedule!R58</f>
        <v>0.9</v>
      </c>
      <c r="T60" s="2">
        <f>Raw_schedule!S58</f>
        <v>0.9</v>
      </c>
      <c r="U60" s="2">
        <f>Raw_schedule!T58</f>
        <v>0.9</v>
      </c>
      <c r="V60" s="2">
        <f>Raw_schedule!U58</f>
        <v>0.5</v>
      </c>
      <c r="W60" s="2">
        <f>Raw_schedule!V58</f>
        <v>0.3</v>
      </c>
      <c r="X60" s="2">
        <f>Raw_schedule!W58</f>
        <v>0.3</v>
      </c>
      <c r="Y60" s="2">
        <f>Raw_schedule!X58</f>
        <v>0.2</v>
      </c>
      <c r="Z60" s="2">
        <f>Raw_schedule!Y58</f>
        <v>0.2</v>
      </c>
      <c r="AA60" s="2">
        <f>Raw_schedule!Z58</f>
        <v>0.1</v>
      </c>
      <c r="AB60" s="2">
        <f>Raw_schedule!AA58</f>
        <v>0.05</v>
      </c>
    </row>
    <row r="61" spans="1:28" x14ac:dyDescent="0.25">
      <c r="A61" s="39" t="str">
        <f>Raw_schedule!B59</f>
        <v>Heating Setpoint Schedule</v>
      </c>
      <c r="B61" s="39" t="str">
        <f>Raw_schedule!A59</f>
        <v>Office</v>
      </c>
      <c r="C61" s="2" t="str">
        <f>Raw_schedule!C59</f>
        <v>AllOtherDays</v>
      </c>
      <c r="D61" s="2"/>
      <c r="E61" s="2">
        <f>Raw_schedule!D59</f>
        <v>60.08</v>
      </c>
      <c r="F61" s="2">
        <f>Raw_schedule!E59</f>
        <v>60.08</v>
      </c>
      <c r="G61" s="2">
        <f>Raw_schedule!F59</f>
        <v>60.08</v>
      </c>
      <c r="H61" s="2">
        <f>Raw_schedule!G59</f>
        <v>60.08</v>
      </c>
      <c r="I61" s="2">
        <f>Raw_schedule!H59</f>
        <v>60.08</v>
      </c>
      <c r="J61" s="2">
        <f>Raw_schedule!I59</f>
        <v>60.08</v>
      </c>
      <c r="K61" s="2">
        <f>Raw_schedule!J59</f>
        <v>60.08</v>
      </c>
      <c r="L61" s="2">
        <f>Raw_schedule!K59</f>
        <v>60.08</v>
      </c>
      <c r="M61" s="2">
        <f>Raw_schedule!L59</f>
        <v>60.08</v>
      </c>
      <c r="N61" s="2">
        <f>Raw_schedule!M59</f>
        <v>60.08</v>
      </c>
      <c r="O61" s="2">
        <f>Raw_schedule!N59</f>
        <v>60.08</v>
      </c>
      <c r="P61" s="2">
        <f>Raw_schedule!O59</f>
        <v>60.08</v>
      </c>
      <c r="Q61" s="2">
        <f>Raw_schedule!P59</f>
        <v>60.08</v>
      </c>
      <c r="R61" s="2">
        <f>Raw_schedule!Q59</f>
        <v>60.08</v>
      </c>
      <c r="S61" s="2">
        <f>Raw_schedule!R59</f>
        <v>60.08</v>
      </c>
      <c r="T61" s="2">
        <f>Raw_schedule!S59</f>
        <v>60.08</v>
      </c>
      <c r="U61" s="2">
        <f>Raw_schedule!T59</f>
        <v>60.08</v>
      </c>
      <c r="V61" s="2">
        <f>Raw_schedule!U59</f>
        <v>60.08</v>
      </c>
      <c r="W61" s="2">
        <f>Raw_schedule!V59</f>
        <v>60.08</v>
      </c>
      <c r="X61" s="2">
        <f>Raw_schedule!W59</f>
        <v>60.08</v>
      </c>
      <c r="Y61" s="2">
        <f>Raw_schedule!X59</f>
        <v>60.08</v>
      </c>
      <c r="Z61" s="2">
        <f>Raw_schedule!Y59</f>
        <v>60.08</v>
      </c>
      <c r="AA61" s="2">
        <f>Raw_schedule!Z59</f>
        <v>60.08</v>
      </c>
      <c r="AB61" s="2">
        <f>Raw_schedule!AA59</f>
        <v>60.08</v>
      </c>
    </row>
    <row r="62" spans="1:28" x14ac:dyDescent="0.25">
      <c r="A62" s="39" t="str">
        <f>Raw_schedule!B60</f>
        <v>Heating Setpoint Schedule</v>
      </c>
      <c r="B62" s="39" t="str">
        <f>Raw_schedule!A60</f>
        <v>Office</v>
      </c>
      <c r="C62" s="2" t="str">
        <f>Raw_schedule!C60</f>
        <v>Saturday</v>
      </c>
      <c r="D62" s="2"/>
      <c r="E62" s="2">
        <f>Raw_schedule!D60</f>
        <v>60.08</v>
      </c>
      <c r="F62" s="2">
        <f>Raw_schedule!E60</f>
        <v>60.08</v>
      </c>
      <c r="G62" s="2">
        <f>Raw_schedule!F60</f>
        <v>60.08</v>
      </c>
      <c r="H62" s="2">
        <f>Raw_schedule!G60</f>
        <v>60.08</v>
      </c>
      <c r="I62" s="2">
        <f>Raw_schedule!H60</f>
        <v>60.08</v>
      </c>
      <c r="J62" s="2">
        <f>Raw_schedule!I60</f>
        <v>69.98</v>
      </c>
      <c r="K62" s="2">
        <f>Raw_schedule!J60</f>
        <v>69.98</v>
      </c>
      <c r="L62" s="2">
        <f>Raw_schedule!K60</f>
        <v>69.98</v>
      </c>
      <c r="M62" s="2">
        <f>Raw_schedule!L60</f>
        <v>69.98</v>
      </c>
      <c r="N62" s="2">
        <f>Raw_schedule!M60</f>
        <v>69.98</v>
      </c>
      <c r="O62" s="2">
        <f>Raw_schedule!N60</f>
        <v>69.98</v>
      </c>
      <c r="P62" s="2">
        <f>Raw_schedule!O60</f>
        <v>69.98</v>
      </c>
      <c r="Q62" s="2">
        <f>Raw_schedule!P60</f>
        <v>69.98</v>
      </c>
      <c r="R62" s="2">
        <f>Raw_schedule!Q60</f>
        <v>69.98</v>
      </c>
      <c r="S62" s="2">
        <f>Raw_schedule!R60</f>
        <v>69.98</v>
      </c>
      <c r="T62" s="2">
        <f>Raw_schedule!S60</f>
        <v>69.98</v>
      </c>
      <c r="U62" s="2">
        <f>Raw_schedule!T60</f>
        <v>69.98</v>
      </c>
      <c r="V62" s="2">
        <f>Raw_schedule!U60</f>
        <v>69.98</v>
      </c>
      <c r="W62" s="2">
        <f>Raw_schedule!V60</f>
        <v>69.98</v>
      </c>
      <c r="X62" s="2">
        <f>Raw_schedule!W60</f>
        <v>60.08</v>
      </c>
      <c r="Y62" s="2">
        <f>Raw_schedule!X60</f>
        <v>60.08</v>
      </c>
      <c r="Z62" s="2">
        <f>Raw_schedule!Y60</f>
        <v>60.08</v>
      </c>
      <c r="AA62" s="2">
        <f>Raw_schedule!Z60</f>
        <v>60.08</v>
      </c>
      <c r="AB62" s="2">
        <f>Raw_schedule!AA60</f>
        <v>60.08</v>
      </c>
    </row>
    <row r="63" spans="1:28" x14ac:dyDescent="0.25">
      <c r="A63" s="39" t="str">
        <f>Raw_schedule!B61</f>
        <v>Heating Setpoint Schedule</v>
      </c>
      <c r="B63" s="39" t="str">
        <f>Raw_schedule!A61</f>
        <v>Office</v>
      </c>
      <c r="C63" s="2" t="str">
        <f>Raw_schedule!C61</f>
        <v>Weekdays</v>
      </c>
      <c r="D63" s="2"/>
      <c r="E63" s="2">
        <f>Raw_schedule!D61</f>
        <v>60.08</v>
      </c>
      <c r="F63" s="2">
        <f>Raw_schedule!E61</f>
        <v>60.08</v>
      </c>
      <c r="G63" s="2">
        <f>Raw_schedule!F61</f>
        <v>60.08</v>
      </c>
      <c r="H63" s="2">
        <f>Raw_schedule!G61</f>
        <v>60.08</v>
      </c>
      <c r="I63" s="2">
        <f>Raw_schedule!H61</f>
        <v>60.08</v>
      </c>
      <c r="J63" s="2">
        <f>Raw_schedule!I61</f>
        <v>69.98</v>
      </c>
      <c r="K63" s="2">
        <f>Raw_schedule!J61</f>
        <v>69.98</v>
      </c>
      <c r="L63" s="2">
        <f>Raw_schedule!K61</f>
        <v>69.98</v>
      </c>
      <c r="M63" s="2">
        <f>Raw_schedule!L61</f>
        <v>69.98</v>
      </c>
      <c r="N63" s="2">
        <f>Raw_schedule!M61</f>
        <v>69.98</v>
      </c>
      <c r="O63" s="2">
        <f>Raw_schedule!N61</f>
        <v>69.98</v>
      </c>
      <c r="P63" s="2">
        <f>Raw_schedule!O61</f>
        <v>69.98</v>
      </c>
      <c r="Q63" s="2">
        <f>Raw_schedule!P61</f>
        <v>69.98</v>
      </c>
      <c r="R63" s="2">
        <f>Raw_schedule!Q61</f>
        <v>69.98</v>
      </c>
      <c r="S63" s="2">
        <f>Raw_schedule!R61</f>
        <v>69.98</v>
      </c>
      <c r="T63" s="2">
        <f>Raw_schedule!S61</f>
        <v>69.98</v>
      </c>
      <c r="U63" s="2">
        <f>Raw_schedule!T61</f>
        <v>69.98</v>
      </c>
      <c r="V63" s="2">
        <f>Raw_schedule!U61</f>
        <v>69.98</v>
      </c>
      <c r="W63" s="2">
        <f>Raw_schedule!V61</f>
        <v>69.98</v>
      </c>
      <c r="X63" s="2">
        <f>Raw_schedule!W61</f>
        <v>69.98</v>
      </c>
      <c r="Y63" s="2">
        <f>Raw_schedule!X61</f>
        <v>69.98</v>
      </c>
      <c r="Z63" s="2">
        <f>Raw_schedule!Y61</f>
        <v>69.98</v>
      </c>
      <c r="AA63" s="2">
        <f>Raw_schedule!Z61</f>
        <v>69.98</v>
      </c>
      <c r="AB63" s="2">
        <f>Raw_schedule!AA61</f>
        <v>69.98</v>
      </c>
    </row>
    <row r="64" spans="1:28" x14ac:dyDescent="0.25">
      <c r="A64" s="39" t="str">
        <f>Raw_schedule!B62</f>
        <v>Infiltration Schedule</v>
      </c>
      <c r="B64" s="39" t="str">
        <f>Raw_schedule!A62</f>
        <v>Office</v>
      </c>
      <c r="C64" s="2" t="str">
        <f>Raw_schedule!C62</f>
        <v>AllDays</v>
      </c>
      <c r="D64" s="2"/>
      <c r="E64" s="2">
        <f>Raw_schedule!D62</f>
        <v>1</v>
      </c>
      <c r="F64" s="2">
        <f>Raw_schedule!E62</f>
        <v>1</v>
      </c>
      <c r="G64" s="2">
        <f>Raw_schedule!F62</f>
        <v>1</v>
      </c>
      <c r="H64" s="2">
        <f>Raw_schedule!G62</f>
        <v>1</v>
      </c>
      <c r="I64" s="2">
        <f>Raw_schedule!H62</f>
        <v>1</v>
      </c>
      <c r="J64" s="2">
        <f>Raw_schedule!I62</f>
        <v>1</v>
      </c>
      <c r="K64" s="2">
        <f>Raw_schedule!J62</f>
        <v>1</v>
      </c>
      <c r="L64" s="2">
        <f>Raw_schedule!K62</f>
        <v>1</v>
      </c>
      <c r="M64" s="2">
        <f>Raw_schedule!L62</f>
        <v>1</v>
      </c>
      <c r="N64" s="2">
        <f>Raw_schedule!M62</f>
        <v>1</v>
      </c>
      <c r="O64" s="2">
        <f>Raw_schedule!N62</f>
        <v>1</v>
      </c>
      <c r="P64" s="2">
        <f>Raw_schedule!O62</f>
        <v>1</v>
      </c>
      <c r="Q64" s="2">
        <f>Raw_schedule!P62</f>
        <v>1</v>
      </c>
      <c r="R64" s="2">
        <f>Raw_schedule!Q62</f>
        <v>1</v>
      </c>
      <c r="S64" s="2">
        <f>Raw_schedule!R62</f>
        <v>1</v>
      </c>
      <c r="T64" s="2">
        <f>Raw_schedule!S62</f>
        <v>1</v>
      </c>
      <c r="U64" s="2">
        <f>Raw_schedule!T62</f>
        <v>1</v>
      </c>
      <c r="V64" s="2">
        <f>Raw_schedule!U62</f>
        <v>1</v>
      </c>
      <c r="W64" s="2">
        <f>Raw_schedule!V62</f>
        <v>1</v>
      </c>
      <c r="X64" s="2">
        <f>Raw_schedule!W62</f>
        <v>1</v>
      </c>
      <c r="Y64" s="2">
        <f>Raw_schedule!X62</f>
        <v>1</v>
      </c>
      <c r="Z64" s="2">
        <f>Raw_schedule!Y62</f>
        <v>1</v>
      </c>
      <c r="AA64" s="2">
        <f>Raw_schedule!Z62</f>
        <v>1</v>
      </c>
      <c r="AB64" s="2">
        <f>Raw_schedule!AA62</f>
        <v>1</v>
      </c>
    </row>
    <row r="65" spans="1:28" x14ac:dyDescent="0.25">
      <c r="A65" s="39" t="str">
        <f>Raw_schedule!B63</f>
        <v>Lighting Schedule</v>
      </c>
      <c r="B65" s="39" t="str">
        <f>Raw_schedule!A63</f>
        <v>Office</v>
      </c>
      <c r="C65" s="2" t="str">
        <f>Raw_schedule!C63</f>
        <v>AllOtherDays</v>
      </c>
      <c r="D65" s="2"/>
      <c r="E65" s="2">
        <f>Raw_schedule!D63</f>
        <v>0.05</v>
      </c>
      <c r="F65" s="2">
        <f>Raw_schedule!E63</f>
        <v>0.05</v>
      </c>
      <c r="G65" s="2">
        <f>Raw_schedule!F63</f>
        <v>0.05</v>
      </c>
      <c r="H65" s="2">
        <f>Raw_schedule!G63</f>
        <v>0.05</v>
      </c>
      <c r="I65" s="2">
        <f>Raw_schedule!H63</f>
        <v>0.05</v>
      </c>
      <c r="J65" s="2">
        <f>Raw_schedule!I63</f>
        <v>0.05</v>
      </c>
      <c r="K65" s="2">
        <f>Raw_schedule!J63</f>
        <v>0.05</v>
      </c>
      <c r="L65" s="2">
        <f>Raw_schedule!K63</f>
        <v>0.05</v>
      </c>
      <c r="M65" s="2">
        <f>Raw_schedule!L63</f>
        <v>0.05</v>
      </c>
      <c r="N65" s="2">
        <f>Raw_schedule!M63</f>
        <v>0.05</v>
      </c>
      <c r="O65" s="2">
        <f>Raw_schedule!N63</f>
        <v>0.05</v>
      </c>
      <c r="P65" s="2">
        <f>Raw_schedule!O63</f>
        <v>0.05</v>
      </c>
      <c r="Q65" s="2">
        <f>Raw_schedule!P63</f>
        <v>0.05</v>
      </c>
      <c r="R65" s="2">
        <f>Raw_schedule!Q63</f>
        <v>0.05</v>
      </c>
      <c r="S65" s="2">
        <f>Raw_schedule!R63</f>
        <v>0.05</v>
      </c>
      <c r="T65" s="2">
        <f>Raw_schedule!S63</f>
        <v>0.05</v>
      </c>
      <c r="U65" s="2">
        <f>Raw_schedule!T63</f>
        <v>0.05</v>
      </c>
      <c r="V65" s="2">
        <f>Raw_schedule!U63</f>
        <v>0.05</v>
      </c>
      <c r="W65" s="2">
        <f>Raw_schedule!V63</f>
        <v>0.05</v>
      </c>
      <c r="X65" s="2">
        <f>Raw_schedule!W63</f>
        <v>0.05</v>
      </c>
      <c r="Y65" s="2">
        <f>Raw_schedule!X63</f>
        <v>0.05</v>
      </c>
      <c r="Z65" s="2">
        <f>Raw_schedule!Y63</f>
        <v>0.05</v>
      </c>
      <c r="AA65" s="2">
        <f>Raw_schedule!Z63</f>
        <v>0.05</v>
      </c>
      <c r="AB65" s="2">
        <f>Raw_schedule!AA63</f>
        <v>0.05</v>
      </c>
    </row>
    <row r="66" spans="1:28" x14ac:dyDescent="0.25">
      <c r="A66" s="39" t="str">
        <f>Raw_schedule!B64</f>
        <v>Lighting Schedule</v>
      </c>
      <c r="B66" s="39" t="str">
        <f>Raw_schedule!A64</f>
        <v>Office</v>
      </c>
      <c r="C66" s="2" t="str">
        <f>Raw_schedule!C64</f>
        <v>Saturday</v>
      </c>
      <c r="D66" s="2"/>
      <c r="E66" s="2">
        <f>Raw_schedule!D64</f>
        <v>0.05</v>
      </c>
      <c r="F66" s="2">
        <f>Raw_schedule!E64</f>
        <v>0.05</v>
      </c>
      <c r="G66" s="2">
        <f>Raw_schedule!F64</f>
        <v>0.05</v>
      </c>
      <c r="H66" s="2">
        <f>Raw_schedule!G64</f>
        <v>0.05</v>
      </c>
      <c r="I66" s="2">
        <f>Raw_schedule!H64</f>
        <v>0.05</v>
      </c>
      <c r="J66" s="2">
        <f>Raw_schedule!I64</f>
        <v>0.05</v>
      </c>
      <c r="K66" s="2">
        <f>Raw_schedule!J64</f>
        <v>0.1</v>
      </c>
      <c r="L66" s="2">
        <f>Raw_schedule!K64</f>
        <v>0.1</v>
      </c>
      <c r="M66" s="2">
        <f>Raw_schedule!L64</f>
        <v>0.3</v>
      </c>
      <c r="N66" s="2">
        <f>Raw_schedule!M64</f>
        <v>0.3</v>
      </c>
      <c r="O66" s="2">
        <f>Raw_schedule!N64</f>
        <v>0.3</v>
      </c>
      <c r="P66" s="2">
        <f>Raw_schedule!O64</f>
        <v>0.3</v>
      </c>
      <c r="Q66" s="2">
        <f>Raw_schedule!P64</f>
        <v>0.15</v>
      </c>
      <c r="R66" s="2">
        <f>Raw_schedule!Q64</f>
        <v>0.15</v>
      </c>
      <c r="S66" s="2">
        <f>Raw_schedule!R64</f>
        <v>0.15</v>
      </c>
      <c r="T66" s="2">
        <f>Raw_schedule!S64</f>
        <v>0.15</v>
      </c>
      <c r="U66" s="2">
        <f>Raw_schedule!T64</f>
        <v>0.15</v>
      </c>
      <c r="V66" s="2">
        <f>Raw_schedule!U64</f>
        <v>0.05</v>
      </c>
      <c r="W66" s="2">
        <f>Raw_schedule!V64</f>
        <v>0.05</v>
      </c>
      <c r="X66" s="2">
        <f>Raw_schedule!W64</f>
        <v>0.05</v>
      </c>
      <c r="Y66" s="2">
        <f>Raw_schedule!X64</f>
        <v>0.05</v>
      </c>
      <c r="Z66" s="2">
        <f>Raw_schedule!Y64</f>
        <v>0.05</v>
      </c>
      <c r="AA66" s="2">
        <f>Raw_schedule!Z64</f>
        <v>0.05</v>
      </c>
      <c r="AB66" s="2">
        <f>Raw_schedule!AA64</f>
        <v>0.05</v>
      </c>
    </row>
    <row r="67" spans="1:28" x14ac:dyDescent="0.25">
      <c r="A67" s="39" t="str">
        <f>Raw_schedule!B65</f>
        <v>Lighting Schedule</v>
      </c>
      <c r="B67" s="39" t="str">
        <f>Raw_schedule!A65</f>
        <v>Office</v>
      </c>
      <c r="C67" s="2" t="str">
        <f>Raw_schedule!C65</f>
        <v>Weekdays</v>
      </c>
      <c r="D67" s="2"/>
      <c r="E67" s="2">
        <f>Raw_schedule!D65</f>
        <v>0.05</v>
      </c>
      <c r="F67" s="2">
        <f>Raw_schedule!E65</f>
        <v>0.05</v>
      </c>
      <c r="G67" s="2">
        <f>Raw_schedule!F65</f>
        <v>0.05</v>
      </c>
      <c r="H67" s="2">
        <f>Raw_schedule!G65</f>
        <v>0.05</v>
      </c>
      <c r="I67" s="2">
        <f>Raw_schedule!H65</f>
        <v>0.05</v>
      </c>
      <c r="J67" s="2">
        <f>Raw_schedule!I65</f>
        <v>0.1</v>
      </c>
      <c r="K67" s="2">
        <f>Raw_schedule!J65</f>
        <v>0.1</v>
      </c>
      <c r="L67" s="2">
        <f>Raw_schedule!K65</f>
        <v>0.3</v>
      </c>
      <c r="M67" s="2">
        <f>Raw_schedule!L65</f>
        <v>0.65</v>
      </c>
      <c r="N67" s="2">
        <f>Raw_schedule!M65</f>
        <v>0.65</v>
      </c>
      <c r="O67" s="2">
        <f>Raw_schedule!N65</f>
        <v>0.65</v>
      </c>
      <c r="P67" s="2">
        <f>Raw_schedule!O65</f>
        <v>0.65</v>
      </c>
      <c r="Q67" s="2">
        <f>Raw_schedule!P65</f>
        <v>0.65</v>
      </c>
      <c r="R67" s="2">
        <f>Raw_schedule!Q65</f>
        <v>0.65</v>
      </c>
      <c r="S67" s="2">
        <f>Raw_schedule!R65</f>
        <v>0.65</v>
      </c>
      <c r="T67" s="2">
        <f>Raw_schedule!S65</f>
        <v>0.65</v>
      </c>
      <c r="U67" s="2">
        <f>Raw_schedule!T65</f>
        <v>0.65</v>
      </c>
      <c r="V67" s="2">
        <f>Raw_schedule!U65</f>
        <v>0.35</v>
      </c>
      <c r="W67" s="2">
        <f>Raw_schedule!V65</f>
        <v>0.3</v>
      </c>
      <c r="X67" s="2">
        <f>Raw_schedule!W65</f>
        <v>0.3</v>
      </c>
      <c r="Y67" s="2">
        <f>Raw_schedule!X65</f>
        <v>0.2</v>
      </c>
      <c r="Z67" s="2">
        <f>Raw_schedule!Y65</f>
        <v>0.2</v>
      </c>
      <c r="AA67" s="2">
        <f>Raw_schedule!Z65</f>
        <v>0.1</v>
      </c>
      <c r="AB67" s="2">
        <f>Raw_schedule!AA65</f>
        <v>0.05</v>
      </c>
    </row>
    <row r="68" spans="1:28" x14ac:dyDescent="0.25">
      <c r="A68" s="39" t="str">
        <f>Raw_schedule!B66</f>
        <v>OA Schedule</v>
      </c>
      <c r="B68" s="39" t="str">
        <f>Raw_schedule!A66</f>
        <v>Office</v>
      </c>
      <c r="C68" s="2" t="str">
        <f>Raw_schedule!C66</f>
        <v>AllOtherDays</v>
      </c>
      <c r="D68" s="2"/>
      <c r="E68" s="2">
        <f>Raw_schedule!D66</f>
        <v>0</v>
      </c>
      <c r="F68" s="2">
        <f>Raw_schedule!E66</f>
        <v>0</v>
      </c>
      <c r="G68" s="2">
        <f>Raw_schedule!F66</f>
        <v>0</v>
      </c>
      <c r="H68" s="2">
        <f>Raw_schedule!G66</f>
        <v>0</v>
      </c>
      <c r="I68" s="2">
        <f>Raw_schedule!H66</f>
        <v>0</v>
      </c>
      <c r="J68" s="2">
        <f>Raw_schedule!I66</f>
        <v>0</v>
      </c>
      <c r="K68" s="2">
        <f>Raw_schedule!J66</f>
        <v>0</v>
      </c>
      <c r="L68" s="2">
        <f>Raw_schedule!K66</f>
        <v>0</v>
      </c>
      <c r="M68" s="2">
        <f>Raw_schedule!L66</f>
        <v>0</v>
      </c>
      <c r="N68" s="2">
        <f>Raw_schedule!M66</f>
        <v>0</v>
      </c>
      <c r="O68" s="2">
        <f>Raw_schedule!N66</f>
        <v>0</v>
      </c>
      <c r="P68" s="2">
        <f>Raw_schedule!O66</f>
        <v>0</v>
      </c>
      <c r="Q68" s="2">
        <f>Raw_schedule!P66</f>
        <v>0</v>
      </c>
      <c r="R68" s="2">
        <f>Raw_schedule!Q66</f>
        <v>0</v>
      </c>
      <c r="S68" s="2">
        <f>Raw_schedule!R66</f>
        <v>0</v>
      </c>
      <c r="T68" s="2">
        <f>Raw_schedule!S66</f>
        <v>0</v>
      </c>
      <c r="U68" s="2">
        <f>Raw_schedule!T66</f>
        <v>0</v>
      </c>
      <c r="V68" s="2">
        <f>Raw_schedule!U66</f>
        <v>0</v>
      </c>
      <c r="W68" s="2">
        <f>Raw_schedule!V66</f>
        <v>0</v>
      </c>
      <c r="X68" s="2">
        <f>Raw_schedule!W66</f>
        <v>0</v>
      </c>
      <c r="Y68" s="2">
        <f>Raw_schedule!X66</f>
        <v>0</v>
      </c>
      <c r="Z68" s="2">
        <f>Raw_schedule!Y66</f>
        <v>0</v>
      </c>
      <c r="AA68" s="2">
        <f>Raw_schedule!Z66</f>
        <v>0</v>
      </c>
      <c r="AB68" s="2">
        <f>Raw_schedule!AA66</f>
        <v>0</v>
      </c>
    </row>
    <row r="69" spans="1:28" x14ac:dyDescent="0.25">
      <c r="A69" s="39" t="str">
        <f>Raw_schedule!B67</f>
        <v>OA Schedule</v>
      </c>
      <c r="B69" s="39" t="str">
        <f>Raw_schedule!A67</f>
        <v>Office</v>
      </c>
      <c r="C69" s="2" t="str">
        <f>Raw_schedule!C67</f>
        <v>Saturday</v>
      </c>
      <c r="D69" s="2"/>
      <c r="E69" s="2">
        <f>Raw_schedule!D67</f>
        <v>0</v>
      </c>
      <c r="F69" s="2">
        <f>Raw_schedule!E67</f>
        <v>0</v>
      </c>
      <c r="G69" s="2">
        <f>Raw_schedule!F67</f>
        <v>0</v>
      </c>
      <c r="H69" s="2">
        <f>Raw_schedule!G67</f>
        <v>0</v>
      </c>
      <c r="I69" s="2">
        <f>Raw_schedule!H67</f>
        <v>0</v>
      </c>
      <c r="J69" s="2">
        <f>Raw_schedule!I67</f>
        <v>1</v>
      </c>
      <c r="K69" s="2">
        <f>Raw_schedule!J67</f>
        <v>1</v>
      </c>
      <c r="L69" s="2">
        <f>Raw_schedule!K67</f>
        <v>1</v>
      </c>
      <c r="M69" s="2">
        <f>Raw_schedule!L67</f>
        <v>1</v>
      </c>
      <c r="N69" s="2">
        <f>Raw_schedule!M67</f>
        <v>1</v>
      </c>
      <c r="O69" s="2">
        <f>Raw_schedule!N67</f>
        <v>1</v>
      </c>
      <c r="P69" s="2">
        <f>Raw_schedule!O67</f>
        <v>1</v>
      </c>
      <c r="Q69" s="2">
        <f>Raw_schedule!P67</f>
        <v>1</v>
      </c>
      <c r="R69" s="2">
        <f>Raw_schedule!Q67</f>
        <v>1</v>
      </c>
      <c r="S69" s="2">
        <f>Raw_schedule!R67</f>
        <v>1</v>
      </c>
      <c r="T69" s="2">
        <f>Raw_schedule!S67</f>
        <v>1</v>
      </c>
      <c r="U69" s="2">
        <f>Raw_schedule!T67</f>
        <v>1</v>
      </c>
      <c r="V69" s="2">
        <f>Raw_schedule!U67</f>
        <v>1</v>
      </c>
      <c r="W69" s="2">
        <f>Raw_schedule!V67</f>
        <v>1</v>
      </c>
      <c r="X69" s="2">
        <f>Raw_schedule!W67</f>
        <v>0</v>
      </c>
      <c r="Y69" s="2">
        <f>Raw_schedule!X67</f>
        <v>0</v>
      </c>
      <c r="Z69" s="2">
        <f>Raw_schedule!Y67</f>
        <v>0</v>
      </c>
      <c r="AA69" s="2">
        <f>Raw_schedule!Z67</f>
        <v>0</v>
      </c>
      <c r="AB69" s="2">
        <f>Raw_schedule!AA67</f>
        <v>0</v>
      </c>
    </row>
    <row r="70" spans="1:28" x14ac:dyDescent="0.25">
      <c r="A70" s="39" t="str">
        <f>Raw_schedule!B68</f>
        <v>OA Schedule</v>
      </c>
      <c r="B70" s="39" t="str">
        <f>Raw_schedule!A68</f>
        <v>Office</v>
      </c>
      <c r="C70" s="2" t="str">
        <f>Raw_schedule!C68</f>
        <v>Weekdays</v>
      </c>
      <c r="D70" s="2"/>
      <c r="E70" s="2">
        <f>Raw_schedule!D68</f>
        <v>0</v>
      </c>
      <c r="F70" s="2">
        <f>Raw_schedule!E68</f>
        <v>0</v>
      </c>
      <c r="G70" s="2">
        <f>Raw_schedule!F68</f>
        <v>0</v>
      </c>
      <c r="H70" s="2">
        <f>Raw_schedule!G68</f>
        <v>0</v>
      </c>
      <c r="I70" s="2">
        <f>Raw_schedule!H68</f>
        <v>0</v>
      </c>
      <c r="J70" s="2">
        <f>Raw_schedule!I68</f>
        <v>1</v>
      </c>
      <c r="K70" s="2">
        <f>Raw_schedule!J68</f>
        <v>1</v>
      </c>
      <c r="L70" s="2">
        <f>Raw_schedule!K68</f>
        <v>1</v>
      </c>
      <c r="M70" s="2">
        <f>Raw_schedule!L68</f>
        <v>1</v>
      </c>
      <c r="N70" s="2">
        <f>Raw_schedule!M68</f>
        <v>1</v>
      </c>
      <c r="O70" s="2">
        <f>Raw_schedule!N68</f>
        <v>1</v>
      </c>
      <c r="P70" s="2">
        <f>Raw_schedule!O68</f>
        <v>1</v>
      </c>
      <c r="Q70" s="2">
        <f>Raw_schedule!P68</f>
        <v>1</v>
      </c>
      <c r="R70" s="2">
        <f>Raw_schedule!Q68</f>
        <v>1</v>
      </c>
      <c r="S70" s="2">
        <f>Raw_schedule!R68</f>
        <v>1</v>
      </c>
      <c r="T70" s="2">
        <f>Raw_schedule!S68</f>
        <v>1</v>
      </c>
      <c r="U70" s="2">
        <f>Raw_schedule!T68</f>
        <v>1</v>
      </c>
      <c r="V70" s="2">
        <f>Raw_schedule!U68</f>
        <v>1</v>
      </c>
      <c r="W70" s="2">
        <f>Raw_schedule!V68</f>
        <v>1</v>
      </c>
      <c r="X70" s="2">
        <f>Raw_schedule!W68</f>
        <v>1</v>
      </c>
      <c r="Y70" s="2">
        <f>Raw_schedule!X68</f>
        <v>1</v>
      </c>
      <c r="Z70" s="2">
        <f>Raw_schedule!Y68</f>
        <v>1</v>
      </c>
      <c r="AA70" s="2">
        <f>Raw_schedule!Z68</f>
        <v>1</v>
      </c>
      <c r="AB70" s="2">
        <f>Raw_schedule!AA68</f>
        <v>1</v>
      </c>
    </row>
    <row r="71" spans="1:28" x14ac:dyDescent="0.25">
      <c r="A71" s="39" t="str">
        <f>Raw_schedule!B69</f>
        <v>Occupant Sch</v>
      </c>
      <c r="B71" s="39" t="str">
        <f>Raw_schedule!A69</f>
        <v>Office</v>
      </c>
      <c r="C71" s="2" t="str">
        <f>Raw_schedule!C69</f>
        <v>AllOtherDays</v>
      </c>
      <c r="D71" s="2"/>
      <c r="E71" s="2">
        <f>Raw_schedule!D69</f>
        <v>0</v>
      </c>
      <c r="F71" s="2">
        <f>Raw_schedule!E69</f>
        <v>0</v>
      </c>
      <c r="G71" s="2">
        <f>Raw_schedule!F69</f>
        <v>0</v>
      </c>
      <c r="H71" s="2">
        <f>Raw_schedule!G69</f>
        <v>0</v>
      </c>
      <c r="I71" s="2">
        <f>Raw_schedule!H69</f>
        <v>0</v>
      </c>
      <c r="J71" s="2">
        <f>Raw_schedule!I69</f>
        <v>0</v>
      </c>
      <c r="K71" s="2">
        <f>Raw_schedule!J69</f>
        <v>0.05</v>
      </c>
      <c r="L71" s="2">
        <f>Raw_schedule!K69</f>
        <v>0.05</v>
      </c>
      <c r="M71" s="2">
        <f>Raw_schedule!L69</f>
        <v>0.05</v>
      </c>
      <c r="N71" s="2">
        <f>Raw_schedule!M69</f>
        <v>0.05</v>
      </c>
      <c r="O71" s="2">
        <f>Raw_schedule!N69</f>
        <v>0.05</v>
      </c>
      <c r="P71" s="2">
        <f>Raw_schedule!O69</f>
        <v>0.05</v>
      </c>
      <c r="Q71" s="2">
        <f>Raw_schedule!P69</f>
        <v>0.05</v>
      </c>
      <c r="R71" s="2">
        <f>Raw_schedule!Q69</f>
        <v>0.05</v>
      </c>
      <c r="S71" s="2">
        <f>Raw_schedule!R69</f>
        <v>0.05</v>
      </c>
      <c r="T71" s="2">
        <f>Raw_schedule!S69</f>
        <v>0.05</v>
      </c>
      <c r="U71" s="2">
        <f>Raw_schedule!T69</f>
        <v>0.05</v>
      </c>
      <c r="V71" s="2">
        <f>Raw_schedule!U69</f>
        <v>0.05</v>
      </c>
      <c r="W71" s="2">
        <f>Raw_schedule!V69</f>
        <v>0</v>
      </c>
      <c r="X71" s="2">
        <f>Raw_schedule!W69</f>
        <v>0</v>
      </c>
      <c r="Y71" s="2">
        <f>Raw_schedule!X69</f>
        <v>0</v>
      </c>
      <c r="Z71" s="2">
        <f>Raw_schedule!Y69</f>
        <v>0</v>
      </c>
      <c r="AA71" s="2">
        <f>Raw_schedule!Z69</f>
        <v>0</v>
      </c>
      <c r="AB71" s="2">
        <f>Raw_schedule!AA69</f>
        <v>0</v>
      </c>
    </row>
    <row r="72" spans="1:28" x14ac:dyDescent="0.25">
      <c r="A72" s="39" t="str">
        <f>Raw_schedule!B70</f>
        <v>Occupant Sch</v>
      </c>
      <c r="B72" s="39" t="str">
        <f>Raw_schedule!A70</f>
        <v>Office</v>
      </c>
      <c r="C72" s="2" t="str">
        <f>Raw_schedule!C70</f>
        <v>Saturday</v>
      </c>
      <c r="D72" s="2"/>
      <c r="E72" s="2">
        <f>Raw_schedule!D70</f>
        <v>0</v>
      </c>
      <c r="F72" s="2">
        <f>Raw_schedule!E70</f>
        <v>0</v>
      </c>
      <c r="G72" s="2">
        <f>Raw_schedule!F70</f>
        <v>0</v>
      </c>
      <c r="H72" s="2">
        <f>Raw_schedule!G70</f>
        <v>0</v>
      </c>
      <c r="I72" s="2">
        <f>Raw_schedule!H70</f>
        <v>0</v>
      </c>
      <c r="J72" s="2">
        <f>Raw_schedule!I70</f>
        <v>0</v>
      </c>
      <c r="K72" s="2">
        <f>Raw_schedule!J70</f>
        <v>0.1</v>
      </c>
      <c r="L72" s="2">
        <f>Raw_schedule!K70</f>
        <v>0.1</v>
      </c>
      <c r="M72" s="2">
        <f>Raw_schedule!L70</f>
        <v>0.3</v>
      </c>
      <c r="N72" s="2">
        <f>Raw_schedule!M70</f>
        <v>0.3</v>
      </c>
      <c r="O72" s="2">
        <f>Raw_schedule!N70</f>
        <v>0.3</v>
      </c>
      <c r="P72" s="2">
        <f>Raw_schedule!O70</f>
        <v>0.3</v>
      </c>
      <c r="Q72" s="2">
        <f>Raw_schedule!P70</f>
        <v>0.1</v>
      </c>
      <c r="R72" s="2">
        <f>Raw_schedule!Q70</f>
        <v>0.1</v>
      </c>
      <c r="S72" s="2">
        <f>Raw_schedule!R70</f>
        <v>0.1</v>
      </c>
      <c r="T72" s="2">
        <f>Raw_schedule!S70</f>
        <v>0.1</v>
      </c>
      <c r="U72" s="2">
        <f>Raw_schedule!T70</f>
        <v>0.1</v>
      </c>
      <c r="V72" s="2">
        <f>Raw_schedule!U70</f>
        <v>0.05</v>
      </c>
      <c r="W72" s="2">
        <f>Raw_schedule!V70</f>
        <v>0.05</v>
      </c>
      <c r="X72" s="2">
        <f>Raw_schedule!W70</f>
        <v>0</v>
      </c>
      <c r="Y72" s="2">
        <f>Raw_schedule!X70</f>
        <v>0</v>
      </c>
      <c r="Z72" s="2">
        <f>Raw_schedule!Y70</f>
        <v>0</v>
      </c>
      <c r="AA72" s="2">
        <f>Raw_schedule!Z70</f>
        <v>0</v>
      </c>
      <c r="AB72" s="2">
        <f>Raw_schedule!AA70</f>
        <v>0</v>
      </c>
    </row>
    <row r="73" spans="1:28" x14ac:dyDescent="0.25">
      <c r="A73" s="39" t="str">
        <f>Raw_schedule!B71</f>
        <v>Occupant Sch</v>
      </c>
      <c r="B73" s="39" t="str">
        <f>Raw_schedule!A71</f>
        <v>Office</v>
      </c>
      <c r="C73" s="2" t="str">
        <f>Raw_schedule!C71</f>
        <v>Weekdays</v>
      </c>
      <c r="D73" s="2"/>
      <c r="E73" s="2">
        <f>Raw_schedule!D71</f>
        <v>0</v>
      </c>
      <c r="F73" s="2">
        <f>Raw_schedule!E71</f>
        <v>0</v>
      </c>
      <c r="G73" s="2">
        <f>Raw_schedule!F71</f>
        <v>0</v>
      </c>
      <c r="H73" s="2">
        <f>Raw_schedule!G71</f>
        <v>0</v>
      </c>
      <c r="I73" s="2">
        <f>Raw_schedule!H71</f>
        <v>0</v>
      </c>
      <c r="J73" s="2">
        <f>Raw_schedule!I71</f>
        <v>0</v>
      </c>
      <c r="K73" s="2">
        <f>Raw_schedule!J71</f>
        <v>0.1</v>
      </c>
      <c r="L73" s="2">
        <f>Raw_schedule!K71</f>
        <v>0.2</v>
      </c>
      <c r="M73" s="2">
        <f>Raw_schedule!L71</f>
        <v>0.95</v>
      </c>
      <c r="N73" s="2">
        <f>Raw_schedule!M71</f>
        <v>0.95</v>
      </c>
      <c r="O73" s="2">
        <f>Raw_schedule!N71</f>
        <v>0.95</v>
      </c>
      <c r="P73" s="2">
        <f>Raw_schedule!O71</f>
        <v>0.95</v>
      </c>
      <c r="Q73" s="2">
        <f>Raw_schedule!P71</f>
        <v>0.5</v>
      </c>
      <c r="R73" s="2">
        <f>Raw_schedule!Q71</f>
        <v>0.95</v>
      </c>
      <c r="S73" s="2">
        <f>Raw_schedule!R71</f>
        <v>0.95</v>
      </c>
      <c r="T73" s="2">
        <f>Raw_schedule!S71</f>
        <v>0.95</v>
      </c>
      <c r="U73" s="2">
        <f>Raw_schedule!T71</f>
        <v>0.95</v>
      </c>
      <c r="V73" s="2">
        <f>Raw_schedule!U71</f>
        <v>0.3</v>
      </c>
      <c r="W73" s="2">
        <f>Raw_schedule!V71</f>
        <v>0.1</v>
      </c>
      <c r="X73" s="2">
        <f>Raw_schedule!W71</f>
        <v>0.1</v>
      </c>
      <c r="Y73" s="2">
        <f>Raw_schedule!X71</f>
        <v>0.1</v>
      </c>
      <c r="Z73" s="2">
        <f>Raw_schedule!Y71</f>
        <v>0.1</v>
      </c>
      <c r="AA73" s="2">
        <f>Raw_schedule!Z71</f>
        <v>0.05</v>
      </c>
      <c r="AB73" s="2">
        <f>Raw_schedule!AA71</f>
        <v>0.05</v>
      </c>
    </row>
    <row r="74" spans="1:28" x14ac:dyDescent="0.25">
      <c r="A74" s="39" t="str">
        <f>Raw_schedule!B72</f>
        <v>Infiltration Schedule</v>
      </c>
      <c r="B74" s="39" t="str">
        <f>Raw_schedule!A72</f>
        <v>Plenum</v>
      </c>
      <c r="C74" s="2" t="str">
        <f>Raw_schedule!C72</f>
        <v>AllDays</v>
      </c>
      <c r="D74" s="2"/>
      <c r="E74" s="2">
        <f>Raw_schedule!D72</f>
        <v>1</v>
      </c>
      <c r="F74" s="2">
        <f>Raw_schedule!E72</f>
        <v>1</v>
      </c>
      <c r="G74" s="2">
        <f>Raw_schedule!F72</f>
        <v>1</v>
      </c>
      <c r="H74" s="2">
        <f>Raw_schedule!G72</f>
        <v>1</v>
      </c>
      <c r="I74" s="2">
        <f>Raw_schedule!H72</f>
        <v>1</v>
      </c>
      <c r="J74" s="2">
        <f>Raw_schedule!I72</f>
        <v>1</v>
      </c>
      <c r="K74" s="2">
        <f>Raw_schedule!J72</f>
        <v>1</v>
      </c>
      <c r="L74" s="2">
        <f>Raw_schedule!K72</f>
        <v>1</v>
      </c>
      <c r="M74" s="2">
        <f>Raw_schedule!L72</f>
        <v>1</v>
      </c>
      <c r="N74" s="2">
        <f>Raw_schedule!M72</f>
        <v>1</v>
      </c>
      <c r="O74" s="2">
        <f>Raw_schedule!N72</f>
        <v>1</v>
      </c>
      <c r="P74" s="2">
        <f>Raw_schedule!O72</f>
        <v>1</v>
      </c>
      <c r="Q74" s="2">
        <f>Raw_schedule!P72</f>
        <v>1</v>
      </c>
      <c r="R74" s="2">
        <f>Raw_schedule!Q72</f>
        <v>1</v>
      </c>
      <c r="S74" s="2">
        <f>Raw_schedule!R72</f>
        <v>1</v>
      </c>
      <c r="T74" s="2">
        <f>Raw_schedule!S72</f>
        <v>1</v>
      </c>
      <c r="U74" s="2">
        <f>Raw_schedule!T72</f>
        <v>1</v>
      </c>
      <c r="V74" s="2">
        <f>Raw_schedule!U72</f>
        <v>1</v>
      </c>
      <c r="W74" s="2">
        <f>Raw_schedule!V72</f>
        <v>1</v>
      </c>
      <c r="X74" s="2">
        <f>Raw_schedule!W72</f>
        <v>1</v>
      </c>
      <c r="Y74" s="2">
        <f>Raw_schedule!X72</f>
        <v>1</v>
      </c>
      <c r="Z74" s="2">
        <f>Raw_schedule!Y72</f>
        <v>1</v>
      </c>
      <c r="AA74" s="2">
        <f>Raw_schedule!Z72</f>
        <v>1</v>
      </c>
      <c r="AB74" s="2">
        <f>Raw_schedule!AA72</f>
        <v>1</v>
      </c>
    </row>
    <row r="75" spans="1:28" x14ac:dyDescent="0.25">
      <c r="A75" s="39" t="str">
        <f>Raw_schedule!B73</f>
        <v>Cooling Setpoint Schedule</v>
      </c>
      <c r="B75" s="39" t="str">
        <f>Raw_schedule!A73</f>
        <v>lab</v>
      </c>
      <c r="C75" s="2" t="str">
        <f>Raw_schedule!C73</f>
        <v>AllDays</v>
      </c>
      <c r="D75" s="2"/>
      <c r="E75" s="2">
        <f>Raw_schedule!D73</f>
        <v>75.02</v>
      </c>
      <c r="F75" s="2">
        <f>Raw_schedule!E73</f>
        <v>75.02</v>
      </c>
      <c r="G75" s="2">
        <f>Raw_schedule!F73</f>
        <v>75.02</v>
      </c>
      <c r="H75" s="2">
        <f>Raw_schedule!G73</f>
        <v>75.02</v>
      </c>
      <c r="I75" s="2">
        <f>Raw_schedule!H73</f>
        <v>75.02</v>
      </c>
      <c r="J75" s="2">
        <f>Raw_schedule!I73</f>
        <v>75.02</v>
      </c>
      <c r="K75" s="2">
        <f>Raw_schedule!J73</f>
        <v>75.02</v>
      </c>
      <c r="L75" s="2">
        <f>Raw_schedule!K73</f>
        <v>75.02</v>
      </c>
      <c r="M75" s="2">
        <f>Raw_schedule!L73</f>
        <v>75.02</v>
      </c>
      <c r="N75" s="2">
        <f>Raw_schedule!M73</f>
        <v>75.02</v>
      </c>
      <c r="O75" s="2">
        <f>Raw_schedule!N73</f>
        <v>75.02</v>
      </c>
      <c r="P75" s="2">
        <f>Raw_schedule!O73</f>
        <v>75.02</v>
      </c>
      <c r="Q75" s="2">
        <f>Raw_schedule!P73</f>
        <v>75.02</v>
      </c>
      <c r="R75" s="2">
        <f>Raw_schedule!Q73</f>
        <v>75.02</v>
      </c>
      <c r="S75" s="2">
        <f>Raw_schedule!R73</f>
        <v>75.02</v>
      </c>
      <c r="T75" s="2">
        <f>Raw_schedule!S73</f>
        <v>75.02</v>
      </c>
      <c r="U75" s="2">
        <f>Raw_schedule!T73</f>
        <v>75.02</v>
      </c>
      <c r="V75" s="2">
        <f>Raw_schedule!U73</f>
        <v>75.02</v>
      </c>
      <c r="W75" s="2">
        <f>Raw_schedule!V73</f>
        <v>75.02</v>
      </c>
      <c r="X75" s="2">
        <f>Raw_schedule!W73</f>
        <v>75.02</v>
      </c>
      <c r="Y75" s="2">
        <f>Raw_schedule!X73</f>
        <v>75.02</v>
      </c>
      <c r="Z75" s="2">
        <f>Raw_schedule!Y73</f>
        <v>75.02</v>
      </c>
      <c r="AA75" s="2">
        <f>Raw_schedule!Z73</f>
        <v>75.02</v>
      </c>
      <c r="AB75" s="2">
        <f>Raw_schedule!AA73</f>
        <v>75.02</v>
      </c>
    </row>
    <row r="76" spans="1:28" x14ac:dyDescent="0.25">
      <c r="A76" s="39" t="str">
        <f>Raw_schedule!B74</f>
        <v>DHW Sch</v>
      </c>
      <c r="B76" s="39" t="str">
        <f>Raw_schedule!A74</f>
        <v>lab</v>
      </c>
      <c r="C76" s="2" t="str">
        <f>Raw_schedule!C74</f>
        <v>AllOtherDays</v>
      </c>
      <c r="D76" s="2"/>
      <c r="E76" s="2">
        <f>Raw_schedule!D74</f>
        <v>0.05</v>
      </c>
      <c r="F76" s="2">
        <f>Raw_schedule!E74</f>
        <v>0.05</v>
      </c>
      <c r="G76" s="2">
        <f>Raw_schedule!F74</f>
        <v>0.05</v>
      </c>
      <c r="H76" s="2">
        <f>Raw_schedule!G74</f>
        <v>0.05</v>
      </c>
      <c r="I76" s="2">
        <f>Raw_schedule!H74</f>
        <v>0.05</v>
      </c>
      <c r="J76" s="2">
        <f>Raw_schedule!I74</f>
        <v>0.08</v>
      </c>
      <c r="K76" s="2">
        <f>Raw_schedule!J74</f>
        <v>7.0000000000000007E-2</v>
      </c>
      <c r="L76" s="2">
        <f>Raw_schedule!K74</f>
        <v>0.11</v>
      </c>
      <c r="M76" s="2">
        <f>Raw_schedule!L74</f>
        <v>0.15</v>
      </c>
      <c r="N76" s="2">
        <f>Raw_schedule!M74</f>
        <v>0.21</v>
      </c>
      <c r="O76" s="2">
        <f>Raw_schedule!N74</f>
        <v>0.19</v>
      </c>
      <c r="P76" s="2">
        <f>Raw_schedule!O74</f>
        <v>0.23</v>
      </c>
      <c r="Q76" s="2">
        <f>Raw_schedule!P74</f>
        <v>0.2</v>
      </c>
      <c r="R76" s="2">
        <f>Raw_schedule!Q74</f>
        <v>0.19</v>
      </c>
      <c r="S76" s="2">
        <f>Raw_schedule!R74</f>
        <v>0.15</v>
      </c>
      <c r="T76" s="2">
        <f>Raw_schedule!S74</f>
        <v>0.12</v>
      </c>
      <c r="U76" s="2">
        <f>Raw_schedule!T74</f>
        <v>0.14000000000000001</v>
      </c>
      <c r="V76" s="2">
        <f>Raw_schedule!U74</f>
        <v>7.0000000000000007E-2</v>
      </c>
      <c r="W76" s="2">
        <f>Raw_schedule!V74</f>
        <v>7.0000000000000007E-2</v>
      </c>
      <c r="X76" s="2">
        <f>Raw_schedule!W74</f>
        <v>7.0000000000000007E-2</v>
      </c>
      <c r="Y76" s="2">
        <f>Raw_schedule!X74</f>
        <v>7.0000000000000007E-2</v>
      </c>
      <c r="Z76" s="2">
        <f>Raw_schedule!Y74</f>
        <v>0.09</v>
      </c>
      <c r="AA76" s="2">
        <f>Raw_schedule!Z74</f>
        <v>0.05</v>
      </c>
      <c r="AB76" s="2">
        <f>Raw_schedule!AA74</f>
        <v>0.05</v>
      </c>
    </row>
    <row r="77" spans="1:28" x14ac:dyDescent="0.25">
      <c r="A77" s="39" t="str">
        <f>Raw_schedule!B75</f>
        <v>DHW Sch</v>
      </c>
      <c r="B77" s="39" t="str">
        <f>Raw_schedule!A75</f>
        <v>lab</v>
      </c>
      <c r="C77" s="2" t="str">
        <f>Raw_schedule!C75</f>
        <v>Weekdays</v>
      </c>
      <c r="D77" s="2"/>
      <c r="E77" s="2">
        <f>Raw_schedule!D75</f>
        <v>0.05</v>
      </c>
      <c r="F77" s="2">
        <f>Raw_schedule!E75</f>
        <v>0.05</v>
      </c>
      <c r="G77" s="2">
        <f>Raw_schedule!F75</f>
        <v>0.05</v>
      </c>
      <c r="H77" s="2">
        <f>Raw_schedule!G75</f>
        <v>0.05</v>
      </c>
      <c r="I77" s="2">
        <f>Raw_schedule!H75</f>
        <v>0.05</v>
      </c>
      <c r="J77" s="2">
        <f>Raw_schedule!I75</f>
        <v>0.08</v>
      </c>
      <c r="K77" s="2">
        <f>Raw_schedule!J75</f>
        <v>7.0000000000000007E-2</v>
      </c>
      <c r="L77" s="2">
        <f>Raw_schedule!K75</f>
        <v>0.19</v>
      </c>
      <c r="M77" s="2">
        <f>Raw_schedule!L75</f>
        <v>0.35</v>
      </c>
      <c r="N77" s="2">
        <f>Raw_schedule!M75</f>
        <v>0.38</v>
      </c>
      <c r="O77" s="2">
        <f>Raw_schedule!N75</f>
        <v>0.39</v>
      </c>
      <c r="P77" s="2">
        <f>Raw_schedule!O75</f>
        <v>0.47</v>
      </c>
      <c r="Q77" s="2">
        <f>Raw_schedule!P75</f>
        <v>0.56999999999999995</v>
      </c>
      <c r="R77" s="2">
        <f>Raw_schedule!Q75</f>
        <v>0.54</v>
      </c>
      <c r="S77" s="2">
        <f>Raw_schedule!R75</f>
        <v>0.34</v>
      </c>
      <c r="T77" s="2">
        <f>Raw_schedule!S75</f>
        <v>0.33</v>
      </c>
      <c r="U77" s="2">
        <f>Raw_schedule!T75</f>
        <v>0.44</v>
      </c>
      <c r="V77" s="2">
        <f>Raw_schedule!U75</f>
        <v>0.26</v>
      </c>
      <c r="W77" s="2">
        <f>Raw_schedule!V75</f>
        <v>0.21</v>
      </c>
      <c r="X77" s="2">
        <f>Raw_schedule!W75</f>
        <v>0.15</v>
      </c>
      <c r="Y77" s="2">
        <f>Raw_schedule!X75</f>
        <v>0.17</v>
      </c>
      <c r="Z77" s="2">
        <f>Raw_schedule!Y75</f>
        <v>0.08</v>
      </c>
      <c r="AA77" s="2">
        <f>Raw_schedule!Z75</f>
        <v>0.05</v>
      </c>
      <c r="AB77" s="2">
        <f>Raw_schedule!AA75</f>
        <v>0.05</v>
      </c>
    </row>
    <row r="78" spans="1:28" x14ac:dyDescent="0.25">
      <c r="A78" s="39" t="str">
        <f>Raw_schedule!B76</f>
        <v>Elec Equip Sch</v>
      </c>
      <c r="B78" s="39" t="str">
        <f>Raw_schedule!A76</f>
        <v>lab</v>
      </c>
      <c r="C78" s="2" t="str">
        <f>Raw_schedule!C76</f>
        <v>AllDays</v>
      </c>
      <c r="D78" s="2"/>
      <c r="E78" s="2">
        <f>Raw_schedule!D76</f>
        <v>1</v>
      </c>
      <c r="F78" s="2">
        <f>Raw_schedule!E76</f>
        <v>1</v>
      </c>
      <c r="G78" s="2">
        <f>Raw_schedule!F76</f>
        <v>1</v>
      </c>
      <c r="H78" s="2">
        <f>Raw_schedule!G76</f>
        <v>1</v>
      </c>
      <c r="I78" s="2">
        <f>Raw_schedule!H76</f>
        <v>1</v>
      </c>
      <c r="J78" s="2">
        <f>Raw_schedule!I76</f>
        <v>1</v>
      </c>
      <c r="K78" s="2">
        <f>Raw_schedule!J76</f>
        <v>1</v>
      </c>
      <c r="L78" s="2">
        <f>Raw_schedule!K76</f>
        <v>1</v>
      </c>
      <c r="M78" s="2">
        <f>Raw_schedule!L76</f>
        <v>1</v>
      </c>
      <c r="N78" s="2">
        <f>Raw_schedule!M76</f>
        <v>1</v>
      </c>
      <c r="O78" s="2">
        <f>Raw_schedule!N76</f>
        <v>1</v>
      </c>
      <c r="P78" s="2">
        <f>Raw_schedule!O76</f>
        <v>1</v>
      </c>
      <c r="Q78" s="2">
        <f>Raw_schedule!P76</f>
        <v>1</v>
      </c>
      <c r="R78" s="2">
        <f>Raw_schedule!Q76</f>
        <v>1</v>
      </c>
      <c r="S78" s="2">
        <f>Raw_schedule!R76</f>
        <v>1</v>
      </c>
      <c r="T78" s="2">
        <f>Raw_schedule!S76</f>
        <v>1</v>
      </c>
      <c r="U78" s="2">
        <f>Raw_schedule!T76</f>
        <v>1</v>
      </c>
      <c r="V78" s="2">
        <f>Raw_schedule!U76</f>
        <v>1</v>
      </c>
      <c r="W78" s="2">
        <f>Raw_schedule!V76</f>
        <v>1</v>
      </c>
      <c r="X78" s="2">
        <f>Raw_schedule!W76</f>
        <v>1</v>
      </c>
      <c r="Y78" s="2">
        <f>Raw_schedule!X76</f>
        <v>1</v>
      </c>
      <c r="Z78" s="2">
        <f>Raw_schedule!Y76</f>
        <v>1</v>
      </c>
      <c r="AA78" s="2">
        <f>Raw_schedule!Z76</f>
        <v>1</v>
      </c>
      <c r="AB78" s="2">
        <f>Raw_schedule!AA76</f>
        <v>1</v>
      </c>
    </row>
    <row r="79" spans="1:28" x14ac:dyDescent="0.25">
      <c r="A79" s="39" t="str">
        <f>Raw_schedule!B77</f>
        <v>Elec Equip Sch</v>
      </c>
      <c r="B79" s="39" t="str">
        <f>Raw_schedule!A77</f>
        <v>lab</v>
      </c>
      <c r="C79" s="2" t="str">
        <f>Raw_schedule!C77</f>
        <v>AllOtherDays</v>
      </c>
      <c r="D79" s="2"/>
      <c r="E79" s="2">
        <f>Raw_schedule!D77</f>
        <v>0</v>
      </c>
      <c r="F79" s="2">
        <f>Raw_schedule!E77</f>
        <v>0</v>
      </c>
      <c r="G79" s="2">
        <f>Raw_schedule!F77</f>
        <v>0</v>
      </c>
      <c r="H79" s="2">
        <f>Raw_schedule!G77</f>
        <v>0</v>
      </c>
      <c r="I79" s="2">
        <f>Raw_schedule!H77</f>
        <v>0</v>
      </c>
      <c r="J79" s="2">
        <f>Raw_schedule!I77</f>
        <v>0</v>
      </c>
      <c r="K79" s="2">
        <f>Raw_schedule!J77</f>
        <v>0</v>
      </c>
      <c r="L79" s="2">
        <f>Raw_schedule!K77</f>
        <v>0</v>
      </c>
      <c r="M79" s="2">
        <f>Raw_schedule!L77</f>
        <v>0</v>
      </c>
      <c r="N79" s="2">
        <f>Raw_schedule!M77</f>
        <v>0</v>
      </c>
      <c r="O79" s="2">
        <f>Raw_schedule!N77</f>
        <v>0</v>
      </c>
      <c r="P79" s="2">
        <f>Raw_schedule!O77</f>
        <v>0</v>
      </c>
      <c r="Q79" s="2">
        <f>Raw_schedule!P77</f>
        <v>0</v>
      </c>
      <c r="R79" s="2">
        <f>Raw_schedule!Q77</f>
        <v>0</v>
      </c>
      <c r="S79" s="2">
        <f>Raw_schedule!R77</f>
        <v>0</v>
      </c>
      <c r="T79" s="2">
        <f>Raw_schedule!S77</f>
        <v>0</v>
      </c>
      <c r="U79" s="2">
        <f>Raw_schedule!T77</f>
        <v>0</v>
      </c>
      <c r="V79" s="2">
        <f>Raw_schedule!U77</f>
        <v>0</v>
      </c>
      <c r="W79" s="2">
        <f>Raw_schedule!V77</f>
        <v>0</v>
      </c>
      <c r="X79" s="2">
        <f>Raw_schedule!W77</f>
        <v>0</v>
      </c>
      <c r="Y79" s="2">
        <f>Raw_schedule!X77</f>
        <v>0</v>
      </c>
      <c r="Z79" s="2">
        <f>Raw_schedule!Y77</f>
        <v>0</v>
      </c>
      <c r="AA79" s="2">
        <f>Raw_schedule!Z77</f>
        <v>0</v>
      </c>
      <c r="AB79" s="2">
        <f>Raw_schedule!AA77</f>
        <v>0</v>
      </c>
    </row>
    <row r="80" spans="1:28" x14ac:dyDescent="0.25">
      <c r="A80" s="39" t="str">
        <f>Raw_schedule!B78</f>
        <v>Elec Equip Sch</v>
      </c>
      <c r="B80" s="39" t="str">
        <f>Raw_schedule!A78</f>
        <v>lab</v>
      </c>
      <c r="C80" s="2" t="str">
        <f>Raw_schedule!C78</f>
        <v>Weekdays</v>
      </c>
      <c r="D80" s="2"/>
      <c r="E80" s="2">
        <f>Raw_schedule!D78</f>
        <v>0.2</v>
      </c>
      <c r="F80" s="2">
        <f>Raw_schedule!E78</f>
        <v>0.2</v>
      </c>
      <c r="G80" s="2">
        <f>Raw_schedule!F78</f>
        <v>0.2</v>
      </c>
      <c r="H80" s="2">
        <f>Raw_schedule!G78</f>
        <v>0.2</v>
      </c>
      <c r="I80" s="2">
        <f>Raw_schedule!H78</f>
        <v>0.2</v>
      </c>
      <c r="J80" s="2">
        <f>Raw_schedule!I78</f>
        <v>0.2</v>
      </c>
      <c r="K80" s="2">
        <f>Raw_schedule!J78</f>
        <v>0.3</v>
      </c>
      <c r="L80" s="2">
        <f>Raw_schedule!K78</f>
        <v>0.4</v>
      </c>
      <c r="M80" s="2">
        <f>Raw_schedule!L78</f>
        <v>0.5</v>
      </c>
      <c r="N80" s="2">
        <f>Raw_schedule!M78</f>
        <v>0.7</v>
      </c>
      <c r="O80" s="2">
        <f>Raw_schedule!N78</f>
        <v>0.8</v>
      </c>
      <c r="P80" s="2">
        <f>Raw_schedule!O78</f>
        <v>0.5</v>
      </c>
      <c r="Q80" s="2">
        <f>Raw_schedule!P78</f>
        <v>0.6</v>
      </c>
      <c r="R80" s="2">
        <f>Raw_schedule!Q78</f>
        <v>0.7</v>
      </c>
      <c r="S80" s="2">
        <f>Raw_schedule!R78</f>
        <v>0.9</v>
      </c>
      <c r="T80" s="2">
        <f>Raw_schedule!S78</f>
        <v>0.8</v>
      </c>
      <c r="U80" s="2">
        <f>Raw_schedule!T78</f>
        <v>0.5</v>
      </c>
      <c r="V80" s="2">
        <f>Raw_schedule!U78</f>
        <v>0.4</v>
      </c>
      <c r="W80" s="2">
        <f>Raw_schedule!V78</f>
        <v>0.3</v>
      </c>
      <c r="X80" s="2">
        <f>Raw_schedule!W78</f>
        <v>0.2</v>
      </c>
      <c r="Y80" s="2">
        <f>Raw_schedule!X78</f>
        <v>0.2</v>
      </c>
      <c r="Z80" s="2">
        <f>Raw_schedule!Y78</f>
        <v>0.2</v>
      </c>
      <c r="AA80" s="2">
        <f>Raw_schedule!Z78</f>
        <v>0.2</v>
      </c>
      <c r="AB80" s="2">
        <f>Raw_schedule!AA78</f>
        <v>0.2</v>
      </c>
    </row>
    <row r="81" spans="1:28" x14ac:dyDescent="0.25">
      <c r="A81" s="39" t="str">
        <f>Raw_schedule!B79</f>
        <v>Heating Setpoint Schedule</v>
      </c>
      <c r="B81" s="39" t="str">
        <f>Raw_schedule!A79</f>
        <v>lab</v>
      </c>
      <c r="C81" s="2" t="str">
        <f>Raw_schedule!C79</f>
        <v>AllDays</v>
      </c>
      <c r="D81" s="2"/>
      <c r="E81" s="2">
        <f>Raw_schedule!D79</f>
        <v>69.98</v>
      </c>
      <c r="F81" s="2">
        <f>Raw_schedule!E79</f>
        <v>69.98</v>
      </c>
      <c r="G81" s="2">
        <f>Raw_schedule!F79</f>
        <v>69.98</v>
      </c>
      <c r="H81" s="2">
        <f>Raw_schedule!G79</f>
        <v>69.98</v>
      </c>
      <c r="I81" s="2">
        <f>Raw_schedule!H79</f>
        <v>69.98</v>
      </c>
      <c r="J81" s="2">
        <f>Raw_schedule!I79</f>
        <v>69.98</v>
      </c>
      <c r="K81" s="2">
        <f>Raw_schedule!J79</f>
        <v>69.98</v>
      </c>
      <c r="L81" s="2">
        <f>Raw_schedule!K79</f>
        <v>69.98</v>
      </c>
      <c r="M81" s="2">
        <f>Raw_schedule!L79</f>
        <v>69.98</v>
      </c>
      <c r="N81" s="2">
        <f>Raw_schedule!M79</f>
        <v>69.98</v>
      </c>
      <c r="O81" s="2">
        <f>Raw_schedule!N79</f>
        <v>69.98</v>
      </c>
      <c r="P81" s="2">
        <f>Raw_schedule!O79</f>
        <v>69.98</v>
      </c>
      <c r="Q81" s="2">
        <f>Raw_schedule!P79</f>
        <v>69.98</v>
      </c>
      <c r="R81" s="2">
        <f>Raw_schedule!Q79</f>
        <v>69.98</v>
      </c>
      <c r="S81" s="2">
        <f>Raw_schedule!R79</f>
        <v>69.98</v>
      </c>
      <c r="T81" s="2">
        <f>Raw_schedule!S79</f>
        <v>69.98</v>
      </c>
      <c r="U81" s="2">
        <f>Raw_schedule!T79</f>
        <v>69.98</v>
      </c>
      <c r="V81" s="2">
        <f>Raw_schedule!U79</f>
        <v>69.98</v>
      </c>
      <c r="W81" s="2">
        <f>Raw_schedule!V79</f>
        <v>69.98</v>
      </c>
      <c r="X81" s="2">
        <f>Raw_schedule!W79</f>
        <v>69.98</v>
      </c>
      <c r="Y81" s="2">
        <f>Raw_schedule!X79</f>
        <v>69.98</v>
      </c>
      <c r="Z81" s="2">
        <f>Raw_schedule!Y79</f>
        <v>69.98</v>
      </c>
      <c r="AA81" s="2">
        <f>Raw_schedule!Z79</f>
        <v>69.98</v>
      </c>
      <c r="AB81" s="2">
        <f>Raw_schedule!AA79</f>
        <v>69.98</v>
      </c>
    </row>
    <row r="82" spans="1:28" x14ac:dyDescent="0.25">
      <c r="A82" s="39" t="str">
        <f>Raw_schedule!B80</f>
        <v>Infiltration Schedule</v>
      </c>
      <c r="B82" s="39" t="str">
        <f>Raw_schedule!A80</f>
        <v>lab</v>
      </c>
      <c r="C82" s="2" t="str">
        <f>Raw_schedule!C80</f>
        <v>AllDays</v>
      </c>
      <c r="D82" s="2"/>
      <c r="E82" s="2">
        <f>Raw_schedule!D80</f>
        <v>1</v>
      </c>
      <c r="F82" s="2">
        <f>Raw_schedule!E80</f>
        <v>1</v>
      </c>
      <c r="G82" s="2">
        <f>Raw_schedule!F80</f>
        <v>1</v>
      </c>
      <c r="H82" s="2">
        <f>Raw_schedule!G80</f>
        <v>1</v>
      </c>
      <c r="I82" s="2">
        <f>Raw_schedule!H80</f>
        <v>1</v>
      </c>
      <c r="J82" s="2">
        <f>Raw_schedule!I80</f>
        <v>1</v>
      </c>
      <c r="K82" s="2">
        <f>Raw_schedule!J80</f>
        <v>1</v>
      </c>
      <c r="L82" s="2">
        <f>Raw_schedule!K80</f>
        <v>1</v>
      </c>
      <c r="M82" s="2">
        <f>Raw_schedule!L80</f>
        <v>1</v>
      </c>
      <c r="N82" s="2">
        <f>Raw_schedule!M80</f>
        <v>1</v>
      </c>
      <c r="O82" s="2">
        <f>Raw_schedule!N80</f>
        <v>1</v>
      </c>
      <c r="P82" s="2">
        <f>Raw_schedule!O80</f>
        <v>1</v>
      </c>
      <c r="Q82" s="2">
        <f>Raw_schedule!P80</f>
        <v>1</v>
      </c>
      <c r="R82" s="2">
        <f>Raw_schedule!Q80</f>
        <v>1</v>
      </c>
      <c r="S82" s="2">
        <f>Raw_schedule!R80</f>
        <v>1</v>
      </c>
      <c r="T82" s="2">
        <f>Raw_schedule!S80</f>
        <v>1</v>
      </c>
      <c r="U82" s="2">
        <f>Raw_schedule!T80</f>
        <v>1</v>
      </c>
      <c r="V82" s="2">
        <f>Raw_schedule!U80</f>
        <v>1</v>
      </c>
      <c r="W82" s="2">
        <f>Raw_schedule!V80</f>
        <v>1</v>
      </c>
      <c r="X82" s="2">
        <f>Raw_schedule!W80</f>
        <v>1</v>
      </c>
      <c r="Y82" s="2">
        <f>Raw_schedule!X80</f>
        <v>1</v>
      </c>
      <c r="Z82" s="2">
        <f>Raw_schedule!Y80</f>
        <v>1</v>
      </c>
      <c r="AA82" s="2">
        <f>Raw_schedule!Z80</f>
        <v>1</v>
      </c>
      <c r="AB82" s="2">
        <f>Raw_schedule!AA80</f>
        <v>1</v>
      </c>
    </row>
    <row r="83" spans="1:28" x14ac:dyDescent="0.25">
      <c r="A83" s="39" t="str">
        <f>Raw_schedule!B81</f>
        <v>Lighting Schedule</v>
      </c>
      <c r="B83" s="39" t="str">
        <f>Raw_schedule!A81</f>
        <v>lab</v>
      </c>
      <c r="C83" s="2" t="str">
        <f>Raw_schedule!C81</f>
        <v>AllOtherDays</v>
      </c>
      <c r="D83" s="2"/>
      <c r="E83" s="2">
        <f>Raw_schedule!D81</f>
        <v>0.1</v>
      </c>
      <c r="F83" s="2">
        <f>Raw_schedule!E81</f>
        <v>0.1</v>
      </c>
      <c r="G83" s="2">
        <f>Raw_schedule!F81</f>
        <v>0.1</v>
      </c>
      <c r="H83" s="2">
        <f>Raw_schedule!G81</f>
        <v>0.1</v>
      </c>
      <c r="I83" s="2">
        <f>Raw_schedule!H81</f>
        <v>0.1</v>
      </c>
      <c r="J83" s="2">
        <f>Raw_schedule!I81</f>
        <v>0.1</v>
      </c>
      <c r="K83" s="2">
        <f>Raw_schedule!J81</f>
        <v>0.1</v>
      </c>
      <c r="L83" s="2">
        <f>Raw_schedule!K81</f>
        <v>0.1</v>
      </c>
      <c r="M83" s="2">
        <f>Raw_schedule!L81</f>
        <v>0.4</v>
      </c>
      <c r="N83" s="2">
        <f>Raw_schedule!M81</f>
        <v>0.4</v>
      </c>
      <c r="O83" s="2">
        <f>Raw_schedule!N81</f>
        <v>0.4</v>
      </c>
      <c r="P83" s="2">
        <f>Raw_schedule!O81</f>
        <v>0.4</v>
      </c>
      <c r="Q83" s="2">
        <f>Raw_schedule!P81</f>
        <v>0.2</v>
      </c>
      <c r="R83" s="2">
        <f>Raw_schedule!Q81</f>
        <v>0.2</v>
      </c>
      <c r="S83" s="2">
        <f>Raw_schedule!R81</f>
        <v>0.2</v>
      </c>
      <c r="T83" s="2">
        <f>Raw_schedule!S81</f>
        <v>0.2</v>
      </c>
      <c r="U83" s="2">
        <f>Raw_schedule!T81</f>
        <v>0.2</v>
      </c>
      <c r="V83" s="2">
        <f>Raw_schedule!U81</f>
        <v>0.1</v>
      </c>
      <c r="W83" s="2">
        <f>Raw_schedule!V81</f>
        <v>0.1</v>
      </c>
      <c r="X83" s="2">
        <f>Raw_schedule!W81</f>
        <v>0.1</v>
      </c>
      <c r="Y83" s="2">
        <f>Raw_schedule!X81</f>
        <v>0.1</v>
      </c>
      <c r="Z83" s="2">
        <f>Raw_schedule!Y81</f>
        <v>0.1</v>
      </c>
      <c r="AA83" s="2">
        <f>Raw_schedule!Z81</f>
        <v>0.1</v>
      </c>
      <c r="AB83" s="2">
        <f>Raw_schedule!AA81</f>
        <v>0.1</v>
      </c>
    </row>
    <row r="84" spans="1:28" x14ac:dyDescent="0.25">
      <c r="A84" s="39" t="str">
        <f>Raw_schedule!B82</f>
        <v>Lighting Schedule</v>
      </c>
      <c r="B84" s="39" t="str">
        <f>Raw_schedule!A82</f>
        <v>lab</v>
      </c>
      <c r="C84" s="2" t="str">
        <f>Raw_schedule!C82</f>
        <v>Saturdays</v>
      </c>
      <c r="D84" s="2"/>
      <c r="E84" s="2">
        <f>Raw_schedule!D82</f>
        <v>0.1</v>
      </c>
      <c r="F84" s="2">
        <f>Raw_schedule!E82</f>
        <v>0.1</v>
      </c>
      <c r="G84" s="2">
        <f>Raw_schedule!F82</f>
        <v>0.1</v>
      </c>
      <c r="H84" s="2">
        <f>Raw_schedule!G82</f>
        <v>0.1</v>
      </c>
      <c r="I84" s="2">
        <f>Raw_schedule!H82</f>
        <v>0.1</v>
      </c>
      <c r="J84" s="2">
        <f>Raw_schedule!I82</f>
        <v>0.1</v>
      </c>
      <c r="K84" s="2">
        <f>Raw_schedule!J82</f>
        <v>0.1</v>
      </c>
      <c r="L84" s="2">
        <f>Raw_schedule!K82</f>
        <v>0.1</v>
      </c>
      <c r="M84" s="2">
        <f>Raw_schedule!L82</f>
        <v>0.4</v>
      </c>
      <c r="N84" s="2">
        <f>Raw_schedule!M82</f>
        <v>0.4</v>
      </c>
      <c r="O84" s="2">
        <f>Raw_schedule!N82</f>
        <v>0.4</v>
      </c>
      <c r="P84" s="2">
        <f>Raw_schedule!O82</f>
        <v>0.4</v>
      </c>
      <c r="Q84" s="2">
        <f>Raw_schedule!P82</f>
        <v>0.2</v>
      </c>
      <c r="R84" s="2">
        <f>Raw_schedule!Q82</f>
        <v>0.2</v>
      </c>
      <c r="S84" s="2">
        <f>Raw_schedule!R82</f>
        <v>0.2</v>
      </c>
      <c r="T84" s="2">
        <f>Raw_schedule!S82</f>
        <v>0.2</v>
      </c>
      <c r="U84" s="2">
        <f>Raw_schedule!T82</f>
        <v>0.2</v>
      </c>
      <c r="V84" s="2">
        <f>Raw_schedule!U82</f>
        <v>0.1</v>
      </c>
      <c r="W84" s="2">
        <f>Raw_schedule!V82</f>
        <v>0.1</v>
      </c>
      <c r="X84" s="2">
        <f>Raw_schedule!W82</f>
        <v>0.1</v>
      </c>
      <c r="Y84" s="2">
        <f>Raw_schedule!X82</f>
        <v>0.1</v>
      </c>
      <c r="Z84" s="2">
        <f>Raw_schedule!Y82</f>
        <v>0.1</v>
      </c>
      <c r="AA84" s="2">
        <f>Raw_schedule!Z82</f>
        <v>0.1</v>
      </c>
      <c r="AB84" s="2">
        <f>Raw_schedule!AA82</f>
        <v>0.1</v>
      </c>
    </row>
    <row r="85" spans="1:28" x14ac:dyDescent="0.25">
      <c r="A85" s="39" t="str">
        <f>Raw_schedule!B83</f>
        <v>Lighting Schedule</v>
      </c>
      <c r="B85" s="39" t="str">
        <f>Raw_schedule!A83</f>
        <v>lab</v>
      </c>
      <c r="C85" s="2" t="str">
        <f>Raw_schedule!C83</f>
        <v>Weekdays</v>
      </c>
      <c r="D85" s="2"/>
      <c r="E85" s="2">
        <f>Raw_schedule!D83</f>
        <v>0.2</v>
      </c>
      <c r="F85" s="2">
        <f>Raw_schedule!E83</f>
        <v>0.2</v>
      </c>
      <c r="G85" s="2">
        <f>Raw_schedule!F83</f>
        <v>0.2</v>
      </c>
      <c r="H85" s="2">
        <f>Raw_schedule!G83</f>
        <v>0.2</v>
      </c>
      <c r="I85" s="2">
        <f>Raw_schedule!H83</f>
        <v>0.2</v>
      </c>
      <c r="J85" s="2">
        <f>Raw_schedule!I83</f>
        <v>0.2</v>
      </c>
      <c r="K85" s="2">
        <f>Raw_schedule!J83</f>
        <v>0.3</v>
      </c>
      <c r="L85" s="2">
        <f>Raw_schedule!K83</f>
        <v>0.5</v>
      </c>
      <c r="M85" s="2">
        <f>Raw_schedule!L83</f>
        <v>0.9</v>
      </c>
      <c r="N85" s="2">
        <f>Raw_schedule!M83</f>
        <v>0.9</v>
      </c>
      <c r="O85" s="2">
        <f>Raw_schedule!N83</f>
        <v>0.9</v>
      </c>
      <c r="P85" s="2">
        <f>Raw_schedule!O83</f>
        <v>0.9</v>
      </c>
      <c r="Q85" s="2">
        <f>Raw_schedule!P83</f>
        <v>0.8</v>
      </c>
      <c r="R85" s="2">
        <f>Raw_schedule!Q83</f>
        <v>0.9</v>
      </c>
      <c r="S85" s="2">
        <f>Raw_schedule!R83</f>
        <v>0.9</v>
      </c>
      <c r="T85" s="2">
        <f>Raw_schedule!S83</f>
        <v>0.9</v>
      </c>
      <c r="U85" s="2">
        <f>Raw_schedule!T83</f>
        <v>0.9</v>
      </c>
      <c r="V85" s="2">
        <f>Raw_schedule!U83</f>
        <v>0.9</v>
      </c>
      <c r="W85" s="2">
        <f>Raw_schedule!V83</f>
        <v>0.5</v>
      </c>
      <c r="X85" s="2">
        <f>Raw_schedule!W83</f>
        <v>0.5</v>
      </c>
      <c r="Y85" s="2">
        <f>Raw_schedule!X83</f>
        <v>0.3</v>
      </c>
      <c r="Z85" s="2">
        <f>Raw_schedule!Y83</f>
        <v>0.3</v>
      </c>
      <c r="AA85" s="2">
        <f>Raw_schedule!Z83</f>
        <v>0.2</v>
      </c>
      <c r="AB85" s="2">
        <f>Raw_schedule!AA83</f>
        <v>0.2</v>
      </c>
    </row>
    <row r="86" spans="1:28" x14ac:dyDescent="0.25">
      <c r="A86" s="39" t="str">
        <f>Raw_schedule!B84</f>
        <v>OA Schedule</v>
      </c>
      <c r="B86" s="39" t="str">
        <f>Raw_schedule!A84</f>
        <v>lab</v>
      </c>
      <c r="C86" s="2" t="str">
        <f>Raw_schedule!C84</f>
        <v>AllDays</v>
      </c>
      <c r="D86" s="2"/>
      <c r="E86" s="2">
        <f>Raw_schedule!D84</f>
        <v>1</v>
      </c>
      <c r="F86" s="2">
        <f>Raw_schedule!E84</f>
        <v>1</v>
      </c>
      <c r="G86" s="2">
        <f>Raw_schedule!F84</f>
        <v>1</v>
      </c>
      <c r="H86" s="2">
        <f>Raw_schedule!G84</f>
        <v>1</v>
      </c>
      <c r="I86" s="2">
        <f>Raw_schedule!H84</f>
        <v>1</v>
      </c>
      <c r="J86" s="2">
        <f>Raw_schedule!I84</f>
        <v>1</v>
      </c>
      <c r="K86" s="2">
        <f>Raw_schedule!J84</f>
        <v>1</v>
      </c>
      <c r="L86" s="2">
        <f>Raw_schedule!K84</f>
        <v>1</v>
      </c>
      <c r="M86" s="2">
        <f>Raw_schedule!L84</f>
        <v>1</v>
      </c>
      <c r="N86" s="2">
        <f>Raw_schedule!M84</f>
        <v>1</v>
      </c>
      <c r="O86" s="2">
        <f>Raw_schedule!N84</f>
        <v>1</v>
      </c>
      <c r="P86" s="2">
        <f>Raw_schedule!O84</f>
        <v>1</v>
      </c>
      <c r="Q86" s="2">
        <f>Raw_schedule!P84</f>
        <v>1</v>
      </c>
      <c r="R86" s="2">
        <f>Raw_schedule!Q84</f>
        <v>1</v>
      </c>
      <c r="S86" s="2">
        <f>Raw_schedule!R84</f>
        <v>1</v>
      </c>
      <c r="T86" s="2">
        <f>Raw_schedule!S84</f>
        <v>1</v>
      </c>
      <c r="U86" s="2">
        <f>Raw_schedule!T84</f>
        <v>1</v>
      </c>
      <c r="V86" s="2">
        <f>Raw_schedule!U84</f>
        <v>1</v>
      </c>
      <c r="W86" s="2">
        <f>Raw_schedule!V84</f>
        <v>1</v>
      </c>
      <c r="X86" s="2">
        <f>Raw_schedule!W84</f>
        <v>1</v>
      </c>
      <c r="Y86" s="2">
        <f>Raw_schedule!X84</f>
        <v>1</v>
      </c>
      <c r="Z86" s="2">
        <f>Raw_schedule!Y84</f>
        <v>1</v>
      </c>
      <c r="AA86" s="2">
        <f>Raw_schedule!Z84</f>
        <v>1</v>
      </c>
      <c r="AB86" s="2">
        <f>Raw_schedule!AA84</f>
        <v>1</v>
      </c>
    </row>
    <row r="87" spans="1:28" x14ac:dyDescent="0.25">
      <c r="A87" s="39" t="str">
        <f>Raw_schedule!B85</f>
        <v>Occupant Sch</v>
      </c>
      <c r="B87" s="39" t="str">
        <f>Raw_schedule!A85</f>
        <v>lab</v>
      </c>
      <c r="C87" s="2" t="str">
        <f>Raw_schedule!C85</f>
        <v>AllOtherDays</v>
      </c>
      <c r="D87" s="2"/>
      <c r="E87" s="2">
        <f>Raw_schedule!D85</f>
        <v>0.05</v>
      </c>
      <c r="F87" s="2">
        <f>Raw_schedule!E85</f>
        <v>0.05</v>
      </c>
      <c r="G87" s="2">
        <f>Raw_schedule!F85</f>
        <v>0.05</v>
      </c>
      <c r="H87" s="2">
        <f>Raw_schedule!G85</f>
        <v>0.05</v>
      </c>
      <c r="I87" s="2">
        <f>Raw_schedule!H85</f>
        <v>0.05</v>
      </c>
      <c r="J87" s="2">
        <f>Raw_schedule!I85</f>
        <v>0.05</v>
      </c>
      <c r="K87" s="2">
        <f>Raw_schedule!J85</f>
        <v>0.05</v>
      </c>
      <c r="L87" s="2">
        <f>Raw_schedule!K85</f>
        <v>0.1</v>
      </c>
      <c r="M87" s="2">
        <f>Raw_schedule!L85</f>
        <v>0.1</v>
      </c>
      <c r="N87" s="2">
        <f>Raw_schedule!M85</f>
        <v>0.3</v>
      </c>
      <c r="O87" s="2">
        <f>Raw_schedule!N85</f>
        <v>0.3</v>
      </c>
      <c r="P87" s="2">
        <f>Raw_schedule!O85</f>
        <v>0.3</v>
      </c>
      <c r="Q87" s="2">
        <f>Raw_schedule!P85</f>
        <v>0.3</v>
      </c>
      <c r="R87" s="2">
        <f>Raw_schedule!Q85</f>
        <v>0.1</v>
      </c>
      <c r="S87" s="2">
        <f>Raw_schedule!R85</f>
        <v>0.1</v>
      </c>
      <c r="T87" s="2">
        <f>Raw_schedule!S85</f>
        <v>0.1</v>
      </c>
      <c r="U87" s="2">
        <f>Raw_schedule!T85</f>
        <v>0.1</v>
      </c>
      <c r="V87" s="2">
        <f>Raw_schedule!U85</f>
        <v>0.1</v>
      </c>
      <c r="W87" s="2">
        <f>Raw_schedule!V85</f>
        <v>0.05</v>
      </c>
      <c r="X87" s="2">
        <f>Raw_schedule!W85</f>
        <v>0.05</v>
      </c>
      <c r="Y87" s="2">
        <f>Raw_schedule!X85</f>
        <v>0.05</v>
      </c>
      <c r="Z87" s="2">
        <f>Raw_schedule!Y85</f>
        <v>0.05</v>
      </c>
      <c r="AA87" s="2">
        <f>Raw_schedule!Z85</f>
        <v>0.05</v>
      </c>
      <c r="AB87" s="2">
        <f>Raw_schedule!AA85</f>
        <v>0.05</v>
      </c>
    </row>
    <row r="88" spans="1:28" x14ac:dyDescent="0.25">
      <c r="A88" s="39" t="str">
        <f>Raw_schedule!B86</f>
        <v>Occupant Sch</v>
      </c>
      <c r="B88" s="39" t="str">
        <f>Raw_schedule!A86</f>
        <v>lab</v>
      </c>
      <c r="C88" s="2" t="str">
        <f>Raw_schedule!C86</f>
        <v>Weekdays</v>
      </c>
      <c r="D88" s="2"/>
      <c r="E88" s="2">
        <f>Raw_schedule!D86</f>
        <v>0.05</v>
      </c>
      <c r="F88" s="2">
        <f>Raw_schedule!E86</f>
        <v>0.05</v>
      </c>
      <c r="G88" s="2">
        <f>Raw_schedule!F86</f>
        <v>0.05</v>
      </c>
      <c r="H88" s="2">
        <f>Raw_schedule!G86</f>
        <v>0.05</v>
      </c>
      <c r="I88" s="2">
        <f>Raw_schedule!H86</f>
        <v>0.05</v>
      </c>
      <c r="J88" s="2">
        <f>Raw_schedule!I86</f>
        <v>0.05</v>
      </c>
      <c r="K88" s="2">
        <f>Raw_schedule!J86</f>
        <v>0.05</v>
      </c>
      <c r="L88" s="2">
        <f>Raw_schedule!K86</f>
        <v>0.1</v>
      </c>
      <c r="M88" s="2">
        <f>Raw_schedule!L86</f>
        <v>0.2</v>
      </c>
      <c r="N88" s="2">
        <f>Raw_schedule!M86</f>
        <v>0.9</v>
      </c>
      <c r="O88" s="2">
        <f>Raw_schedule!N86</f>
        <v>0.9</v>
      </c>
      <c r="P88" s="2">
        <f>Raw_schedule!O86</f>
        <v>0.45</v>
      </c>
      <c r="Q88" s="2">
        <f>Raw_schedule!P86</f>
        <v>0.45</v>
      </c>
      <c r="R88" s="2">
        <f>Raw_schedule!Q86</f>
        <v>0.9</v>
      </c>
      <c r="S88" s="2">
        <f>Raw_schedule!R86</f>
        <v>0.9</v>
      </c>
      <c r="T88" s="2">
        <f>Raw_schedule!S86</f>
        <v>0.9</v>
      </c>
      <c r="U88" s="2">
        <f>Raw_schedule!T86</f>
        <v>0.9</v>
      </c>
      <c r="V88" s="2">
        <f>Raw_schedule!U86</f>
        <v>0.9</v>
      </c>
      <c r="W88" s="2">
        <f>Raw_schedule!V86</f>
        <v>0.3</v>
      </c>
      <c r="X88" s="2">
        <f>Raw_schedule!W86</f>
        <v>0.1</v>
      </c>
      <c r="Y88" s="2">
        <f>Raw_schedule!X86</f>
        <v>0.1</v>
      </c>
      <c r="Z88" s="2">
        <f>Raw_schedule!Y86</f>
        <v>0.1</v>
      </c>
      <c r="AA88" s="2">
        <f>Raw_schedule!Z86</f>
        <v>0.05</v>
      </c>
      <c r="AB88" s="2">
        <f>Raw_schedule!AA86</f>
        <v>0.05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1A0A-F5F8-40FA-8DB3-203B49815F35}">
  <dimension ref="A1"/>
  <sheetViews>
    <sheetView workbookViewId="0"/>
  </sheetViews>
  <sheetFormatPr defaultRowHeight="15" x14ac:dyDescent="0.25"/>
  <sheetData>
    <row r="1" spans="1:1" x14ac:dyDescent="0.25">
      <c r="A1" t="s">
        <v>492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86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388</v>
      </c>
      <c r="B2" t="s">
        <v>467</v>
      </c>
      <c r="C2" t="s">
        <v>468</v>
      </c>
      <c r="D2">
        <v>80.06</v>
      </c>
      <c r="E2">
        <v>80.06</v>
      </c>
      <c r="F2">
        <v>80.06</v>
      </c>
      <c r="G2">
        <v>80.06</v>
      </c>
      <c r="H2">
        <v>80.06</v>
      </c>
      <c r="I2">
        <v>80.06</v>
      </c>
      <c r="J2">
        <v>80.06</v>
      </c>
      <c r="K2">
        <v>80.06</v>
      </c>
      <c r="L2">
        <v>80.06</v>
      </c>
      <c r="M2">
        <v>80.06</v>
      </c>
      <c r="N2">
        <v>80.06</v>
      </c>
      <c r="O2">
        <v>80.06</v>
      </c>
      <c r="P2">
        <v>80.06</v>
      </c>
      <c r="Q2">
        <v>80.06</v>
      </c>
      <c r="R2">
        <v>80.06</v>
      </c>
      <c r="S2">
        <v>80.06</v>
      </c>
      <c r="T2">
        <v>80.06</v>
      </c>
      <c r="U2">
        <v>80.06</v>
      </c>
      <c r="V2">
        <v>80.06</v>
      </c>
      <c r="W2">
        <v>80.06</v>
      </c>
      <c r="X2">
        <v>80.06</v>
      </c>
      <c r="Y2">
        <v>80.06</v>
      </c>
      <c r="Z2">
        <v>80.06</v>
      </c>
      <c r="AA2">
        <v>80.06</v>
      </c>
    </row>
    <row r="3" spans="1:27" x14ac:dyDescent="0.25">
      <c r="A3" t="s">
        <v>388</v>
      </c>
      <c r="B3" t="s">
        <v>469</v>
      </c>
      <c r="C3" t="s">
        <v>470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388</v>
      </c>
      <c r="B4" t="s">
        <v>469</v>
      </c>
      <c r="C4" t="s">
        <v>471</v>
      </c>
      <c r="D4">
        <v>0</v>
      </c>
      <c r="E4">
        <v>0</v>
      </c>
      <c r="F4">
        <v>0</v>
      </c>
      <c r="G4">
        <v>0</v>
      </c>
      <c r="H4">
        <v>0.1</v>
      </c>
      <c r="I4">
        <v>0.1</v>
      </c>
      <c r="J4">
        <v>0.5</v>
      </c>
      <c r="K4">
        <v>0.5</v>
      </c>
      <c r="L4">
        <v>0.5</v>
      </c>
      <c r="M4">
        <v>0.5</v>
      </c>
      <c r="N4">
        <v>0.7</v>
      </c>
      <c r="O4">
        <v>0.9</v>
      </c>
      <c r="P4">
        <v>0.9</v>
      </c>
      <c r="Q4">
        <v>0.5</v>
      </c>
      <c r="R4">
        <v>0.5</v>
      </c>
      <c r="S4">
        <v>0.7</v>
      </c>
      <c r="T4">
        <v>0.5</v>
      </c>
      <c r="U4">
        <v>0.5</v>
      </c>
      <c r="V4">
        <v>0.5</v>
      </c>
      <c r="W4">
        <v>0.1</v>
      </c>
      <c r="X4">
        <v>0.1</v>
      </c>
      <c r="Y4">
        <v>0.1</v>
      </c>
      <c r="Z4">
        <v>0.1</v>
      </c>
      <c r="AA4">
        <v>0</v>
      </c>
    </row>
    <row r="5" spans="1:27" x14ac:dyDescent="0.25">
      <c r="A5" t="s">
        <v>388</v>
      </c>
      <c r="B5" t="s">
        <v>472</v>
      </c>
      <c r="C5" t="s">
        <v>473</v>
      </c>
      <c r="D5">
        <v>0.25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</row>
    <row r="6" spans="1:27" x14ac:dyDescent="0.25">
      <c r="A6" t="s">
        <v>388</v>
      </c>
      <c r="B6" t="s">
        <v>472</v>
      </c>
      <c r="C6" t="s">
        <v>474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</row>
    <row r="7" spans="1:27" x14ac:dyDescent="0.25">
      <c r="A7" t="s">
        <v>388</v>
      </c>
      <c r="B7" t="s">
        <v>472</v>
      </c>
      <c r="C7" t="s">
        <v>475</v>
      </c>
      <c r="D7">
        <v>0.75</v>
      </c>
      <c r="E7">
        <v>0.75</v>
      </c>
      <c r="F7">
        <v>0.75</v>
      </c>
      <c r="G7">
        <v>0.75</v>
      </c>
      <c r="H7">
        <v>0.75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0.75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</row>
    <row r="8" spans="1:27" x14ac:dyDescent="0.25">
      <c r="A8" t="s">
        <v>388</v>
      </c>
      <c r="B8" t="s">
        <v>472</v>
      </c>
      <c r="C8" t="s">
        <v>476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388</v>
      </c>
      <c r="B9" t="s">
        <v>472</v>
      </c>
      <c r="C9" t="s">
        <v>477</v>
      </c>
      <c r="D9">
        <v>0.25</v>
      </c>
      <c r="E9">
        <v>0.25</v>
      </c>
      <c r="F9">
        <v>0.25</v>
      </c>
      <c r="G9">
        <v>0.25</v>
      </c>
      <c r="H9">
        <v>0.25</v>
      </c>
      <c r="I9">
        <v>0.25</v>
      </c>
      <c r="J9">
        <v>0.25</v>
      </c>
      <c r="K9">
        <v>0.25</v>
      </c>
      <c r="L9">
        <v>0.25</v>
      </c>
      <c r="M9">
        <v>0.25</v>
      </c>
      <c r="N9">
        <v>0.25</v>
      </c>
      <c r="O9">
        <v>0.25</v>
      </c>
      <c r="P9">
        <v>0.25</v>
      </c>
      <c r="Q9">
        <v>0.25</v>
      </c>
      <c r="R9">
        <v>0.25</v>
      </c>
      <c r="S9">
        <v>0.25</v>
      </c>
      <c r="T9">
        <v>0.25</v>
      </c>
      <c r="U9">
        <v>0.25</v>
      </c>
      <c r="V9">
        <v>0.25</v>
      </c>
      <c r="W9">
        <v>0.25</v>
      </c>
      <c r="X9">
        <v>0.25</v>
      </c>
      <c r="Y9">
        <v>0.25</v>
      </c>
      <c r="Z9">
        <v>0.25</v>
      </c>
      <c r="AA9">
        <v>0.25</v>
      </c>
    </row>
    <row r="10" spans="1:27" x14ac:dyDescent="0.25">
      <c r="A10" t="s">
        <v>388</v>
      </c>
      <c r="B10" t="s">
        <v>472</v>
      </c>
      <c r="C10" t="s">
        <v>478</v>
      </c>
      <c r="D10">
        <v>0.5</v>
      </c>
      <c r="E10">
        <v>0.5</v>
      </c>
      <c r="F10">
        <v>0.5</v>
      </c>
      <c r="G10">
        <v>0.5</v>
      </c>
      <c r="H10">
        <v>0.5</v>
      </c>
      <c r="I10">
        <v>0.5</v>
      </c>
      <c r="J10">
        <v>0.5</v>
      </c>
      <c r="K10">
        <v>0.5</v>
      </c>
      <c r="L10">
        <v>0.5</v>
      </c>
      <c r="M10">
        <v>0.5</v>
      </c>
      <c r="N10">
        <v>0.5</v>
      </c>
      <c r="O10">
        <v>0.5</v>
      </c>
      <c r="P10">
        <v>0.5</v>
      </c>
      <c r="Q10">
        <v>0.5</v>
      </c>
      <c r="R10">
        <v>0.5</v>
      </c>
      <c r="S10">
        <v>0.5</v>
      </c>
      <c r="T10">
        <v>0.5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</row>
    <row r="11" spans="1:27" x14ac:dyDescent="0.25">
      <c r="A11" t="s">
        <v>388</v>
      </c>
      <c r="B11" t="s">
        <v>472</v>
      </c>
      <c r="C11" t="s">
        <v>479</v>
      </c>
      <c r="D11">
        <v>0.75</v>
      </c>
      <c r="E11">
        <v>0.75</v>
      </c>
      <c r="F11">
        <v>0.75</v>
      </c>
      <c r="G11">
        <v>0.75</v>
      </c>
      <c r="H11">
        <v>0.75</v>
      </c>
      <c r="I11">
        <v>0.75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</v>
      </c>
      <c r="Q11">
        <v>0.75</v>
      </c>
      <c r="R11">
        <v>0.75</v>
      </c>
      <c r="S11">
        <v>0.75</v>
      </c>
      <c r="T11">
        <v>0.75</v>
      </c>
      <c r="U11">
        <v>0.75</v>
      </c>
      <c r="V11">
        <v>0.75</v>
      </c>
      <c r="W11">
        <v>0.75</v>
      </c>
      <c r="X11">
        <v>0.75</v>
      </c>
      <c r="Y11">
        <v>0.75</v>
      </c>
      <c r="Z11">
        <v>0.75</v>
      </c>
      <c r="AA11">
        <v>0.75</v>
      </c>
    </row>
    <row r="12" spans="1:27" x14ac:dyDescent="0.25">
      <c r="A12" t="s">
        <v>388</v>
      </c>
      <c r="B12" t="s">
        <v>472</v>
      </c>
      <c r="C12" t="s">
        <v>480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388</v>
      </c>
      <c r="B13" t="s">
        <v>472</v>
      </c>
      <c r="C13" t="s">
        <v>481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0.25</v>
      </c>
      <c r="Q13">
        <v>0.25</v>
      </c>
      <c r="R13">
        <v>0.25</v>
      </c>
      <c r="S13">
        <v>0.25</v>
      </c>
      <c r="T13">
        <v>0.25</v>
      </c>
      <c r="U13">
        <v>0.25</v>
      </c>
      <c r="V13">
        <v>0.25</v>
      </c>
      <c r="W13">
        <v>0.25</v>
      </c>
      <c r="X13">
        <v>0.25</v>
      </c>
      <c r="Y13">
        <v>0.25</v>
      </c>
      <c r="Z13">
        <v>0.25</v>
      </c>
      <c r="AA13">
        <v>0.25</v>
      </c>
    </row>
    <row r="14" spans="1:27" x14ac:dyDescent="0.25">
      <c r="A14" t="s">
        <v>388</v>
      </c>
      <c r="B14" t="s">
        <v>472</v>
      </c>
      <c r="C14" t="s">
        <v>482</v>
      </c>
      <c r="D14">
        <v>0.5</v>
      </c>
      <c r="E14">
        <v>0.5</v>
      </c>
      <c r="F14">
        <v>0.5</v>
      </c>
      <c r="G14">
        <v>0.5</v>
      </c>
      <c r="H14">
        <v>0.5</v>
      </c>
      <c r="I14">
        <v>0.5</v>
      </c>
      <c r="J14">
        <v>0.5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</row>
    <row r="15" spans="1:27" x14ac:dyDescent="0.25">
      <c r="A15" t="s">
        <v>388</v>
      </c>
      <c r="B15" t="s">
        <v>472</v>
      </c>
      <c r="C15" t="s">
        <v>483</v>
      </c>
      <c r="D15">
        <v>0.75</v>
      </c>
      <c r="E15">
        <v>0.75</v>
      </c>
      <c r="F15">
        <v>0.75</v>
      </c>
      <c r="G15">
        <v>0.75</v>
      </c>
      <c r="H15">
        <v>0.75</v>
      </c>
      <c r="I15">
        <v>0.75</v>
      </c>
      <c r="J15">
        <v>0.75</v>
      </c>
      <c r="K15">
        <v>0.75</v>
      </c>
      <c r="L15">
        <v>0.75</v>
      </c>
      <c r="M15">
        <v>0.75</v>
      </c>
      <c r="N15">
        <v>0.75</v>
      </c>
      <c r="O15">
        <v>0.75</v>
      </c>
      <c r="P15">
        <v>0.75</v>
      </c>
      <c r="Q15">
        <v>0.75</v>
      </c>
      <c r="R15">
        <v>0.75</v>
      </c>
      <c r="S15">
        <v>0.75</v>
      </c>
      <c r="T15">
        <v>0.75</v>
      </c>
      <c r="U15">
        <v>0.75</v>
      </c>
      <c r="V15">
        <v>0.75</v>
      </c>
      <c r="W15">
        <v>0.75</v>
      </c>
      <c r="X15">
        <v>0.75</v>
      </c>
      <c r="Y15">
        <v>0.75</v>
      </c>
      <c r="Z15">
        <v>0.75</v>
      </c>
      <c r="AA15">
        <v>0.75</v>
      </c>
    </row>
    <row r="16" spans="1:27" x14ac:dyDescent="0.25">
      <c r="A16" t="s">
        <v>388</v>
      </c>
      <c r="B16" t="s">
        <v>472</v>
      </c>
      <c r="C16" t="s">
        <v>484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388</v>
      </c>
      <c r="B17" t="s">
        <v>485</v>
      </c>
      <c r="C17" t="s">
        <v>468</v>
      </c>
      <c r="D17">
        <v>60.08</v>
      </c>
      <c r="E17">
        <v>60.08</v>
      </c>
      <c r="F17">
        <v>60.08</v>
      </c>
      <c r="G17">
        <v>60.08</v>
      </c>
      <c r="H17">
        <v>60.08</v>
      </c>
      <c r="I17">
        <v>60.08</v>
      </c>
      <c r="J17">
        <v>60.08</v>
      </c>
      <c r="K17">
        <v>60.08</v>
      </c>
      <c r="L17">
        <v>60.08</v>
      </c>
      <c r="M17">
        <v>60.08</v>
      </c>
      <c r="N17">
        <v>60.08</v>
      </c>
      <c r="O17">
        <v>60.08</v>
      </c>
      <c r="P17">
        <v>60.08</v>
      </c>
      <c r="Q17">
        <v>60.08</v>
      </c>
      <c r="R17">
        <v>60.08</v>
      </c>
      <c r="S17">
        <v>60.08</v>
      </c>
      <c r="T17">
        <v>60.08</v>
      </c>
      <c r="U17">
        <v>60.08</v>
      </c>
      <c r="V17">
        <v>60.08</v>
      </c>
      <c r="W17">
        <v>60.08</v>
      </c>
      <c r="X17">
        <v>60.08</v>
      </c>
      <c r="Y17">
        <v>60.08</v>
      </c>
      <c r="Z17">
        <v>60.08</v>
      </c>
      <c r="AA17">
        <v>60.08</v>
      </c>
    </row>
    <row r="18" spans="1:27" x14ac:dyDescent="0.25">
      <c r="A18" t="s">
        <v>388</v>
      </c>
      <c r="B18" t="s">
        <v>486</v>
      </c>
      <c r="C18" t="s">
        <v>468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388</v>
      </c>
      <c r="B19" t="s">
        <v>487</v>
      </c>
      <c r="C19" t="s">
        <v>470</v>
      </c>
      <c r="D19">
        <v>0.05</v>
      </c>
      <c r="E19">
        <v>0.05</v>
      </c>
      <c r="F19">
        <v>0.05</v>
      </c>
      <c r="G19">
        <v>0.05</v>
      </c>
      <c r="H19">
        <v>0.05</v>
      </c>
      <c r="I19">
        <v>0.1</v>
      </c>
      <c r="J19">
        <v>0.1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0.15</v>
      </c>
      <c r="U19">
        <v>0.1</v>
      </c>
      <c r="V19">
        <v>0.1</v>
      </c>
      <c r="W19">
        <v>0.1</v>
      </c>
      <c r="X19">
        <v>0.05</v>
      </c>
      <c r="Y19">
        <v>0.05</v>
      </c>
      <c r="Z19">
        <v>0.05</v>
      </c>
      <c r="AA19">
        <v>0.05</v>
      </c>
    </row>
    <row r="20" spans="1:27" x14ac:dyDescent="0.25">
      <c r="A20" t="s">
        <v>388</v>
      </c>
      <c r="B20" t="s">
        <v>487</v>
      </c>
      <c r="C20" t="s">
        <v>488</v>
      </c>
      <c r="D20">
        <v>0.05</v>
      </c>
      <c r="E20">
        <v>0.05</v>
      </c>
      <c r="F20">
        <v>0.05</v>
      </c>
      <c r="G20">
        <v>0.05</v>
      </c>
      <c r="H20">
        <v>0.05</v>
      </c>
      <c r="I20">
        <v>0.1</v>
      </c>
      <c r="J20">
        <v>0.15</v>
      </c>
      <c r="K20">
        <v>0.25</v>
      </c>
      <c r="L20">
        <v>0.25</v>
      </c>
      <c r="M20">
        <v>0.25</v>
      </c>
      <c r="N20">
        <v>0.25</v>
      </c>
      <c r="O20">
        <v>0.25</v>
      </c>
      <c r="P20">
        <v>0.25</v>
      </c>
      <c r="Q20">
        <v>0.25</v>
      </c>
      <c r="R20">
        <v>0.2</v>
      </c>
      <c r="S20">
        <v>0.2</v>
      </c>
      <c r="T20">
        <v>0.2</v>
      </c>
      <c r="U20">
        <v>0.15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</row>
    <row r="21" spans="1:27" x14ac:dyDescent="0.25">
      <c r="A21" t="s">
        <v>388</v>
      </c>
      <c r="B21" t="s">
        <v>487</v>
      </c>
      <c r="C21" t="s">
        <v>471</v>
      </c>
      <c r="D21">
        <v>0.05</v>
      </c>
      <c r="E21">
        <v>0.05</v>
      </c>
      <c r="F21">
        <v>0.05</v>
      </c>
      <c r="G21">
        <v>0.05</v>
      </c>
      <c r="H21">
        <v>0.1</v>
      </c>
      <c r="I21">
        <v>0.2</v>
      </c>
      <c r="J21">
        <v>0.4</v>
      </c>
      <c r="K21">
        <v>0.7</v>
      </c>
      <c r="L21">
        <v>0.8</v>
      </c>
      <c r="M21">
        <v>0.85</v>
      </c>
      <c r="N21">
        <v>0.85</v>
      </c>
      <c r="O21">
        <v>0.85</v>
      </c>
      <c r="P21">
        <v>0.85</v>
      </c>
      <c r="Q21">
        <v>0.85</v>
      </c>
      <c r="R21">
        <v>0.85</v>
      </c>
      <c r="S21">
        <v>0.85</v>
      </c>
      <c r="T21">
        <v>0.85</v>
      </c>
      <c r="U21">
        <v>0.8</v>
      </c>
      <c r="V21">
        <v>0.35</v>
      </c>
      <c r="W21">
        <v>0.1</v>
      </c>
      <c r="X21">
        <v>0.1</v>
      </c>
      <c r="Y21">
        <v>0.1</v>
      </c>
      <c r="Z21">
        <v>0.1</v>
      </c>
      <c r="AA21">
        <v>0.1</v>
      </c>
    </row>
    <row r="22" spans="1:27" x14ac:dyDescent="0.25">
      <c r="A22" t="s">
        <v>388</v>
      </c>
      <c r="B22" t="s">
        <v>489</v>
      </c>
      <c r="C22" t="s">
        <v>468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388</v>
      </c>
      <c r="B23" t="s">
        <v>490</v>
      </c>
      <c r="C23" t="s">
        <v>470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388</v>
      </c>
      <c r="B24" t="s">
        <v>490</v>
      </c>
      <c r="C24" t="s">
        <v>488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0.05</v>
      </c>
      <c r="K24">
        <v>0.15</v>
      </c>
      <c r="L24">
        <v>0.15</v>
      </c>
      <c r="M24">
        <v>0.15</v>
      </c>
      <c r="N24">
        <v>0.15</v>
      </c>
      <c r="O24">
        <v>0.15</v>
      </c>
      <c r="P24">
        <v>0.15</v>
      </c>
      <c r="Q24">
        <v>0.15</v>
      </c>
      <c r="R24">
        <v>0.15</v>
      </c>
      <c r="S24">
        <v>0.15</v>
      </c>
      <c r="T24">
        <v>0.15</v>
      </c>
      <c r="U24">
        <v>0.05</v>
      </c>
      <c r="V24">
        <v>0.05</v>
      </c>
      <c r="W24">
        <v>0.05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388</v>
      </c>
      <c r="B25" t="s">
        <v>490</v>
      </c>
      <c r="C25" t="s">
        <v>471</v>
      </c>
      <c r="D25">
        <v>0</v>
      </c>
      <c r="E25">
        <v>0</v>
      </c>
      <c r="F25">
        <v>0</v>
      </c>
      <c r="G25">
        <v>0</v>
      </c>
      <c r="H25">
        <v>0.05</v>
      </c>
      <c r="I25">
        <v>0.1</v>
      </c>
      <c r="J25">
        <v>0.25</v>
      </c>
      <c r="K25">
        <v>0.65</v>
      </c>
      <c r="L25">
        <v>0.65</v>
      </c>
      <c r="M25">
        <v>0.65</v>
      </c>
      <c r="N25">
        <v>0.65</v>
      </c>
      <c r="O25">
        <v>0.6</v>
      </c>
      <c r="P25">
        <v>0.6</v>
      </c>
      <c r="Q25">
        <v>0.65</v>
      </c>
      <c r="R25">
        <v>0.65</v>
      </c>
      <c r="S25">
        <v>0.65</v>
      </c>
      <c r="T25">
        <v>0.65</v>
      </c>
      <c r="U25">
        <v>0.4</v>
      </c>
      <c r="V25">
        <v>0.25</v>
      </c>
      <c r="W25">
        <v>0.1</v>
      </c>
      <c r="X25">
        <v>0.05</v>
      </c>
      <c r="Y25">
        <v>0.05</v>
      </c>
      <c r="Z25">
        <v>0.05</v>
      </c>
      <c r="AA25">
        <v>0</v>
      </c>
    </row>
    <row r="26" spans="1:27" x14ac:dyDescent="0.25">
      <c r="A26" t="s">
        <v>411</v>
      </c>
      <c r="B26" t="s">
        <v>467</v>
      </c>
      <c r="C26" t="s">
        <v>470</v>
      </c>
      <c r="D26">
        <v>75.02</v>
      </c>
      <c r="E26">
        <v>75.02</v>
      </c>
      <c r="F26">
        <v>75.02</v>
      </c>
      <c r="G26">
        <v>84.92</v>
      </c>
      <c r="H26">
        <v>84.92</v>
      </c>
      <c r="I26">
        <v>84.92</v>
      </c>
      <c r="J26">
        <v>84.92</v>
      </c>
      <c r="K26">
        <v>84.92</v>
      </c>
      <c r="L26">
        <v>84.92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75.02</v>
      </c>
      <c r="AA26">
        <v>75.02</v>
      </c>
    </row>
    <row r="27" spans="1:27" x14ac:dyDescent="0.25">
      <c r="A27" t="s">
        <v>411</v>
      </c>
      <c r="B27" t="s">
        <v>467</v>
      </c>
      <c r="C27" t="s">
        <v>488</v>
      </c>
      <c r="D27">
        <v>75.02</v>
      </c>
      <c r="E27">
        <v>75.02</v>
      </c>
      <c r="F27">
        <v>75.02</v>
      </c>
      <c r="G27">
        <v>84.92</v>
      </c>
      <c r="H27">
        <v>84.92</v>
      </c>
      <c r="I27">
        <v>84.92</v>
      </c>
      <c r="J27">
        <v>84.92</v>
      </c>
      <c r="K27">
        <v>84.92</v>
      </c>
      <c r="L27">
        <v>75.02</v>
      </c>
      <c r="M27">
        <v>75.02</v>
      </c>
      <c r="N27">
        <v>75.02</v>
      </c>
      <c r="O27">
        <v>75.02</v>
      </c>
      <c r="P27">
        <v>75.02</v>
      </c>
      <c r="Q27">
        <v>75.02</v>
      </c>
      <c r="R27">
        <v>75.02</v>
      </c>
      <c r="S27">
        <v>75.02</v>
      </c>
      <c r="T27">
        <v>75.02</v>
      </c>
      <c r="U27">
        <v>75.02</v>
      </c>
      <c r="V27">
        <v>75.02</v>
      </c>
      <c r="W27">
        <v>75.02</v>
      </c>
      <c r="X27">
        <v>75.02</v>
      </c>
      <c r="Y27">
        <v>75.02</v>
      </c>
      <c r="Z27">
        <v>75.02</v>
      </c>
      <c r="AA27">
        <v>75.02</v>
      </c>
    </row>
    <row r="28" spans="1:27" x14ac:dyDescent="0.25">
      <c r="A28" t="s">
        <v>411</v>
      </c>
      <c r="B28" t="s">
        <v>467</v>
      </c>
      <c r="C28" t="s">
        <v>471</v>
      </c>
      <c r="D28">
        <v>75.02</v>
      </c>
      <c r="E28">
        <v>75.02</v>
      </c>
      <c r="F28">
        <v>75.02</v>
      </c>
      <c r="G28">
        <v>84.92</v>
      </c>
      <c r="H28">
        <v>84.92</v>
      </c>
      <c r="I28">
        <v>84.92</v>
      </c>
      <c r="J28">
        <v>75.02</v>
      </c>
      <c r="K28">
        <v>75.02</v>
      </c>
      <c r="L28">
        <v>75.02</v>
      </c>
      <c r="M28">
        <v>75.02</v>
      </c>
      <c r="N28">
        <v>75.02</v>
      </c>
      <c r="O28">
        <v>75.02</v>
      </c>
      <c r="P28">
        <v>75.02</v>
      </c>
      <c r="Q28">
        <v>75.02</v>
      </c>
      <c r="R28">
        <v>75.02</v>
      </c>
      <c r="S28">
        <v>75.02</v>
      </c>
      <c r="T28">
        <v>75.02</v>
      </c>
      <c r="U28">
        <v>75.02</v>
      </c>
      <c r="V28">
        <v>75.02</v>
      </c>
      <c r="W28">
        <v>75.02</v>
      </c>
      <c r="X28">
        <v>75.02</v>
      </c>
      <c r="Y28">
        <v>75.02</v>
      </c>
      <c r="Z28">
        <v>75.02</v>
      </c>
      <c r="AA28">
        <v>75.02</v>
      </c>
    </row>
    <row r="29" spans="1:27" x14ac:dyDescent="0.25">
      <c r="A29" t="s">
        <v>411</v>
      </c>
      <c r="B29" t="s">
        <v>469</v>
      </c>
      <c r="C29" t="s">
        <v>470</v>
      </c>
      <c r="D29">
        <v>0.25</v>
      </c>
      <c r="E29">
        <v>0.2</v>
      </c>
      <c r="F29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0.5</v>
      </c>
      <c r="P29">
        <v>0.4</v>
      </c>
      <c r="Q29">
        <v>0.4</v>
      </c>
      <c r="R29">
        <v>0.3</v>
      </c>
      <c r="S29">
        <v>0.3</v>
      </c>
      <c r="T29">
        <v>0.3</v>
      </c>
      <c r="U29">
        <v>0.4</v>
      </c>
      <c r="V29">
        <v>0.5</v>
      </c>
      <c r="W29">
        <v>0.5</v>
      </c>
      <c r="X29">
        <v>0.4</v>
      </c>
      <c r="Y29">
        <v>0.5</v>
      </c>
      <c r="Z29">
        <v>0.4</v>
      </c>
      <c r="AA29">
        <v>0.2</v>
      </c>
    </row>
    <row r="30" spans="1:27" x14ac:dyDescent="0.25">
      <c r="A30" t="s">
        <v>411</v>
      </c>
      <c r="B30" t="s">
        <v>469</v>
      </c>
      <c r="C30" t="s">
        <v>488</v>
      </c>
      <c r="D30">
        <v>0.2</v>
      </c>
      <c r="E30">
        <v>0.15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</v>
      </c>
      <c r="N30">
        <v>0.45</v>
      </c>
      <c r="O30">
        <v>0.5</v>
      </c>
      <c r="P30">
        <v>0.5</v>
      </c>
      <c r="Q30">
        <v>0.45</v>
      </c>
      <c r="R30">
        <v>0.4</v>
      </c>
      <c r="S30">
        <v>0.4</v>
      </c>
      <c r="T30">
        <v>0.35</v>
      </c>
      <c r="U30">
        <v>0.4</v>
      </c>
      <c r="V30">
        <v>0.55000000000000004</v>
      </c>
      <c r="W30">
        <v>0.55000000000000004</v>
      </c>
      <c r="X30">
        <v>0.5</v>
      </c>
      <c r="Y30">
        <v>0.55000000000000004</v>
      </c>
      <c r="Z30">
        <v>0.4</v>
      </c>
      <c r="AA30">
        <v>0.3</v>
      </c>
    </row>
    <row r="31" spans="1:27" x14ac:dyDescent="0.25">
      <c r="A31" t="s">
        <v>411</v>
      </c>
      <c r="B31" t="s">
        <v>469</v>
      </c>
      <c r="C31" t="s">
        <v>471</v>
      </c>
      <c r="D31">
        <v>0.2</v>
      </c>
      <c r="E31">
        <v>0.15</v>
      </c>
      <c r="F31">
        <v>0.15</v>
      </c>
      <c r="G31">
        <v>0</v>
      </c>
      <c r="H31">
        <v>0</v>
      </c>
      <c r="I31">
        <v>0</v>
      </c>
      <c r="J31">
        <v>0</v>
      </c>
      <c r="K31">
        <v>0.6</v>
      </c>
      <c r="L31">
        <v>0.55000000000000004</v>
      </c>
      <c r="M31">
        <v>0.45</v>
      </c>
      <c r="N31">
        <v>0.4</v>
      </c>
      <c r="O31">
        <v>0.45</v>
      </c>
      <c r="P31">
        <v>0.4</v>
      </c>
      <c r="Q31">
        <v>0.35</v>
      </c>
      <c r="R31">
        <v>0.3</v>
      </c>
      <c r="S31">
        <v>0.3</v>
      </c>
      <c r="T31">
        <v>0.3</v>
      </c>
      <c r="U31">
        <v>0.4</v>
      </c>
      <c r="V31">
        <v>0.55000000000000004</v>
      </c>
      <c r="W31">
        <v>0.6</v>
      </c>
      <c r="X31">
        <v>0.5</v>
      </c>
      <c r="Y31">
        <v>0.55000000000000004</v>
      </c>
      <c r="Z31">
        <v>0.45</v>
      </c>
      <c r="AA31">
        <v>0.25</v>
      </c>
    </row>
    <row r="32" spans="1:27" x14ac:dyDescent="0.25">
      <c r="A32" t="s">
        <v>411</v>
      </c>
      <c r="B32" t="s">
        <v>472</v>
      </c>
      <c r="C32" t="s">
        <v>468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25">
      <c r="A33" t="s">
        <v>411</v>
      </c>
      <c r="B33" t="s">
        <v>472</v>
      </c>
      <c r="C33" t="s">
        <v>470</v>
      </c>
      <c r="D33">
        <v>0.2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0.3</v>
      </c>
      <c r="K33">
        <v>0.3</v>
      </c>
      <c r="L33">
        <v>0.5</v>
      </c>
      <c r="M33">
        <v>0.5</v>
      </c>
      <c r="N33">
        <v>0.7</v>
      </c>
      <c r="O33">
        <v>0.7</v>
      </c>
      <c r="P33">
        <v>0.7</v>
      </c>
      <c r="Q33">
        <v>0.7</v>
      </c>
      <c r="R33">
        <v>0.7</v>
      </c>
      <c r="S33">
        <v>0.7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0.5</v>
      </c>
      <c r="AA33">
        <v>0.3</v>
      </c>
    </row>
    <row r="34" spans="1:27" x14ac:dyDescent="0.25">
      <c r="A34" t="s">
        <v>411</v>
      </c>
      <c r="B34" t="s">
        <v>472</v>
      </c>
      <c r="C34" t="s">
        <v>488</v>
      </c>
      <c r="D34">
        <v>0.2</v>
      </c>
      <c r="E34">
        <v>0.15</v>
      </c>
      <c r="F34">
        <v>0.15</v>
      </c>
      <c r="G34">
        <v>0.15</v>
      </c>
      <c r="H34">
        <v>0.15</v>
      </c>
      <c r="I34">
        <v>0.15</v>
      </c>
      <c r="J34">
        <v>0.3</v>
      </c>
      <c r="K34">
        <v>0.3</v>
      </c>
      <c r="L34">
        <v>0.6</v>
      </c>
      <c r="M34">
        <v>0.6</v>
      </c>
      <c r="N34">
        <v>0.8</v>
      </c>
      <c r="O34">
        <v>0.8</v>
      </c>
      <c r="P34">
        <v>0.8</v>
      </c>
      <c r="Q34">
        <v>0.8</v>
      </c>
      <c r="R34">
        <v>0.8</v>
      </c>
      <c r="S34">
        <v>0.8</v>
      </c>
      <c r="T34">
        <v>0.8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0.5</v>
      </c>
      <c r="AA34">
        <v>0.3</v>
      </c>
    </row>
    <row r="35" spans="1:27" x14ac:dyDescent="0.25">
      <c r="A35" t="s">
        <v>411</v>
      </c>
      <c r="B35" t="s">
        <v>472</v>
      </c>
      <c r="C35" t="s">
        <v>471</v>
      </c>
      <c r="D35">
        <v>0.15</v>
      </c>
      <c r="E35">
        <v>0.15</v>
      </c>
      <c r="F35">
        <v>0.15</v>
      </c>
      <c r="G35">
        <v>0.15</v>
      </c>
      <c r="H35">
        <v>0.15</v>
      </c>
      <c r="I35">
        <v>0.2</v>
      </c>
      <c r="J35">
        <v>0.4</v>
      </c>
      <c r="K35">
        <v>0.4</v>
      </c>
      <c r="L35">
        <v>0.6</v>
      </c>
      <c r="M35">
        <v>0.6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0.9</v>
      </c>
      <c r="V35">
        <v>0.9</v>
      </c>
      <c r="W35">
        <v>0.9</v>
      </c>
      <c r="X35">
        <v>0.9</v>
      </c>
      <c r="Y35">
        <v>0.9</v>
      </c>
      <c r="Z35">
        <v>0.5</v>
      </c>
      <c r="AA35">
        <v>0.3</v>
      </c>
    </row>
    <row r="36" spans="1:27" x14ac:dyDescent="0.25">
      <c r="A36" t="s">
        <v>411</v>
      </c>
      <c r="B36" t="s">
        <v>485</v>
      </c>
      <c r="C36" t="s">
        <v>470</v>
      </c>
      <c r="D36">
        <v>69.98</v>
      </c>
      <c r="E36">
        <v>69.98</v>
      </c>
      <c r="F36">
        <v>69.98</v>
      </c>
      <c r="G36">
        <v>60.08</v>
      </c>
      <c r="H36">
        <v>60.08</v>
      </c>
      <c r="I36">
        <v>60.08</v>
      </c>
      <c r="J36">
        <v>60.08</v>
      </c>
      <c r="K36">
        <v>60.08</v>
      </c>
      <c r="L36">
        <v>60.08</v>
      </c>
      <c r="M36">
        <v>69.98</v>
      </c>
      <c r="N36">
        <v>69.98</v>
      </c>
      <c r="O36">
        <v>69.98</v>
      </c>
      <c r="P36">
        <v>69.98</v>
      </c>
      <c r="Q36">
        <v>69.98</v>
      </c>
      <c r="R36">
        <v>69.98</v>
      </c>
      <c r="S36">
        <v>69.98</v>
      </c>
      <c r="T36">
        <v>69.98</v>
      </c>
      <c r="U36">
        <v>69.98</v>
      </c>
      <c r="V36">
        <v>69.98</v>
      </c>
      <c r="W36">
        <v>69.98</v>
      </c>
      <c r="X36">
        <v>69.98</v>
      </c>
      <c r="Y36">
        <v>69.98</v>
      </c>
      <c r="Z36">
        <v>69.98</v>
      </c>
      <c r="AA36">
        <v>69.98</v>
      </c>
    </row>
    <row r="37" spans="1:27" x14ac:dyDescent="0.25">
      <c r="A37" t="s">
        <v>411</v>
      </c>
      <c r="B37" t="s">
        <v>485</v>
      </c>
      <c r="C37" t="s">
        <v>488</v>
      </c>
      <c r="D37">
        <v>69.98</v>
      </c>
      <c r="E37">
        <v>69.98</v>
      </c>
      <c r="F37">
        <v>69.98</v>
      </c>
      <c r="G37">
        <v>60.08</v>
      </c>
      <c r="H37">
        <v>60.08</v>
      </c>
      <c r="I37">
        <v>60.08</v>
      </c>
      <c r="J37">
        <v>60.08</v>
      </c>
      <c r="K37">
        <v>60.08</v>
      </c>
      <c r="L37">
        <v>69.98</v>
      </c>
      <c r="M37">
        <v>69.98</v>
      </c>
      <c r="N37">
        <v>69.98</v>
      </c>
      <c r="O37">
        <v>69.98</v>
      </c>
      <c r="P37">
        <v>69.98</v>
      </c>
      <c r="Q37">
        <v>69.98</v>
      </c>
      <c r="R37">
        <v>69.98</v>
      </c>
      <c r="S37">
        <v>69.98</v>
      </c>
      <c r="T37">
        <v>69.98</v>
      </c>
      <c r="U37">
        <v>69.98</v>
      </c>
      <c r="V37">
        <v>69.98</v>
      </c>
      <c r="W37">
        <v>69.98</v>
      </c>
      <c r="X37">
        <v>69.98</v>
      </c>
      <c r="Y37">
        <v>69.98</v>
      </c>
      <c r="Z37">
        <v>69.98</v>
      </c>
      <c r="AA37">
        <v>69.98</v>
      </c>
    </row>
    <row r="38" spans="1:27" x14ac:dyDescent="0.25">
      <c r="A38" t="s">
        <v>411</v>
      </c>
      <c r="B38" t="s">
        <v>485</v>
      </c>
      <c r="C38" t="s">
        <v>471</v>
      </c>
      <c r="D38">
        <v>69.98</v>
      </c>
      <c r="E38">
        <v>69.98</v>
      </c>
      <c r="F38">
        <v>69.98</v>
      </c>
      <c r="G38">
        <v>60.08</v>
      </c>
      <c r="H38">
        <v>60.08</v>
      </c>
      <c r="I38">
        <v>60.08</v>
      </c>
      <c r="J38">
        <v>69.98</v>
      </c>
      <c r="K38">
        <v>69.98</v>
      </c>
      <c r="L38">
        <v>69.98</v>
      </c>
      <c r="M38">
        <v>69.98</v>
      </c>
      <c r="N38">
        <v>69.98</v>
      </c>
      <c r="O38">
        <v>69.98</v>
      </c>
      <c r="P38">
        <v>69.98</v>
      </c>
      <c r="Q38">
        <v>69.98</v>
      </c>
      <c r="R38">
        <v>69.98</v>
      </c>
      <c r="S38">
        <v>69.98</v>
      </c>
      <c r="T38">
        <v>69.98</v>
      </c>
      <c r="U38">
        <v>69.98</v>
      </c>
      <c r="V38">
        <v>69.98</v>
      </c>
      <c r="W38">
        <v>69.98</v>
      </c>
      <c r="X38">
        <v>69.98</v>
      </c>
      <c r="Y38">
        <v>69.98</v>
      </c>
      <c r="Z38">
        <v>69.98</v>
      </c>
      <c r="AA38">
        <v>69.98</v>
      </c>
    </row>
    <row r="39" spans="1:27" x14ac:dyDescent="0.25">
      <c r="A39" t="s">
        <v>411</v>
      </c>
      <c r="B39" t="s">
        <v>486</v>
      </c>
      <c r="C39" t="s">
        <v>468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25">
      <c r="A40" t="s">
        <v>411</v>
      </c>
      <c r="B40" t="s">
        <v>487</v>
      </c>
      <c r="C40" t="s">
        <v>470</v>
      </c>
      <c r="D40">
        <v>0.2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0.3</v>
      </c>
      <c r="K40">
        <v>0.3</v>
      </c>
      <c r="L40">
        <v>0.45</v>
      </c>
      <c r="M40">
        <v>0.45</v>
      </c>
      <c r="N40">
        <v>0.65</v>
      </c>
      <c r="O40">
        <v>0.65</v>
      </c>
      <c r="P40">
        <v>0.65</v>
      </c>
      <c r="Q40">
        <v>0.65</v>
      </c>
      <c r="R40">
        <v>0.65</v>
      </c>
      <c r="S40">
        <v>0.65</v>
      </c>
      <c r="T40">
        <v>0.55000000000000004</v>
      </c>
      <c r="U40">
        <v>0.55000000000000004</v>
      </c>
      <c r="V40">
        <v>0.55000000000000004</v>
      </c>
      <c r="W40">
        <v>0.55000000000000004</v>
      </c>
      <c r="X40">
        <v>0.55000000000000004</v>
      </c>
      <c r="Y40">
        <v>0.55000000000000004</v>
      </c>
      <c r="Z40">
        <v>0.45</v>
      </c>
      <c r="AA40">
        <v>0.3</v>
      </c>
    </row>
    <row r="41" spans="1:27" x14ac:dyDescent="0.25">
      <c r="A41" t="s">
        <v>411</v>
      </c>
      <c r="B41" t="s">
        <v>487</v>
      </c>
      <c r="C41" t="s">
        <v>488</v>
      </c>
      <c r="D41">
        <v>0.2</v>
      </c>
      <c r="E41">
        <v>0.15</v>
      </c>
      <c r="F41">
        <v>0.15</v>
      </c>
      <c r="G41">
        <v>0.15</v>
      </c>
      <c r="H41">
        <v>0.15</v>
      </c>
      <c r="I41">
        <v>0.15</v>
      </c>
      <c r="J41">
        <v>0.3</v>
      </c>
      <c r="K41">
        <v>0.3</v>
      </c>
      <c r="L41">
        <v>0.55000000000000004</v>
      </c>
      <c r="M41">
        <v>0.55000000000000004</v>
      </c>
      <c r="N41">
        <v>0.75</v>
      </c>
      <c r="O41">
        <v>0.75</v>
      </c>
      <c r="P41">
        <v>0.75</v>
      </c>
      <c r="Q41">
        <v>0.75</v>
      </c>
      <c r="R41">
        <v>0.75</v>
      </c>
      <c r="S41">
        <v>0.75</v>
      </c>
      <c r="T41">
        <v>0.75</v>
      </c>
      <c r="U41">
        <v>0.85</v>
      </c>
      <c r="V41">
        <v>0.85</v>
      </c>
      <c r="W41">
        <v>0.85</v>
      </c>
      <c r="X41">
        <v>0.85</v>
      </c>
      <c r="Y41">
        <v>0.85</v>
      </c>
      <c r="Z41">
        <v>0.45</v>
      </c>
      <c r="AA41">
        <v>0.3</v>
      </c>
    </row>
    <row r="42" spans="1:27" x14ac:dyDescent="0.25">
      <c r="A42" t="s">
        <v>411</v>
      </c>
      <c r="B42" t="s">
        <v>487</v>
      </c>
      <c r="C42" t="s">
        <v>471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0.2</v>
      </c>
      <c r="J42">
        <v>0.35</v>
      </c>
      <c r="K42">
        <v>0.35</v>
      </c>
      <c r="L42">
        <v>0.55000000000000004</v>
      </c>
      <c r="M42">
        <v>0.55000000000000004</v>
      </c>
      <c r="N42">
        <v>0.85</v>
      </c>
      <c r="O42">
        <v>0.85</v>
      </c>
      <c r="P42">
        <v>0.85</v>
      </c>
      <c r="Q42">
        <v>0.85</v>
      </c>
      <c r="R42">
        <v>0.85</v>
      </c>
      <c r="S42">
        <v>0.85</v>
      </c>
      <c r="T42">
        <v>0.85</v>
      </c>
      <c r="U42">
        <v>0.85</v>
      </c>
      <c r="V42">
        <v>0.85</v>
      </c>
      <c r="W42">
        <v>0.85</v>
      </c>
      <c r="X42">
        <v>0.85</v>
      </c>
      <c r="Y42">
        <v>0.85</v>
      </c>
      <c r="Z42">
        <v>0.45</v>
      </c>
      <c r="AA42">
        <v>0.3</v>
      </c>
    </row>
    <row r="43" spans="1:27" x14ac:dyDescent="0.25">
      <c r="A43" t="s">
        <v>411</v>
      </c>
      <c r="B43" t="s">
        <v>489</v>
      </c>
      <c r="C43" t="s">
        <v>470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25">
      <c r="A44" t="s">
        <v>411</v>
      </c>
      <c r="B44" t="s">
        <v>489</v>
      </c>
      <c r="C44" t="s">
        <v>488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 x14ac:dyDescent="0.25">
      <c r="A45" t="s">
        <v>411</v>
      </c>
      <c r="B45" t="s">
        <v>489</v>
      </c>
      <c r="C45" t="s">
        <v>471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25">
      <c r="A46" t="s">
        <v>411</v>
      </c>
      <c r="B46" t="s">
        <v>490</v>
      </c>
      <c r="C46" t="s">
        <v>470</v>
      </c>
      <c r="D46">
        <v>0.2</v>
      </c>
      <c r="E46">
        <v>0.2</v>
      </c>
      <c r="F46">
        <v>0.05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</v>
      </c>
      <c r="O46">
        <v>0.2</v>
      </c>
      <c r="P46">
        <v>0.25</v>
      </c>
      <c r="Q46">
        <v>0.25</v>
      </c>
      <c r="R46">
        <v>0.15</v>
      </c>
      <c r="S46">
        <v>0.2</v>
      </c>
      <c r="T46">
        <v>0.25</v>
      </c>
      <c r="U46">
        <v>0.35</v>
      </c>
      <c r="V46">
        <v>0.55000000000000004</v>
      </c>
      <c r="W46">
        <v>0.65</v>
      </c>
      <c r="X46">
        <v>0.7</v>
      </c>
      <c r="Y46">
        <v>0.35</v>
      </c>
      <c r="Z46">
        <v>0.2</v>
      </c>
      <c r="AA46">
        <v>0.2</v>
      </c>
    </row>
    <row r="47" spans="1:27" x14ac:dyDescent="0.25">
      <c r="A47" t="s">
        <v>411</v>
      </c>
      <c r="B47" t="s">
        <v>490</v>
      </c>
      <c r="C47" t="s">
        <v>488</v>
      </c>
      <c r="D47">
        <v>0.3</v>
      </c>
      <c r="E47">
        <v>0.25</v>
      </c>
      <c r="F47">
        <v>0.05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0.05</v>
      </c>
      <c r="N47">
        <v>0.2</v>
      </c>
      <c r="O47">
        <v>0.45</v>
      </c>
      <c r="P47">
        <v>0.5</v>
      </c>
      <c r="Q47">
        <v>0.5</v>
      </c>
      <c r="R47">
        <v>0.35</v>
      </c>
      <c r="S47">
        <v>0.3</v>
      </c>
      <c r="T47">
        <v>0.3</v>
      </c>
      <c r="U47">
        <v>0.3</v>
      </c>
      <c r="V47">
        <v>0.7</v>
      </c>
      <c r="W47">
        <v>0.9</v>
      </c>
      <c r="X47">
        <v>0.7</v>
      </c>
      <c r="Y47">
        <v>0.65</v>
      </c>
      <c r="Z47">
        <v>0.55000000000000004</v>
      </c>
      <c r="AA47">
        <v>0.35</v>
      </c>
    </row>
    <row r="48" spans="1:27" x14ac:dyDescent="0.25">
      <c r="A48" t="s">
        <v>411</v>
      </c>
      <c r="B48" t="s">
        <v>490</v>
      </c>
      <c r="C48" t="s">
        <v>471</v>
      </c>
      <c r="D48">
        <v>0.15</v>
      </c>
      <c r="E48">
        <v>0.15</v>
      </c>
      <c r="F48">
        <v>0.05</v>
      </c>
      <c r="G48">
        <v>0</v>
      </c>
      <c r="H48">
        <v>0</v>
      </c>
      <c r="I48">
        <v>0</v>
      </c>
      <c r="J48">
        <v>0</v>
      </c>
      <c r="K48">
        <v>0.05</v>
      </c>
      <c r="L48">
        <v>0.05</v>
      </c>
      <c r="M48">
        <v>0.05</v>
      </c>
      <c r="N48">
        <v>0.2</v>
      </c>
      <c r="O48">
        <v>0.5</v>
      </c>
      <c r="P48">
        <v>0.8</v>
      </c>
      <c r="Q48">
        <v>0.7</v>
      </c>
      <c r="R48">
        <v>0.4</v>
      </c>
      <c r="S48">
        <v>0.2</v>
      </c>
      <c r="T48">
        <v>0.25</v>
      </c>
      <c r="U48">
        <v>0.5</v>
      </c>
      <c r="V48">
        <v>0.8</v>
      </c>
      <c r="W48">
        <v>0.8</v>
      </c>
      <c r="X48">
        <v>0.8</v>
      </c>
      <c r="Y48">
        <v>0.5</v>
      </c>
      <c r="Z48">
        <v>0.35</v>
      </c>
      <c r="AA48">
        <v>0.2</v>
      </c>
    </row>
    <row r="49" spans="1:27" x14ac:dyDescent="0.25">
      <c r="A49" t="s">
        <v>392</v>
      </c>
      <c r="B49" t="s">
        <v>467</v>
      </c>
      <c r="C49" t="s">
        <v>470</v>
      </c>
      <c r="D49">
        <v>84.92</v>
      </c>
      <c r="E49">
        <v>84.92</v>
      </c>
      <c r="F49">
        <v>84.92</v>
      </c>
      <c r="G49">
        <v>84.92</v>
      </c>
      <c r="H49">
        <v>84.92</v>
      </c>
      <c r="I49">
        <v>84.92</v>
      </c>
      <c r="J49">
        <v>84.92</v>
      </c>
      <c r="K49">
        <v>84.92</v>
      </c>
      <c r="L49">
        <v>84.92</v>
      </c>
      <c r="M49">
        <v>84.92</v>
      </c>
      <c r="N49">
        <v>84.92</v>
      </c>
      <c r="O49">
        <v>84.92</v>
      </c>
      <c r="P49">
        <v>84.92</v>
      </c>
      <c r="Q49">
        <v>84.92</v>
      </c>
      <c r="R49">
        <v>84.92</v>
      </c>
      <c r="S49">
        <v>84.92</v>
      </c>
      <c r="T49">
        <v>84.92</v>
      </c>
      <c r="U49">
        <v>84.92</v>
      </c>
      <c r="V49">
        <v>84.92</v>
      </c>
      <c r="W49">
        <v>84.92</v>
      </c>
      <c r="X49">
        <v>84.92</v>
      </c>
      <c r="Y49">
        <v>84.92</v>
      </c>
      <c r="Z49">
        <v>84.92</v>
      </c>
      <c r="AA49">
        <v>84.92</v>
      </c>
    </row>
    <row r="50" spans="1:27" x14ac:dyDescent="0.25">
      <c r="A50" t="s">
        <v>392</v>
      </c>
      <c r="B50" t="s">
        <v>467</v>
      </c>
      <c r="C50" t="s">
        <v>491</v>
      </c>
      <c r="D50">
        <v>84.92</v>
      </c>
      <c r="E50">
        <v>84.92</v>
      </c>
      <c r="F50">
        <v>84.92</v>
      </c>
      <c r="G50">
        <v>84.92</v>
      </c>
      <c r="H50">
        <v>84.92</v>
      </c>
      <c r="I50">
        <v>75.02</v>
      </c>
      <c r="J50">
        <v>75.02</v>
      </c>
      <c r="K50">
        <v>75.02</v>
      </c>
      <c r="L50">
        <v>75.02</v>
      </c>
      <c r="M50">
        <v>75.02</v>
      </c>
      <c r="N50">
        <v>75.02</v>
      </c>
      <c r="O50">
        <v>75.02</v>
      </c>
      <c r="P50">
        <v>75.02</v>
      </c>
      <c r="Q50">
        <v>75.02</v>
      </c>
      <c r="R50">
        <v>75.02</v>
      </c>
      <c r="S50">
        <v>75.02</v>
      </c>
      <c r="T50">
        <v>75.02</v>
      </c>
      <c r="U50">
        <v>75.02</v>
      </c>
      <c r="V50">
        <v>75.02</v>
      </c>
      <c r="W50">
        <v>84.92</v>
      </c>
      <c r="X50">
        <v>84.92</v>
      </c>
      <c r="Y50">
        <v>84.92</v>
      </c>
      <c r="Z50">
        <v>84.92</v>
      </c>
      <c r="AA50">
        <v>84.92</v>
      </c>
    </row>
    <row r="51" spans="1:27" x14ac:dyDescent="0.25">
      <c r="A51" t="s">
        <v>392</v>
      </c>
      <c r="B51" t="s">
        <v>467</v>
      </c>
      <c r="C51" t="s">
        <v>471</v>
      </c>
      <c r="D51">
        <v>84.92</v>
      </c>
      <c r="E51">
        <v>84.92</v>
      </c>
      <c r="F51">
        <v>84.92</v>
      </c>
      <c r="G51">
        <v>84.92</v>
      </c>
      <c r="H51">
        <v>84.92</v>
      </c>
      <c r="I51">
        <v>75.02</v>
      </c>
      <c r="J51">
        <v>75.02</v>
      </c>
      <c r="K51">
        <v>75.02</v>
      </c>
      <c r="L51">
        <v>75.02</v>
      </c>
      <c r="M51">
        <v>75.02</v>
      </c>
      <c r="N51">
        <v>75.02</v>
      </c>
      <c r="O51">
        <v>75.02</v>
      </c>
      <c r="P51">
        <v>75.02</v>
      </c>
      <c r="Q51">
        <v>75.02</v>
      </c>
      <c r="R51">
        <v>75.02</v>
      </c>
      <c r="S51">
        <v>75.02</v>
      </c>
      <c r="T51">
        <v>75.02</v>
      </c>
      <c r="U51">
        <v>75.02</v>
      </c>
      <c r="V51">
        <v>75.02</v>
      </c>
      <c r="W51">
        <v>75.02</v>
      </c>
      <c r="X51">
        <v>75.02</v>
      </c>
      <c r="Y51">
        <v>75.02</v>
      </c>
      <c r="Z51">
        <v>75.02</v>
      </c>
      <c r="AA51">
        <v>75.02</v>
      </c>
    </row>
    <row r="52" spans="1:27" x14ac:dyDescent="0.25">
      <c r="A52" t="s">
        <v>392</v>
      </c>
      <c r="B52" t="s">
        <v>469</v>
      </c>
      <c r="C52" t="s">
        <v>470</v>
      </c>
      <c r="D52">
        <v>0.04</v>
      </c>
      <c r="E52">
        <v>0.04</v>
      </c>
      <c r="F52">
        <v>0.04</v>
      </c>
      <c r="G52">
        <v>0.04</v>
      </c>
      <c r="H52">
        <v>0.04</v>
      </c>
      <c r="I52">
        <v>7.0000000000000007E-2</v>
      </c>
      <c r="J52">
        <v>0.04</v>
      </c>
      <c r="K52">
        <v>0.04</v>
      </c>
      <c r="L52">
        <v>0.04</v>
      </c>
      <c r="M52">
        <v>0.04</v>
      </c>
      <c r="N52">
        <v>0.04</v>
      </c>
      <c r="O52">
        <v>0.06</v>
      </c>
      <c r="P52">
        <v>0.06</v>
      </c>
      <c r="Q52">
        <v>0.09</v>
      </c>
      <c r="R52">
        <v>0.06</v>
      </c>
      <c r="S52">
        <v>0.04</v>
      </c>
      <c r="T52">
        <v>0.04</v>
      </c>
      <c r="U52">
        <v>0.04</v>
      </c>
      <c r="V52">
        <v>0.04</v>
      </c>
      <c r="W52">
        <v>0.04</v>
      </c>
      <c r="X52">
        <v>0.04</v>
      </c>
      <c r="Y52">
        <v>7.0000000000000007E-2</v>
      </c>
      <c r="Z52">
        <v>0.04</v>
      </c>
      <c r="AA52">
        <v>0.04</v>
      </c>
    </row>
    <row r="53" spans="1:27" x14ac:dyDescent="0.25">
      <c r="A53" t="s">
        <v>392</v>
      </c>
      <c r="B53" t="s">
        <v>469</v>
      </c>
      <c r="C53" t="s">
        <v>491</v>
      </c>
      <c r="D53">
        <v>0.05</v>
      </c>
      <c r="E53">
        <v>0.05</v>
      </c>
      <c r="F53">
        <v>0.05</v>
      </c>
      <c r="G53">
        <v>0.05</v>
      </c>
      <c r="H53">
        <v>0.05</v>
      </c>
      <c r="I53">
        <v>0.08</v>
      </c>
      <c r="J53">
        <v>7.0000000000000007E-2</v>
      </c>
      <c r="K53">
        <v>0.11</v>
      </c>
      <c r="L53">
        <v>0.15</v>
      </c>
      <c r="M53">
        <v>0.21</v>
      </c>
      <c r="N53">
        <v>0.19</v>
      </c>
      <c r="O53">
        <v>0.23</v>
      </c>
      <c r="P53">
        <v>0.2</v>
      </c>
      <c r="Q53">
        <v>0.19</v>
      </c>
      <c r="R53">
        <v>0.15</v>
      </c>
      <c r="S53">
        <v>0.12</v>
      </c>
      <c r="T53">
        <v>0.14000000000000001</v>
      </c>
      <c r="U53">
        <v>7.0000000000000007E-2</v>
      </c>
      <c r="V53">
        <v>7.0000000000000007E-2</v>
      </c>
      <c r="W53">
        <v>7.0000000000000007E-2</v>
      </c>
      <c r="X53">
        <v>7.0000000000000007E-2</v>
      </c>
      <c r="Y53">
        <v>0.09</v>
      </c>
      <c r="Z53">
        <v>0.05</v>
      </c>
      <c r="AA53">
        <v>0.05</v>
      </c>
    </row>
    <row r="54" spans="1:27" x14ac:dyDescent="0.25">
      <c r="A54" t="s">
        <v>392</v>
      </c>
      <c r="B54" t="s">
        <v>469</v>
      </c>
      <c r="C54" t="s">
        <v>471</v>
      </c>
      <c r="D54">
        <v>0.05</v>
      </c>
      <c r="E54">
        <v>0.05</v>
      </c>
      <c r="F54">
        <v>0.05</v>
      </c>
      <c r="G54">
        <v>0.05</v>
      </c>
      <c r="H54">
        <v>0.05</v>
      </c>
      <c r="I54">
        <v>0.08</v>
      </c>
      <c r="J54">
        <v>7.0000000000000007E-2</v>
      </c>
      <c r="K54">
        <v>0.19</v>
      </c>
      <c r="L54">
        <v>0.35</v>
      </c>
      <c r="M54">
        <v>0.38</v>
      </c>
      <c r="N54">
        <v>0.39</v>
      </c>
      <c r="O54">
        <v>0.47</v>
      </c>
      <c r="P54">
        <v>0.56999999999999995</v>
      </c>
      <c r="Q54">
        <v>0.54</v>
      </c>
      <c r="R54">
        <v>0.34</v>
      </c>
      <c r="S54">
        <v>0.33</v>
      </c>
      <c r="T54">
        <v>0.44</v>
      </c>
      <c r="U54">
        <v>0.26</v>
      </c>
      <c r="V54">
        <v>0.21</v>
      </c>
      <c r="W54">
        <v>0.15</v>
      </c>
      <c r="X54">
        <v>0.17</v>
      </c>
      <c r="Y54">
        <v>0.08</v>
      </c>
      <c r="Z54">
        <v>0.05</v>
      </c>
      <c r="AA54">
        <v>0.05</v>
      </c>
    </row>
    <row r="55" spans="1:27" x14ac:dyDescent="0.25">
      <c r="A55" t="s">
        <v>392</v>
      </c>
      <c r="B55" t="s">
        <v>472</v>
      </c>
      <c r="C55" t="s">
        <v>468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 x14ac:dyDescent="0.25">
      <c r="A56" t="s">
        <v>392</v>
      </c>
      <c r="B56" t="s">
        <v>472</v>
      </c>
      <c r="C56" t="s">
        <v>470</v>
      </c>
      <c r="D56">
        <v>0.05</v>
      </c>
      <c r="E56">
        <v>0.05</v>
      </c>
      <c r="F56">
        <v>0.05</v>
      </c>
      <c r="G56">
        <v>0.05</v>
      </c>
      <c r="H56">
        <v>0.05</v>
      </c>
      <c r="I56">
        <v>0.05</v>
      </c>
      <c r="J56">
        <v>0.05</v>
      </c>
      <c r="K56">
        <v>0.05</v>
      </c>
      <c r="L56">
        <v>0.05</v>
      </c>
      <c r="M56">
        <v>0.05</v>
      </c>
      <c r="N56">
        <v>0.05</v>
      </c>
      <c r="O56">
        <v>0.05</v>
      </c>
      <c r="P56">
        <v>0.05</v>
      </c>
      <c r="Q56">
        <v>0.05</v>
      </c>
      <c r="R56">
        <v>0.05</v>
      </c>
      <c r="S56">
        <v>0.05</v>
      </c>
      <c r="T56">
        <v>0.05</v>
      </c>
      <c r="U56">
        <v>0.05</v>
      </c>
      <c r="V56">
        <v>0.05</v>
      </c>
      <c r="W56">
        <v>0.05</v>
      </c>
      <c r="X56">
        <v>0.05</v>
      </c>
      <c r="Y56">
        <v>0.05</v>
      </c>
      <c r="Z56">
        <v>0.05</v>
      </c>
      <c r="AA56">
        <v>0.05</v>
      </c>
    </row>
    <row r="57" spans="1:27" x14ac:dyDescent="0.25">
      <c r="A57" t="s">
        <v>392</v>
      </c>
      <c r="B57" t="s">
        <v>472</v>
      </c>
      <c r="C57" t="s">
        <v>491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0.05</v>
      </c>
      <c r="J57">
        <v>0.1</v>
      </c>
      <c r="K57">
        <v>0.1</v>
      </c>
      <c r="L57">
        <v>0.3</v>
      </c>
      <c r="M57">
        <v>0.3</v>
      </c>
      <c r="N57">
        <v>0.3</v>
      </c>
      <c r="O57">
        <v>0.3</v>
      </c>
      <c r="P57">
        <v>0.15</v>
      </c>
      <c r="Q57">
        <v>0.15</v>
      </c>
      <c r="R57">
        <v>0.15</v>
      </c>
      <c r="S57">
        <v>0.15</v>
      </c>
      <c r="T57">
        <v>0.15</v>
      </c>
      <c r="U57">
        <v>0.05</v>
      </c>
      <c r="V57">
        <v>0.05</v>
      </c>
      <c r="W57">
        <v>0.05</v>
      </c>
      <c r="X57">
        <v>0.05</v>
      </c>
      <c r="Y57">
        <v>0.05</v>
      </c>
      <c r="Z57">
        <v>0.05</v>
      </c>
      <c r="AA57">
        <v>0.05</v>
      </c>
    </row>
    <row r="58" spans="1:27" x14ac:dyDescent="0.25">
      <c r="A58" t="s">
        <v>392</v>
      </c>
      <c r="B58" t="s">
        <v>472</v>
      </c>
      <c r="C58" t="s">
        <v>471</v>
      </c>
      <c r="D58">
        <v>0.05</v>
      </c>
      <c r="E58">
        <v>0.05</v>
      </c>
      <c r="F58">
        <v>0.05</v>
      </c>
      <c r="G58">
        <v>0.05</v>
      </c>
      <c r="H58">
        <v>0.05</v>
      </c>
      <c r="I58">
        <v>0.1</v>
      </c>
      <c r="J58">
        <v>0.1</v>
      </c>
      <c r="K58">
        <v>0.3</v>
      </c>
      <c r="L58">
        <v>0.9</v>
      </c>
      <c r="M58">
        <v>0.9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0.9</v>
      </c>
      <c r="U58">
        <v>0.5</v>
      </c>
      <c r="V58">
        <v>0.3</v>
      </c>
      <c r="W58">
        <v>0.3</v>
      </c>
      <c r="X58">
        <v>0.2</v>
      </c>
      <c r="Y58">
        <v>0.2</v>
      </c>
      <c r="Z58">
        <v>0.1</v>
      </c>
      <c r="AA58">
        <v>0.05</v>
      </c>
    </row>
    <row r="59" spans="1:27" x14ac:dyDescent="0.25">
      <c r="A59" t="s">
        <v>392</v>
      </c>
      <c r="B59" t="s">
        <v>485</v>
      </c>
      <c r="C59" t="s">
        <v>470</v>
      </c>
      <c r="D59">
        <v>60.08</v>
      </c>
      <c r="E59">
        <v>60.08</v>
      </c>
      <c r="F59">
        <v>60.08</v>
      </c>
      <c r="G59">
        <v>60.08</v>
      </c>
      <c r="H59">
        <v>60.08</v>
      </c>
      <c r="I59">
        <v>60.08</v>
      </c>
      <c r="J59">
        <v>60.08</v>
      </c>
      <c r="K59">
        <v>60.08</v>
      </c>
      <c r="L59">
        <v>60.08</v>
      </c>
      <c r="M59">
        <v>60.08</v>
      </c>
      <c r="N59">
        <v>60.08</v>
      </c>
      <c r="O59">
        <v>60.08</v>
      </c>
      <c r="P59">
        <v>60.08</v>
      </c>
      <c r="Q59">
        <v>60.08</v>
      </c>
      <c r="R59">
        <v>60.08</v>
      </c>
      <c r="S59">
        <v>60.08</v>
      </c>
      <c r="T59">
        <v>60.08</v>
      </c>
      <c r="U59">
        <v>60.08</v>
      </c>
      <c r="V59">
        <v>60.08</v>
      </c>
      <c r="W59">
        <v>60.08</v>
      </c>
      <c r="X59">
        <v>60.08</v>
      </c>
      <c r="Y59">
        <v>60.08</v>
      </c>
      <c r="Z59">
        <v>60.08</v>
      </c>
      <c r="AA59">
        <v>60.08</v>
      </c>
    </row>
    <row r="60" spans="1:27" x14ac:dyDescent="0.25">
      <c r="A60" t="s">
        <v>392</v>
      </c>
      <c r="B60" t="s">
        <v>485</v>
      </c>
      <c r="C60" t="s">
        <v>491</v>
      </c>
      <c r="D60">
        <v>60.08</v>
      </c>
      <c r="E60">
        <v>60.08</v>
      </c>
      <c r="F60">
        <v>60.08</v>
      </c>
      <c r="G60">
        <v>60.08</v>
      </c>
      <c r="H60">
        <v>60.08</v>
      </c>
      <c r="I60">
        <v>69.98</v>
      </c>
      <c r="J60">
        <v>69.98</v>
      </c>
      <c r="K60">
        <v>69.98</v>
      </c>
      <c r="L60">
        <v>69.98</v>
      </c>
      <c r="M60">
        <v>69.98</v>
      </c>
      <c r="N60">
        <v>69.98</v>
      </c>
      <c r="O60">
        <v>69.98</v>
      </c>
      <c r="P60">
        <v>69.98</v>
      </c>
      <c r="Q60">
        <v>69.98</v>
      </c>
      <c r="R60">
        <v>69.98</v>
      </c>
      <c r="S60">
        <v>69.98</v>
      </c>
      <c r="T60">
        <v>69.98</v>
      </c>
      <c r="U60">
        <v>69.98</v>
      </c>
      <c r="V60">
        <v>69.98</v>
      </c>
      <c r="W60">
        <v>60.08</v>
      </c>
      <c r="X60">
        <v>60.08</v>
      </c>
      <c r="Y60">
        <v>60.08</v>
      </c>
      <c r="Z60">
        <v>60.08</v>
      </c>
      <c r="AA60">
        <v>60.08</v>
      </c>
    </row>
    <row r="61" spans="1:27" x14ac:dyDescent="0.25">
      <c r="A61" t="s">
        <v>392</v>
      </c>
      <c r="B61" t="s">
        <v>485</v>
      </c>
      <c r="C61" t="s">
        <v>471</v>
      </c>
      <c r="D61">
        <v>60.08</v>
      </c>
      <c r="E61">
        <v>60.08</v>
      </c>
      <c r="F61">
        <v>60.08</v>
      </c>
      <c r="G61">
        <v>60.08</v>
      </c>
      <c r="H61">
        <v>60.08</v>
      </c>
      <c r="I61">
        <v>69.98</v>
      </c>
      <c r="J61">
        <v>69.98</v>
      </c>
      <c r="K61">
        <v>69.98</v>
      </c>
      <c r="L61">
        <v>69.98</v>
      </c>
      <c r="M61">
        <v>69.98</v>
      </c>
      <c r="N61">
        <v>69.98</v>
      </c>
      <c r="O61">
        <v>69.98</v>
      </c>
      <c r="P61">
        <v>69.98</v>
      </c>
      <c r="Q61">
        <v>69.98</v>
      </c>
      <c r="R61">
        <v>69.98</v>
      </c>
      <c r="S61">
        <v>69.98</v>
      </c>
      <c r="T61">
        <v>69.98</v>
      </c>
      <c r="U61">
        <v>69.98</v>
      </c>
      <c r="V61">
        <v>69.98</v>
      </c>
      <c r="W61">
        <v>69.98</v>
      </c>
      <c r="X61">
        <v>69.98</v>
      </c>
      <c r="Y61">
        <v>69.98</v>
      </c>
      <c r="Z61">
        <v>69.98</v>
      </c>
      <c r="AA61">
        <v>69.98</v>
      </c>
    </row>
    <row r="62" spans="1:27" x14ac:dyDescent="0.25">
      <c r="A62" t="s">
        <v>392</v>
      </c>
      <c r="B62" t="s">
        <v>486</v>
      </c>
      <c r="C62" t="s">
        <v>468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25">
      <c r="A63" t="s">
        <v>392</v>
      </c>
      <c r="B63" t="s">
        <v>487</v>
      </c>
      <c r="C63" t="s">
        <v>470</v>
      </c>
      <c r="D63">
        <v>0.05</v>
      </c>
      <c r="E63">
        <v>0.05</v>
      </c>
      <c r="F63">
        <v>0.05</v>
      </c>
      <c r="G63">
        <v>0.05</v>
      </c>
      <c r="H63">
        <v>0.05</v>
      </c>
      <c r="I63">
        <v>0.05</v>
      </c>
      <c r="J63">
        <v>0.05</v>
      </c>
      <c r="K63">
        <v>0.05</v>
      </c>
      <c r="L63">
        <v>0.05</v>
      </c>
      <c r="M63">
        <v>0.05</v>
      </c>
      <c r="N63">
        <v>0.05</v>
      </c>
      <c r="O63">
        <v>0.05</v>
      </c>
      <c r="P63">
        <v>0.05</v>
      </c>
      <c r="Q63">
        <v>0.05</v>
      </c>
      <c r="R63">
        <v>0.05</v>
      </c>
      <c r="S63">
        <v>0.05</v>
      </c>
      <c r="T63">
        <v>0.05</v>
      </c>
      <c r="U63">
        <v>0.05</v>
      </c>
      <c r="V63">
        <v>0.05</v>
      </c>
      <c r="W63">
        <v>0.05</v>
      </c>
      <c r="X63">
        <v>0.05</v>
      </c>
      <c r="Y63">
        <v>0.05</v>
      </c>
      <c r="Z63">
        <v>0.05</v>
      </c>
      <c r="AA63">
        <v>0.05</v>
      </c>
    </row>
    <row r="64" spans="1:27" x14ac:dyDescent="0.25">
      <c r="A64" t="s">
        <v>392</v>
      </c>
      <c r="B64" t="s">
        <v>487</v>
      </c>
      <c r="C64" t="s">
        <v>491</v>
      </c>
      <c r="D64">
        <v>0.05</v>
      </c>
      <c r="E64">
        <v>0.05</v>
      </c>
      <c r="F64">
        <v>0.05</v>
      </c>
      <c r="G64">
        <v>0.05</v>
      </c>
      <c r="H64">
        <v>0.05</v>
      </c>
      <c r="I64">
        <v>0.05</v>
      </c>
      <c r="J64">
        <v>0.1</v>
      </c>
      <c r="K64">
        <v>0.1</v>
      </c>
      <c r="L64">
        <v>0.3</v>
      </c>
      <c r="M64">
        <v>0.3</v>
      </c>
      <c r="N64">
        <v>0.3</v>
      </c>
      <c r="O64">
        <v>0.3</v>
      </c>
      <c r="P64">
        <v>0.15</v>
      </c>
      <c r="Q64">
        <v>0.15</v>
      </c>
      <c r="R64">
        <v>0.15</v>
      </c>
      <c r="S64">
        <v>0.15</v>
      </c>
      <c r="T64">
        <v>0.15</v>
      </c>
      <c r="U64">
        <v>0.05</v>
      </c>
      <c r="V64">
        <v>0.05</v>
      </c>
      <c r="W64">
        <v>0.05</v>
      </c>
      <c r="X64">
        <v>0.05</v>
      </c>
      <c r="Y64">
        <v>0.05</v>
      </c>
      <c r="Z64">
        <v>0.05</v>
      </c>
      <c r="AA64">
        <v>0.05</v>
      </c>
    </row>
    <row r="65" spans="1:27" x14ac:dyDescent="0.25">
      <c r="A65" t="s">
        <v>392</v>
      </c>
      <c r="B65" t="s">
        <v>487</v>
      </c>
      <c r="C65" t="s">
        <v>471</v>
      </c>
      <c r="D65">
        <v>0.05</v>
      </c>
      <c r="E65">
        <v>0.05</v>
      </c>
      <c r="F65">
        <v>0.05</v>
      </c>
      <c r="G65">
        <v>0.05</v>
      </c>
      <c r="H65">
        <v>0.05</v>
      </c>
      <c r="I65">
        <v>0.1</v>
      </c>
      <c r="J65">
        <v>0.1</v>
      </c>
      <c r="K65">
        <v>0.3</v>
      </c>
      <c r="L65">
        <v>0.65</v>
      </c>
      <c r="M65">
        <v>0.65</v>
      </c>
      <c r="N65">
        <v>0.65</v>
      </c>
      <c r="O65">
        <v>0.65</v>
      </c>
      <c r="P65">
        <v>0.65</v>
      </c>
      <c r="Q65">
        <v>0.65</v>
      </c>
      <c r="R65">
        <v>0.65</v>
      </c>
      <c r="S65">
        <v>0.65</v>
      </c>
      <c r="T65">
        <v>0.65</v>
      </c>
      <c r="U65">
        <v>0.35</v>
      </c>
      <c r="V65">
        <v>0.3</v>
      </c>
      <c r="W65">
        <v>0.3</v>
      </c>
      <c r="X65">
        <v>0.2</v>
      </c>
      <c r="Y65">
        <v>0.2</v>
      </c>
      <c r="Z65">
        <v>0.1</v>
      </c>
      <c r="AA65">
        <v>0.05</v>
      </c>
    </row>
    <row r="66" spans="1:27" x14ac:dyDescent="0.25">
      <c r="A66" t="s">
        <v>392</v>
      </c>
      <c r="B66" t="s">
        <v>489</v>
      </c>
      <c r="C66" t="s">
        <v>470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392</v>
      </c>
      <c r="B67" t="s">
        <v>489</v>
      </c>
      <c r="C67" t="s">
        <v>491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392</v>
      </c>
      <c r="B68" t="s">
        <v>489</v>
      </c>
      <c r="C68" t="s">
        <v>471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 x14ac:dyDescent="0.25">
      <c r="A69" t="s">
        <v>392</v>
      </c>
      <c r="B69" t="s">
        <v>490</v>
      </c>
      <c r="C69" t="s">
        <v>470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0.05</v>
      </c>
      <c r="K69">
        <v>0.05</v>
      </c>
      <c r="L69">
        <v>0.05</v>
      </c>
      <c r="M69">
        <v>0.05</v>
      </c>
      <c r="N69">
        <v>0.05</v>
      </c>
      <c r="O69">
        <v>0.05</v>
      </c>
      <c r="P69">
        <v>0.05</v>
      </c>
      <c r="Q69">
        <v>0.05</v>
      </c>
      <c r="R69">
        <v>0.05</v>
      </c>
      <c r="S69">
        <v>0.05</v>
      </c>
      <c r="T69">
        <v>0.05</v>
      </c>
      <c r="U69">
        <v>0.05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392</v>
      </c>
      <c r="B70" t="s">
        <v>490</v>
      </c>
      <c r="C70" t="s">
        <v>491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0.1</v>
      </c>
      <c r="K70">
        <v>0.1</v>
      </c>
      <c r="L70">
        <v>0.3</v>
      </c>
      <c r="M70">
        <v>0.3</v>
      </c>
      <c r="N70">
        <v>0.3</v>
      </c>
      <c r="O70">
        <v>0.3</v>
      </c>
      <c r="P70">
        <v>0.1</v>
      </c>
      <c r="Q70">
        <v>0.1</v>
      </c>
      <c r="R70">
        <v>0.1</v>
      </c>
      <c r="S70">
        <v>0.1</v>
      </c>
      <c r="T70">
        <v>0.1</v>
      </c>
      <c r="U70">
        <v>0.05</v>
      </c>
      <c r="V70">
        <v>0.05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392</v>
      </c>
      <c r="B71" t="s">
        <v>490</v>
      </c>
      <c r="C71" t="s">
        <v>471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0.1</v>
      </c>
      <c r="K71">
        <v>0.2</v>
      </c>
      <c r="L71">
        <v>0.95</v>
      </c>
      <c r="M71">
        <v>0.95</v>
      </c>
      <c r="N71">
        <v>0.95</v>
      </c>
      <c r="O71">
        <v>0.95</v>
      </c>
      <c r="P71">
        <v>0.5</v>
      </c>
      <c r="Q71">
        <v>0.95</v>
      </c>
      <c r="R71">
        <v>0.95</v>
      </c>
      <c r="S71">
        <v>0.95</v>
      </c>
      <c r="T71">
        <v>0.95</v>
      </c>
      <c r="U71">
        <v>0.3</v>
      </c>
      <c r="V71">
        <v>0.1</v>
      </c>
      <c r="W71">
        <v>0.1</v>
      </c>
      <c r="X71">
        <v>0.1</v>
      </c>
      <c r="Y71">
        <v>0.1</v>
      </c>
      <c r="Z71">
        <v>0.05</v>
      </c>
      <c r="AA71">
        <v>0.05</v>
      </c>
    </row>
    <row r="72" spans="1:27" x14ac:dyDescent="0.25">
      <c r="A72" t="s">
        <v>399</v>
      </c>
      <c r="B72" t="s">
        <v>486</v>
      </c>
      <c r="C72" t="s">
        <v>468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 x14ac:dyDescent="0.25">
      <c r="A73" t="s">
        <v>415</v>
      </c>
      <c r="B73" t="s">
        <v>467</v>
      </c>
      <c r="C73" t="s">
        <v>468</v>
      </c>
      <c r="D73">
        <v>75.02</v>
      </c>
      <c r="E73">
        <v>75.02</v>
      </c>
      <c r="F73">
        <v>75.02</v>
      </c>
      <c r="G73">
        <v>75.02</v>
      </c>
      <c r="H73">
        <v>75.02</v>
      </c>
      <c r="I73">
        <v>75.02</v>
      </c>
      <c r="J73">
        <v>75.02</v>
      </c>
      <c r="K73">
        <v>75.02</v>
      </c>
      <c r="L73">
        <v>75.02</v>
      </c>
      <c r="M73">
        <v>75.02</v>
      </c>
      <c r="N73">
        <v>75.02</v>
      </c>
      <c r="O73">
        <v>75.02</v>
      </c>
      <c r="P73">
        <v>75.02</v>
      </c>
      <c r="Q73">
        <v>75.02</v>
      </c>
      <c r="R73">
        <v>75.02</v>
      </c>
      <c r="S73">
        <v>75.02</v>
      </c>
      <c r="T73">
        <v>75.02</v>
      </c>
      <c r="U73">
        <v>75.02</v>
      </c>
      <c r="V73">
        <v>75.02</v>
      </c>
      <c r="W73">
        <v>75.02</v>
      </c>
      <c r="X73">
        <v>75.02</v>
      </c>
      <c r="Y73">
        <v>75.02</v>
      </c>
      <c r="Z73">
        <v>75.02</v>
      </c>
      <c r="AA73">
        <v>75.02</v>
      </c>
    </row>
    <row r="74" spans="1:27" x14ac:dyDescent="0.25">
      <c r="A74" t="s">
        <v>415</v>
      </c>
      <c r="B74" t="s">
        <v>469</v>
      </c>
      <c r="C74" t="s">
        <v>470</v>
      </c>
      <c r="D74">
        <v>0.05</v>
      </c>
      <c r="E74">
        <v>0.05</v>
      </c>
      <c r="F74">
        <v>0.05</v>
      </c>
      <c r="G74">
        <v>0.05</v>
      </c>
      <c r="H74">
        <v>0.05</v>
      </c>
      <c r="I74">
        <v>0.08</v>
      </c>
      <c r="J74">
        <v>7.0000000000000007E-2</v>
      </c>
      <c r="K74">
        <v>0.11</v>
      </c>
      <c r="L74">
        <v>0.15</v>
      </c>
      <c r="M74">
        <v>0.21</v>
      </c>
      <c r="N74">
        <v>0.19</v>
      </c>
      <c r="O74">
        <v>0.23</v>
      </c>
      <c r="P74">
        <v>0.2</v>
      </c>
      <c r="Q74">
        <v>0.19</v>
      </c>
      <c r="R74">
        <v>0.15</v>
      </c>
      <c r="S74">
        <v>0.12</v>
      </c>
      <c r="T74">
        <v>0.14000000000000001</v>
      </c>
      <c r="U74">
        <v>7.0000000000000007E-2</v>
      </c>
      <c r="V74">
        <v>7.0000000000000007E-2</v>
      </c>
      <c r="W74">
        <v>7.0000000000000007E-2</v>
      </c>
      <c r="X74">
        <v>7.0000000000000007E-2</v>
      </c>
      <c r="Y74">
        <v>0.09</v>
      </c>
      <c r="Z74">
        <v>0.05</v>
      </c>
      <c r="AA74">
        <v>0.05</v>
      </c>
    </row>
    <row r="75" spans="1:27" x14ac:dyDescent="0.25">
      <c r="A75" t="s">
        <v>415</v>
      </c>
      <c r="B75" t="s">
        <v>469</v>
      </c>
      <c r="C75" t="s">
        <v>471</v>
      </c>
      <c r="D75">
        <v>0.05</v>
      </c>
      <c r="E75">
        <v>0.05</v>
      </c>
      <c r="F75">
        <v>0.05</v>
      </c>
      <c r="G75">
        <v>0.05</v>
      </c>
      <c r="H75">
        <v>0.05</v>
      </c>
      <c r="I75">
        <v>0.08</v>
      </c>
      <c r="J75">
        <v>7.0000000000000007E-2</v>
      </c>
      <c r="K75">
        <v>0.19</v>
      </c>
      <c r="L75">
        <v>0.35</v>
      </c>
      <c r="M75">
        <v>0.38</v>
      </c>
      <c r="N75">
        <v>0.39</v>
      </c>
      <c r="O75">
        <v>0.47</v>
      </c>
      <c r="P75">
        <v>0.56999999999999995</v>
      </c>
      <c r="Q75">
        <v>0.54</v>
      </c>
      <c r="R75">
        <v>0.34</v>
      </c>
      <c r="S75">
        <v>0.33</v>
      </c>
      <c r="T75">
        <v>0.44</v>
      </c>
      <c r="U75">
        <v>0.26</v>
      </c>
      <c r="V75">
        <v>0.21</v>
      </c>
      <c r="W75">
        <v>0.15</v>
      </c>
      <c r="X75">
        <v>0.17</v>
      </c>
      <c r="Y75">
        <v>0.08</v>
      </c>
      <c r="Z75">
        <v>0.05</v>
      </c>
      <c r="AA75">
        <v>0.05</v>
      </c>
    </row>
    <row r="76" spans="1:27" x14ac:dyDescent="0.25">
      <c r="A76" t="s">
        <v>415</v>
      </c>
      <c r="B76" t="s">
        <v>472</v>
      </c>
      <c r="C76" t="s">
        <v>468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 x14ac:dyDescent="0.25">
      <c r="A77" t="s">
        <v>415</v>
      </c>
      <c r="B77" t="s">
        <v>472</v>
      </c>
      <c r="C77" t="s">
        <v>470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">
        <v>415</v>
      </c>
      <c r="B78" t="s">
        <v>472</v>
      </c>
      <c r="C78" t="s">
        <v>471</v>
      </c>
      <c r="D78">
        <v>0.2</v>
      </c>
      <c r="E78">
        <v>0.2</v>
      </c>
      <c r="F78">
        <v>0.2</v>
      </c>
      <c r="G78">
        <v>0.2</v>
      </c>
      <c r="H78">
        <v>0.2</v>
      </c>
      <c r="I78">
        <v>0.2</v>
      </c>
      <c r="J78">
        <v>0.3</v>
      </c>
      <c r="K78">
        <v>0.4</v>
      </c>
      <c r="L78">
        <v>0.5</v>
      </c>
      <c r="M78">
        <v>0.7</v>
      </c>
      <c r="N78">
        <v>0.8</v>
      </c>
      <c r="O78">
        <v>0.5</v>
      </c>
      <c r="P78">
        <v>0.6</v>
      </c>
      <c r="Q78">
        <v>0.7</v>
      </c>
      <c r="R78">
        <v>0.9</v>
      </c>
      <c r="S78">
        <v>0.8</v>
      </c>
      <c r="T78">
        <v>0.5</v>
      </c>
      <c r="U78">
        <v>0.4</v>
      </c>
      <c r="V78">
        <v>0.3</v>
      </c>
      <c r="W78">
        <v>0.2</v>
      </c>
      <c r="X78">
        <v>0.2</v>
      </c>
      <c r="Y78">
        <v>0.2</v>
      </c>
      <c r="Z78">
        <v>0.2</v>
      </c>
      <c r="AA78">
        <v>0.2</v>
      </c>
    </row>
    <row r="79" spans="1:27" x14ac:dyDescent="0.25">
      <c r="A79" t="s">
        <v>415</v>
      </c>
      <c r="B79" t="s">
        <v>485</v>
      </c>
      <c r="C79" t="s">
        <v>468</v>
      </c>
      <c r="D79">
        <v>69.98</v>
      </c>
      <c r="E79">
        <v>69.98</v>
      </c>
      <c r="F79">
        <v>69.98</v>
      </c>
      <c r="G79">
        <v>69.98</v>
      </c>
      <c r="H79">
        <v>69.98</v>
      </c>
      <c r="I79">
        <v>69.98</v>
      </c>
      <c r="J79">
        <v>69.98</v>
      </c>
      <c r="K79">
        <v>69.98</v>
      </c>
      <c r="L79">
        <v>69.98</v>
      </c>
      <c r="M79">
        <v>69.98</v>
      </c>
      <c r="N79">
        <v>69.98</v>
      </c>
      <c r="O79">
        <v>69.98</v>
      </c>
      <c r="P79">
        <v>69.98</v>
      </c>
      <c r="Q79">
        <v>69.98</v>
      </c>
      <c r="R79">
        <v>69.98</v>
      </c>
      <c r="S79">
        <v>69.98</v>
      </c>
      <c r="T79">
        <v>69.98</v>
      </c>
      <c r="U79">
        <v>69.98</v>
      </c>
      <c r="V79">
        <v>69.98</v>
      </c>
      <c r="W79">
        <v>69.98</v>
      </c>
      <c r="X79">
        <v>69.98</v>
      </c>
      <c r="Y79">
        <v>69.98</v>
      </c>
      <c r="Z79">
        <v>69.98</v>
      </c>
      <c r="AA79">
        <v>69.98</v>
      </c>
    </row>
    <row r="80" spans="1:27" x14ac:dyDescent="0.25">
      <c r="A80" t="s">
        <v>415</v>
      </c>
      <c r="B80" t="s">
        <v>486</v>
      </c>
      <c r="C80" t="s">
        <v>468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 x14ac:dyDescent="0.25">
      <c r="A81" t="s">
        <v>415</v>
      </c>
      <c r="B81" t="s">
        <v>487</v>
      </c>
      <c r="C81" t="s">
        <v>470</v>
      </c>
      <c r="D81">
        <v>0.1</v>
      </c>
      <c r="E81">
        <v>0.1</v>
      </c>
      <c r="F81">
        <v>0.1</v>
      </c>
      <c r="G81">
        <v>0.1</v>
      </c>
      <c r="H81">
        <v>0.1</v>
      </c>
      <c r="I81">
        <v>0.1</v>
      </c>
      <c r="J81">
        <v>0.1</v>
      </c>
      <c r="K81">
        <v>0.1</v>
      </c>
      <c r="L81">
        <v>0.4</v>
      </c>
      <c r="M81">
        <v>0.4</v>
      </c>
      <c r="N81">
        <v>0.4</v>
      </c>
      <c r="O81">
        <v>0.4</v>
      </c>
      <c r="P81">
        <v>0.2</v>
      </c>
      <c r="Q81">
        <v>0.2</v>
      </c>
      <c r="R81">
        <v>0.2</v>
      </c>
      <c r="S81">
        <v>0.2</v>
      </c>
      <c r="T81">
        <v>0.2</v>
      </c>
      <c r="U81">
        <v>0.1</v>
      </c>
      <c r="V81">
        <v>0.1</v>
      </c>
      <c r="W81">
        <v>0.1</v>
      </c>
      <c r="X81">
        <v>0.1</v>
      </c>
      <c r="Y81">
        <v>0.1</v>
      </c>
      <c r="Z81">
        <v>0.1</v>
      </c>
      <c r="AA81">
        <v>0.1</v>
      </c>
    </row>
    <row r="82" spans="1:27" x14ac:dyDescent="0.25">
      <c r="A82" t="s">
        <v>415</v>
      </c>
      <c r="B82" t="s">
        <v>487</v>
      </c>
      <c r="C82" t="s">
        <v>488</v>
      </c>
      <c r="D82">
        <v>0.1</v>
      </c>
      <c r="E82">
        <v>0.1</v>
      </c>
      <c r="F82">
        <v>0.1</v>
      </c>
      <c r="G82">
        <v>0.1</v>
      </c>
      <c r="H82">
        <v>0.1</v>
      </c>
      <c r="I82">
        <v>0.1</v>
      </c>
      <c r="J82">
        <v>0.1</v>
      </c>
      <c r="K82">
        <v>0.1</v>
      </c>
      <c r="L82">
        <v>0.4</v>
      </c>
      <c r="M82">
        <v>0.4</v>
      </c>
      <c r="N82">
        <v>0.4</v>
      </c>
      <c r="O82">
        <v>0.4</v>
      </c>
      <c r="P82">
        <v>0.2</v>
      </c>
      <c r="Q82">
        <v>0.2</v>
      </c>
      <c r="R82">
        <v>0.2</v>
      </c>
      <c r="S82">
        <v>0.2</v>
      </c>
      <c r="T82">
        <v>0.2</v>
      </c>
      <c r="U82">
        <v>0.1</v>
      </c>
      <c r="V82">
        <v>0.1</v>
      </c>
      <c r="W82">
        <v>0.1</v>
      </c>
      <c r="X82">
        <v>0.1</v>
      </c>
      <c r="Y82">
        <v>0.1</v>
      </c>
      <c r="Z82">
        <v>0.1</v>
      </c>
      <c r="AA82">
        <v>0.1</v>
      </c>
    </row>
    <row r="83" spans="1:27" x14ac:dyDescent="0.25">
      <c r="A83" t="s">
        <v>415</v>
      </c>
      <c r="B83" t="s">
        <v>487</v>
      </c>
      <c r="C83" t="s">
        <v>471</v>
      </c>
      <c r="D83">
        <v>0.2</v>
      </c>
      <c r="E83">
        <v>0.2</v>
      </c>
      <c r="F83">
        <v>0.2</v>
      </c>
      <c r="G83">
        <v>0.2</v>
      </c>
      <c r="H83">
        <v>0.2</v>
      </c>
      <c r="I83">
        <v>0.2</v>
      </c>
      <c r="J83">
        <v>0.3</v>
      </c>
      <c r="K83">
        <v>0.5</v>
      </c>
      <c r="L83">
        <v>0.9</v>
      </c>
      <c r="M83">
        <v>0.9</v>
      </c>
      <c r="N83">
        <v>0.9</v>
      </c>
      <c r="O83">
        <v>0.9</v>
      </c>
      <c r="P83">
        <v>0.8</v>
      </c>
      <c r="Q83">
        <v>0.9</v>
      </c>
      <c r="R83">
        <v>0.9</v>
      </c>
      <c r="S83">
        <v>0.9</v>
      </c>
      <c r="T83">
        <v>0.9</v>
      </c>
      <c r="U83">
        <v>0.9</v>
      </c>
      <c r="V83">
        <v>0.5</v>
      </c>
      <c r="W83">
        <v>0.5</v>
      </c>
      <c r="X83">
        <v>0.3</v>
      </c>
      <c r="Y83">
        <v>0.3</v>
      </c>
      <c r="Z83">
        <v>0.2</v>
      </c>
      <c r="AA83">
        <v>0.2</v>
      </c>
    </row>
    <row r="84" spans="1:27" x14ac:dyDescent="0.25">
      <c r="A84" t="s">
        <v>415</v>
      </c>
      <c r="B84" t="s">
        <v>489</v>
      </c>
      <c r="C84" t="s">
        <v>468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 x14ac:dyDescent="0.25">
      <c r="A85" t="s">
        <v>415</v>
      </c>
      <c r="B85" t="s">
        <v>490</v>
      </c>
      <c r="C85" t="s">
        <v>470</v>
      </c>
      <c r="D85">
        <v>0.05</v>
      </c>
      <c r="E85">
        <v>0.05</v>
      </c>
      <c r="F85">
        <v>0.05</v>
      </c>
      <c r="G85">
        <v>0.05</v>
      </c>
      <c r="H85">
        <v>0.05</v>
      </c>
      <c r="I85">
        <v>0.05</v>
      </c>
      <c r="J85">
        <v>0.05</v>
      </c>
      <c r="K85">
        <v>0.1</v>
      </c>
      <c r="L85">
        <v>0.1</v>
      </c>
      <c r="M85">
        <v>0.3</v>
      </c>
      <c r="N85">
        <v>0.3</v>
      </c>
      <c r="O85">
        <v>0.3</v>
      </c>
      <c r="P85">
        <v>0.3</v>
      </c>
      <c r="Q85">
        <v>0.1</v>
      </c>
      <c r="R85">
        <v>0.1</v>
      </c>
      <c r="S85">
        <v>0.1</v>
      </c>
      <c r="T85">
        <v>0.1</v>
      </c>
      <c r="U85">
        <v>0.1</v>
      </c>
      <c r="V85">
        <v>0.05</v>
      </c>
      <c r="W85">
        <v>0.05</v>
      </c>
      <c r="X85">
        <v>0.05</v>
      </c>
      <c r="Y85">
        <v>0.05</v>
      </c>
      <c r="Z85">
        <v>0.05</v>
      </c>
      <c r="AA85">
        <v>0.05</v>
      </c>
    </row>
    <row r="86" spans="1:27" x14ac:dyDescent="0.25">
      <c r="A86" t="s">
        <v>415</v>
      </c>
      <c r="B86" t="s">
        <v>490</v>
      </c>
      <c r="C86" t="s">
        <v>471</v>
      </c>
      <c r="D86">
        <v>0.05</v>
      </c>
      <c r="E86">
        <v>0.05</v>
      </c>
      <c r="F86">
        <v>0.05</v>
      </c>
      <c r="G86">
        <v>0.05</v>
      </c>
      <c r="H86">
        <v>0.05</v>
      </c>
      <c r="I86">
        <v>0.05</v>
      </c>
      <c r="J86">
        <v>0.05</v>
      </c>
      <c r="K86">
        <v>0.1</v>
      </c>
      <c r="L86">
        <v>0.2</v>
      </c>
      <c r="M86">
        <v>0.9</v>
      </c>
      <c r="N86">
        <v>0.9</v>
      </c>
      <c r="O86">
        <v>0.45</v>
      </c>
      <c r="P86">
        <v>0.45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0.3</v>
      </c>
      <c r="W86">
        <v>0.1</v>
      </c>
      <c r="X86">
        <v>0.1</v>
      </c>
      <c r="Y86">
        <v>0.1</v>
      </c>
      <c r="Z86">
        <v>0.05</v>
      </c>
      <c r="AA86">
        <v>0.05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Manufacturing Biotech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Zones!$H$25</f>
        <v>199994.22999999995</v>
      </c>
      <c r="E3" s="38">
        <f>SUMIFS(Raw_totalendusesannual!$D:$D,
        Raw_totalendusesannual!$B:$B,$A3,
        Raw_totalendusesannual!$C:$C,$B3,
        Raw_totalendusesannual!$A:$A,$C3) / $D3</f>
        <v>49.347375921795354</v>
      </c>
      <c r="F3" s="38">
        <f>SUMIFS(Raw_totalendusesannual!$E:$E,
        Raw_totalendusesannual!$B:$B,$A3,
        Raw_totalendusesannual!$C:$C,$B3,
        Raw_totalendusesannual!$A:$A,$C3) / $D3</f>
        <v>90.566064080948763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Zones!$H$25</f>
        <v>199994.22999999995</v>
      </c>
      <c r="E4" s="38">
        <f>SUMIFS(Raw_totalendusesannual!$D:$D,
        Raw_totalendusesannual!$B:$B,$A4,
        Raw_totalendusesannual!$C:$C,$B4,
        Raw_totalendusesannual!$A:$A,$C4) / $D4</f>
        <v>44.475524118870837</v>
      </c>
      <c r="F4" s="38">
        <f>SUMIFS(Raw_totalendusesannual!$E:$E,
        Raw_totalendusesannual!$B:$B,$A4,
        Raw_totalendusesannual!$C:$C,$B4,
        Raw_totalendusesannual!$A:$A,$C4) / $D4</f>
        <v>92.684665102588241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Zones!$H$25</f>
        <v>199994.22999999995</v>
      </c>
      <c r="E5" s="38">
        <f>SUMIFS(Raw_totalendusesannual!$D:$D,
        Raw_totalendusesannual!$B:$B,$A5,
        Raw_totalendusesannual!$C:$C,$B5,
        Raw_totalendusesannual!$A:$A,$C5) / $D5</f>
        <v>52.340273166880884</v>
      </c>
      <c r="F5" s="38">
        <f>SUMIFS(Raw_totalendusesannual!$E:$E,
        Raw_totalendusesannual!$B:$B,$A5,
        Raw_totalendusesannual!$C:$C,$B5,
        Raw_totalendusesannual!$A:$A,$C5) / $D5</f>
        <v>87.348738311100291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Zones!$H$25</f>
        <v>199994.22999999995</v>
      </c>
      <c r="E6" s="38">
        <f>SUMIFS(Raw_totalendusesannual!$D:$D,
        Raw_totalendusesannual!$B:$B,$A6,
        Raw_totalendusesannual!$C:$C,$B6,
        Raw_totalendusesannual!$A:$A,$C6) / $D6</f>
        <v>46.528600450122994</v>
      </c>
      <c r="F6" s="38">
        <f>SUMIFS(Raw_totalendusesannual!$E:$E,
        Raw_totalendusesannual!$B:$B,$A6,
        Raw_totalendusesannual!$C:$C,$B6,
        Raw_totalendusesannual!$A:$A,$C6) / $D6</f>
        <v>89.164958759060212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Zones!$H$25</f>
        <v>199994.22999999995</v>
      </c>
      <c r="E7" s="38">
        <f>SUMIFS(Raw_totalendusesannual!$D:$D,
        Raw_totalendusesannual!$B:$B,$A7,
        Raw_totalendusesannual!$C:$C,$B7,
        Raw_totalendusesannual!$A:$A,$C7) / $D7</f>
        <v>53.137738823765076</v>
      </c>
      <c r="F7" s="38">
        <f>SUMIFS(Raw_totalendusesannual!$E:$E,
        Raw_totalendusesannual!$B:$B,$A7,
        Raw_totalendusesannual!$C:$C,$B7,
        Raw_totalendusesannual!$A:$A,$C7) / $D7</f>
        <v>84.038234753072643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Zones!$H$25</f>
        <v>199994.22999999995</v>
      </c>
      <c r="E8" s="38">
        <f>SUMIFS(Raw_totalendusesannual!$D:$D,
        Raw_totalendusesannual!$B:$B,$A8,
        Raw_totalendusesannual!$C:$C,$B8,
        Raw_totalendusesannual!$A:$A,$C8) / $D8</f>
        <v>47.325129329981188</v>
      </c>
      <c r="F8" s="38">
        <f>SUMIFS(Raw_totalendusesannual!$E:$E,
        Raw_totalendusesannual!$B:$B,$A8,
        Raw_totalendusesannual!$C:$C,$B8,
        Raw_totalendusesannual!$A:$A,$C8) / $D8</f>
        <v>85.81892862609088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Zones!$H$25</f>
        <v>199994.22999999995</v>
      </c>
      <c r="E9" s="38">
        <f>SUMIFS(Raw_totalendusesannual!$D:$D,
        Raw_totalendusesannual!$B:$B,$A9,
        Raw_totalendusesannual!$C:$C,$B9,
        Raw_totalendusesannual!$A:$A,$C9) / $D9</f>
        <v>52.340631577221018</v>
      </c>
      <c r="F9" s="38">
        <f>SUMIFS(Raw_totalendusesannual!$E:$E,
        Raw_totalendusesannual!$B:$B,$A9,
        Raw_totalendusesannual!$C:$C,$B9,
        Raw_totalendusesannual!$A:$A,$C9) / $D9</f>
        <v>84.335773387062233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Zones!$H$25</f>
        <v>199994.22999999995</v>
      </c>
      <c r="E10" s="38">
        <f>SUMIFS(Raw_totalendusesannual!$D:$D,
        Raw_totalendusesannual!$B:$B,$A10,
        Raw_totalendusesannual!$C:$C,$B10,
        Raw_totalendusesannual!$A:$A,$C10) / $D10</f>
        <v>46.520920678561595</v>
      </c>
      <c r="F10" s="38">
        <f>SUMIFS(Raw_totalendusesannual!$E:$E,
        Raw_totalendusesannual!$B:$B,$A10,
        Raw_totalendusesannual!$C:$C,$B10,
        Raw_totalendusesannual!$A:$A,$C10) / $D10</f>
        <v>86.205893390024315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Zones!$H$25</f>
        <v>199994.22999999995</v>
      </c>
      <c r="E11" s="38">
        <f>SUMIFS(Raw_totalendusesannual!$D:$D,
        Raw_totalendusesannual!$B:$B,$A11,
        Raw_totalendusesannual!$C:$C,$B11,
        Raw_totalendusesannual!$A:$A,$C11) / $D11</f>
        <v>49.741610445461362</v>
      </c>
      <c r="F11" s="38">
        <f>SUMIFS(Raw_totalendusesannual!$E:$E,
        Raw_totalendusesannual!$B:$B,$A11,
        Raw_totalendusesannual!$C:$C,$B11,
        Raw_totalendusesannual!$A:$A,$C11) / $D11</f>
        <v>88.648583161624231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Zones!$H$25</f>
        <v>199994.22999999995</v>
      </c>
      <c r="E12" s="38">
        <f>SUMIFS(Raw_totalendusesannual!$D:$D,
        Raw_totalendusesannual!$B:$B,$A12,
        Raw_totalendusesannual!$C:$C,$B12,
        Raw_totalendusesannual!$A:$A,$C12) / $D12</f>
        <v>44.808004060917163</v>
      </c>
      <c r="F12" s="38">
        <f>SUMIFS(Raw_totalendusesannual!$E:$E,
        Raw_totalendusesannual!$B:$B,$A12,
        Raw_totalendusesannual!$C:$C,$B12,
        Raw_totalendusesannual!$A:$A,$C12) / $D12</f>
        <v>90.082909041925888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Zones!$H$25</f>
        <v>199994.22999999995</v>
      </c>
      <c r="E13" s="38">
        <f>SUMIFS(Raw_totalendusesannual!$D:$D,
        Raw_totalendusesannual!$B:$B,$A13,
        Raw_totalendusesannual!$C:$C,$B13,
        Raw_totalendusesannual!$A:$A,$C13) / $D13</f>
        <v>52.921537986370922</v>
      </c>
      <c r="F13" s="38">
        <f>SUMIFS(Raw_totalendusesannual!$E:$E,
        Raw_totalendusesannual!$B:$B,$A13,
        Raw_totalendusesannual!$C:$C,$B13,
        Raw_totalendusesannual!$A:$A,$C13) / $D13</f>
        <v>65.494867876938258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Zones!$H$25</f>
        <v>199994.22999999995</v>
      </c>
      <c r="E14" s="38">
        <f>SUMIFS(Raw_totalendusesannual!$D:$D,
        Raw_totalendusesannual!$B:$B,$A14,
        Raw_totalendusesannual!$C:$C,$B14,
        Raw_totalendusesannual!$A:$A,$C14) / $D14</f>
        <v>47.522598726973278</v>
      </c>
      <c r="F14" s="38">
        <f>SUMIFS(Raw_totalendusesannual!$E:$E,
        Raw_totalendusesannual!$B:$B,$A14,
        Raw_totalendusesannual!$C:$C,$B14,
        Raw_totalendusesannual!$A:$A,$C14) / $D14</f>
        <v>67.188947751142635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Zones!$H$25</f>
        <v>199994.22999999995</v>
      </c>
      <c r="E15" s="38">
        <f>SUMIFS(Raw_totalendusesannual!$D:$D,
        Raw_totalendusesannual!$B:$B,$A15,
        Raw_totalendusesannual!$C:$C,$B15,
        Raw_totalendusesannual!$A:$A,$C15) / $D15</f>
        <v>56.117483139388582</v>
      </c>
      <c r="F15" s="38">
        <f>SUMIFS(Raw_totalendusesannual!$E:$E,
        Raw_totalendusesannual!$B:$B,$A15,
        Raw_totalendusesannual!$C:$C,$B15,
        Raw_totalendusesannual!$A:$A,$C15) / $D15</f>
        <v>63.24825681220905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Zones!$H$25</f>
        <v>199994.22999999995</v>
      </c>
      <c r="E16" s="38">
        <f>SUMIFS(Raw_totalendusesannual!$D:$D,
        Raw_totalendusesannual!$B:$B,$A16,
        Raw_totalendusesannual!$C:$C,$B16,
        Raw_totalendusesannual!$A:$A,$C16) / $D16</f>
        <v>49.557958947115637</v>
      </c>
      <c r="F16" s="38">
        <f>SUMIFS(Raw_totalendusesannual!$E:$E,
        Raw_totalendusesannual!$B:$B,$A16,
        Raw_totalendusesannual!$C:$C,$B16,
        Raw_totalendusesannual!$A:$A,$C16) / $D16</f>
        <v>64.951533251734332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Zones!$H$25</f>
        <v>199994.22999999995</v>
      </c>
      <c r="E17" s="38">
        <f>SUMIFS(Raw_totalendusesannual!$D:$D,
        Raw_totalendusesannual!$B:$B,$A17,
        Raw_totalendusesannual!$C:$C,$B17,
        Raw_totalendusesannual!$A:$A,$C17) / $D17</f>
        <v>56.621220822220742</v>
      </c>
      <c r="F17" s="38">
        <f>SUMIFS(Raw_totalendusesannual!$E:$E,
        Raw_totalendusesannual!$B:$B,$A17,
        Raw_totalendusesannual!$C:$C,$B17,
        Raw_totalendusesannual!$A:$A,$C17) / $D17</f>
        <v>61.344145028584094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Zones!$H$25</f>
        <v>199994.22999999995</v>
      </c>
      <c r="E18" s="38">
        <f>SUMIFS(Raw_totalendusesannual!$D:$D,
        Raw_totalendusesannual!$B:$B,$A18,
        Raw_totalendusesannual!$C:$C,$B18,
        Raw_totalendusesannual!$A:$A,$C18) / $D18</f>
        <v>50.055071088800929</v>
      </c>
      <c r="F18" s="38">
        <f>SUMIFS(Raw_totalendusesannual!$E:$E,
        Raw_totalendusesannual!$B:$B,$A18,
        Raw_totalendusesannual!$C:$C,$B18,
        Raw_totalendusesannual!$A:$A,$C18) / $D18</f>
        <v>63.029324096000188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Zones!$H$25</f>
        <v>199994.22999999995</v>
      </c>
      <c r="E19" s="38">
        <f>SUMIFS(Raw_totalendusesannual!$D:$D,
        Raw_totalendusesannual!$B:$B,$A19,
        Raw_totalendusesannual!$C:$C,$B19,
        Raw_totalendusesannual!$A:$A,$C19) / $D19</f>
        <v>56.111045453661355</v>
      </c>
      <c r="F19" s="38">
        <f>SUMIFS(Raw_totalendusesannual!$E:$E,
        Raw_totalendusesannual!$B:$B,$A19,
        Raw_totalendusesannual!$C:$C,$B19,
        Raw_totalendusesannual!$A:$A,$C19) / $D19</f>
        <v>61.498406579029826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Zones!$H$25</f>
        <v>199994.22999999995</v>
      </c>
      <c r="E20" s="38">
        <f>SUMIFS(Raw_totalendusesannual!$D:$D,
        Raw_totalendusesannual!$B:$B,$A20,
        Raw_totalendusesannual!$C:$C,$B20,
        Raw_totalendusesannual!$A:$A,$C20) / $D20</f>
        <v>49.535053986307517</v>
      </c>
      <c r="F20" s="38">
        <f>SUMIFS(Raw_totalendusesannual!$E:$E,
        Raw_totalendusesannual!$B:$B,$A20,
        Raw_totalendusesannual!$C:$C,$B20,
        Raw_totalendusesannual!$A:$A,$C20) / $D20</f>
        <v>63.226137324061817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Zones!$H$25</f>
        <v>199994.22999999995</v>
      </c>
      <c r="E21" s="38">
        <f>SUMIFS(Raw_totalendusesannual!$D:$D,
        Raw_totalendusesannual!$B:$B,$A21,
        Raw_totalendusesannual!$C:$C,$B21,
        Raw_totalendusesannual!$A:$A,$C21) / $D21</f>
        <v>53.166047190461455</v>
      </c>
      <c r="F21" s="38">
        <f>SUMIFS(Raw_totalendusesannual!$E:$E,
        Raw_totalendusesannual!$B:$B,$A21,
        Raw_totalendusesannual!$C:$C,$B21,
        Raw_totalendusesannual!$A:$A,$C21) / $D21</f>
        <v>64.169020976255183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Zones!$H$25</f>
        <v>199994.22999999995</v>
      </c>
      <c r="E22" s="38">
        <f>SUMIFS(Raw_totalendusesannual!$D:$D,
        Raw_totalendusesannual!$B:$B,$A22,
        Raw_totalendusesannual!$C:$C,$B22,
        Raw_totalendusesannual!$A:$A,$C22) / $D22</f>
        <v>47.588818337409045</v>
      </c>
      <c r="F22" s="38">
        <f>SUMIFS(Raw_totalendusesannual!$E:$E,
        Raw_totalendusesannual!$B:$B,$A22,
        Raw_totalendusesannual!$C:$C,$B22,
        Raw_totalendusesannual!$A:$A,$C22) / $D22</f>
        <v>65.602681687366697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Zones!$H$25</f>
        <v>199994.22999999995</v>
      </c>
      <c r="E23" s="38">
        <f>SUMIFS(Raw_totalendusesannual!$D:$D,
        Raw_totalendusesannual!$B:$B,$A23,
        Raw_totalendusesannual!$C:$C,$B23,
        Raw_totalendusesannual!$A:$A,$C23) / $D23</f>
        <v>51.069655559562904</v>
      </c>
      <c r="F23" s="38">
        <f>SUMIFS(Raw_totalendusesannual!$E:$E,
        Raw_totalendusesannual!$B:$B,$A23,
        Raw_totalendusesannual!$C:$C,$B23,
        Raw_totalendusesannual!$A:$A,$C23) / $D23</f>
        <v>56.092889579864391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Zones!$H$25</f>
        <v>199994.22999999995</v>
      </c>
      <c r="E24" s="38">
        <f>SUMIFS(Raw_totalendusesannual!$D:$D,
        Raw_totalendusesannual!$B:$B,$A24,
        Raw_totalendusesannual!$C:$C,$B24,
        Raw_totalendusesannual!$A:$A,$C24) / $D24</f>
        <v>45.909554740654279</v>
      </c>
      <c r="F24" s="38">
        <f>SUMIFS(Raw_totalendusesannual!$E:$E,
        Raw_totalendusesannual!$B:$B,$A24,
        Raw_totalendusesannual!$C:$C,$B24,
        Raw_totalendusesannual!$A:$A,$C24) / $D24</f>
        <v>58.247326585372001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Zones!$H$25</f>
        <v>199994.22999999995</v>
      </c>
      <c r="E25" s="38">
        <f>SUMIFS(Raw_totalendusesannual!$D:$D,
        Raw_totalendusesannual!$B:$B,$A25,
        Raw_totalendusesannual!$C:$C,$B25,
        Raw_totalendusesannual!$A:$A,$C25) / $D25</f>
        <v>54.167600935286998</v>
      </c>
      <c r="F25" s="38">
        <f>SUMIFS(Raw_totalendusesannual!$E:$E,
        Raw_totalendusesannual!$B:$B,$A25,
        Raw_totalendusesannual!$C:$C,$B25,
        Raw_totalendusesannual!$A:$A,$C25) / $D25</f>
        <v>54.572600719530769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Zones!$H$25</f>
        <v>199994.22999999995</v>
      </c>
      <c r="E26" s="38">
        <f>SUMIFS(Raw_totalendusesannual!$D:$D,
        Raw_totalendusesannual!$B:$B,$A26,
        Raw_totalendusesannual!$C:$C,$B26,
        Raw_totalendusesannual!$A:$A,$C26) / $D26</f>
        <v>47.8998323601636</v>
      </c>
      <c r="F26" s="38">
        <f>SUMIFS(Raw_totalendusesannual!$E:$E,
        Raw_totalendusesannual!$B:$B,$A26,
        Raw_totalendusesannual!$C:$C,$B26,
        Raw_totalendusesannual!$A:$A,$C26) / $D26</f>
        <v>56.565258807716617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Zones!$H$25</f>
        <v>199994.22999999995</v>
      </c>
      <c r="E27" s="38">
        <f>SUMIFS(Raw_totalendusesannual!$D:$D,
        Raw_totalendusesannual!$B:$B,$A27,
        Raw_totalendusesannual!$C:$C,$B27,
        Raw_totalendusesannual!$A:$A,$C27) / $D27</f>
        <v>54.447344455887567</v>
      </c>
      <c r="F27" s="38">
        <f>SUMIFS(Raw_totalendusesannual!$E:$E,
        Raw_totalendusesannual!$B:$B,$A27,
        Raw_totalendusesannual!$C:$C,$B27,
        Raw_totalendusesannual!$A:$A,$C27) / $D27</f>
        <v>53.400182845275097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Zones!$H$25</f>
        <v>199994.22999999995</v>
      </c>
      <c r="E28" s="38">
        <f>SUMIFS(Raw_totalendusesannual!$D:$D,
        Raw_totalendusesannual!$B:$B,$A28,
        Raw_totalendusesannual!$C:$C,$B28,
        Raw_totalendusesannual!$A:$A,$C28) / $D28</f>
        <v>48.191623428335916</v>
      </c>
      <c r="F28" s="38">
        <f>SUMIFS(Raw_totalendusesannual!$E:$E,
        Raw_totalendusesannual!$B:$B,$A28,
        Raw_totalendusesannual!$C:$C,$B28,
        Raw_totalendusesannual!$A:$A,$C28) / $D28</f>
        <v>55.31897000228458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Zones!$H$25</f>
        <v>199994.22999999995</v>
      </c>
      <c r="E29" s="38">
        <f>SUMIFS(Raw_totalendusesannual!$D:$D,
        Raw_totalendusesannual!$B:$B,$A29,
        Raw_totalendusesannual!$C:$C,$B29,
        Raw_totalendusesannual!$A:$A,$C29) / $D29</f>
        <v>54.164321440673575</v>
      </c>
      <c r="F29" s="38">
        <f>SUMIFS(Raw_totalendusesannual!$E:$E,
        Raw_totalendusesannual!$B:$B,$A29,
        Raw_totalendusesannual!$C:$C,$B29,
        Raw_totalendusesannual!$A:$A,$C29) / $D29</f>
        <v>53.49762490647857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Zones!$H$25</f>
        <v>199994.22999999995</v>
      </c>
      <c r="E30" s="38">
        <f>SUMIFS(Raw_totalendusesannual!$D:$D,
        Raw_totalendusesannual!$B:$B,$A30,
        Raw_totalendusesannual!$C:$C,$B30,
        Raw_totalendusesannual!$A:$A,$C30) / $D30</f>
        <v>47.89117771047696</v>
      </c>
      <c r="F30" s="38">
        <f>SUMIFS(Raw_totalendusesannual!$E:$E,
        Raw_totalendusesannual!$B:$B,$A30,
        Raw_totalendusesannual!$C:$C,$B30,
        Raw_totalendusesannual!$A:$A,$C30) / $D30</f>
        <v>55.450587499449377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Zones!$H$25</f>
        <v>199994.22999999995</v>
      </c>
      <c r="E31" s="38">
        <f>SUMIFS(Raw_totalendusesannual!$D:$D,
        Raw_totalendusesannual!$B:$B,$A31,
        Raw_totalendusesannual!$C:$C,$B31,
        Raw_totalendusesannual!$A:$A,$C31) / $D31</f>
        <v>51.308949063180485</v>
      </c>
      <c r="F31" s="38">
        <f>SUMIFS(Raw_totalendusesannual!$E:$E,
        Raw_totalendusesannual!$B:$B,$A31,
        Raw_totalendusesannual!$C:$C,$B31,
        Raw_totalendusesannual!$A:$A,$C31) / $D31</f>
        <v>55.252799443263953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Zones!$H$25</f>
        <v>199994.22999999995</v>
      </c>
      <c r="E32" s="38">
        <f>SUMIFS(Raw_totalendusesannual!$D:$D,
        Raw_totalendusesannual!$B:$B,$A32,
        Raw_totalendusesannual!$C:$C,$B32,
        Raw_totalendusesannual!$A:$A,$C32) / $D32</f>
        <v>45.979449757125508</v>
      </c>
      <c r="F32" s="38">
        <f>SUMIFS(Raw_totalendusesannual!$E:$E,
        Raw_totalendusesannual!$B:$B,$A32,
        Raw_totalendusesannual!$C:$C,$B32,
        Raw_totalendusesannual!$A:$A,$C32) / $D32</f>
        <v>57.070509834208728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Zones!$H$25</f>
        <v>199994.22999999995</v>
      </c>
      <c r="E33" s="38">
        <f>SUMIFS(Raw_totalendusesannual!$D:$D,
        Raw_totalendusesannual!$B:$B,$A33,
        Raw_totalendusesannual!$C:$C,$B33,
        Raw_totalendusesannual!$A:$A,$C33) / $D33</f>
        <v>53.84440346103986</v>
      </c>
      <c r="F33" s="38">
        <f>SUMIFS(Raw_totalendusesannual!$E:$E,
        Raw_totalendusesannual!$B:$B,$A33,
        Raw_totalendusesannual!$C:$C,$B33,
        Raw_totalendusesannual!$A:$A,$C33) / $D33</f>
        <v>51.402213353855274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Zones!$H$25</f>
        <v>199994.22999999995</v>
      </c>
      <c r="E34" s="38">
        <f>SUMIFS(Raw_totalendusesannual!$D:$D,
        Raw_totalendusesannual!$B:$B,$A34,
        Raw_totalendusesannual!$C:$C,$B34,
        Raw_totalendusesannual!$A:$A,$C34) / $D34</f>
        <v>48.248451667830629</v>
      </c>
      <c r="F34" s="38">
        <f>SUMIFS(Raw_totalendusesannual!$E:$E,
        Raw_totalendusesannual!$B:$B,$A34,
        Raw_totalendusesannual!$C:$C,$B34,
        Raw_totalendusesannual!$A:$A,$C34) / $D34</f>
        <v>53.096739740941537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Zones!$H$25</f>
        <v>199994.22999999995</v>
      </c>
      <c r="E35" s="38">
        <f>SUMIFS(Raw_totalendusesannual!$D:$D,
        Raw_totalendusesannual!$B:$B,$A35,
        Raw_totalendusesannual!$C:$C,$B35,
        Raw_totalendusesannual!$A:$A,$C35) / $D35</f>
        <v>56.969934432608397</v>
      </c>
      <c r="F35" s="38">
        <f>SUMIFS(Raw_totalendusesannual!$E:$E,
        Raw_totalendusesannual!$B:$B,$A35,
        Raw_totalendusesannual!$C:$C,$B35,
        Raw_totalendusesannual!$A:$A,$C35) / $D35</f>
        <v>49.882200201475825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Zones!$H$25</f>
        <v>199994.22999999995</v>
      </c>
      <c r="E36" s="38">
        <f>SUMIFS(Raw_totalendusesannual!$D:$D,
        Raw_totalendusesannual!$B:$B,$A36,
        Raw_totalendusesannual!$C:$C,$B36,
        Raw_totalendusesannual!$A:$A,$C36) / $D36</f>
        <v>50.246776919514147</v>
      </c>
      <c r="F36" s="38">
        <f>SUMIFS(Raw_totalendusesannual!$E:$E,
        Raw_totalendusesannual!$B:$B,$A36,
        Raw_totalendusesannual!$C:$C,$B36,
        Raw_totalendusesannual!$A:$A,$C36) / $D36</f>
        <v>51.559772999451042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Zones!$H$25</f>
        <v>199994.22999999995</v>
      </c>
      <c r="E37" s="38">
        <f>SUMIFS(Raw_totalendusesannual!$D:$D,
        Raw_totalendusesannual!$B:$B,$A37,
        Raw_totalendusesannual!$C:$C,$B37,
        Raw_totalendusesannual!$A:$A,$C37) / $D37</f>
        <v>57.216639400046709</v>
      </c>
      <c r="F37" s="38">
        <f>SUMIFS(Raw_totalendusesannual!$E:$E,
        Raw_totalendusesannual!$B:$B,$A37,
        Raw_totalendusesannual!$C:$C,$B37,
        Raw_totalendusesannual!$A:$A,$C37) / $D37</f>
        <v>48.879248316313941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Zones!$H$25</f>
        <v>199994.22999999995</v>
      </c>
      <c r="E38" s="38">
        <f>SUMIFS(Raw_totalendusesannual!$D:$D,
        Raw_totalendusesannual!$B:$B,$A38,
        Raw_totalendusesannual!$C:$C,$B38,
        Raw_totalendusesannual!$A:$A,$C38) / $D38</f>
        <v>50.501545269581037</v>
      </c>
      <c r="F38" s="38">
        <f>SUMIFS(Raw_totalendusesannual!$E:$E,
        Raw_totalendusesannual!$B:$B,$A38,
        Raw_totalendusesannual!$C:$C,$B38,
        Raw_totalendusesannual!$A:$A,$C38) / $D38</f>
        <v>50.506564664390581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Zones!$H$25</f>
        <v>199994.22999999995</v>
      </c>
      <c r="E39" s="38">
        <f>SUMIFS(Raw_totalendusesannual!$D:$D,
        Raw_totalendusesannual!$B:$B,$A39,
        Raw_totalendusesannual!$C:$C,$B39,
        Raw_totalendusesannual!$A:$A,$C39) / $D39</f>
        <v>56.96565385911385</v>
      </c>
      <c r="F39" s="38">
        <f>SUMIFS(Raw_totalendusesannual!$E:$E,
        Raw_totalendusesannual!$B:$B,$A39,
        Raw_totalendusesannual!$C:$C,$B39,
        Raw_totalendusesannual!$A:$A,$C39) / $D39</f>
        <v>48.957758431330753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Zones!$H$25</f>
        <v>199994.22999999995</v>
      </c>
      <c r="E40" s="38">
        <f>SUMIFS(Raw_totalendusesannual!$D:$D,
        Raw_totalendusesannual!$B:$B,$A40,
        Raw_totalendusesannual!$C:$C,$B40,
        Raw_totalendusesannual!$A:$A,$C40) / $D40</f>
        <v>50.236069160595299</v>
      </c>
      <c r="F40" s="38">
        <f>SUMIFS(Raw_totalendusesannual!$E:$E,
        Raw_totalendusesannual!$B:$B,$A40,
        Raw_totalendusesannual!$C:$C,$B40,
        Raw_totalendusesannual!$A:$A,$C40) / $D40</f>
        <v>50.609929496465988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Zones!$H$25</f>
        <v>199994.22999999995</v>
      </c>
      <c r="E41" s="38">
        <f>SUMIFS(Raw_totalendusesannual!$D:$D,
        Raw_totalendusesannual!$B:$B,$A41,
        Raw_totalendusesannual!$C:$C,$B41,
        Raw_totalendusesannual!$A:$A,$C41) / $D41</f>
        <v>54.044025570137705</v>
      </c>
      <c r="F41" s="38">
        <f>SUMIFS(Raw_totalendusesannual!$E:$E,
        Raw_totalendusesannual!$B:$B,$A41,
        Raw_totalendusesannual!$C:$C,$B41,
        Raw_totalendusesannual!$A:$A,$C41) / $D41</f>
        <v>50.515567574124518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Zones!$H$25</f>
        <v>199994.22999999995</v>
      </c>
      <c r="E42" s="38">
        <f>SUMIFS(Raw_totalendusesannual!$D:$D,
        Raw_totalendusesannual!$B:$B,$A42,
        Raw_totalendusesannual!$C:$C,$B42,
        Raw_totalendusesannual!$A:$A,$C42) / $D42</f>
        <v>48.27984217344671</v>
      </c>
      <c r="F42" s="38">
        <f>SUMIFS(Raw_totalendusesannual!$E:$E,
        Raw_totalendusesannual!$B:$B,$A42,
        Raw_totalendusesannual!$C:$C,$B42,
        Raw_totalendusesannual!$A:$A,$C42) / $D42</f>
        <v>52.030250022713162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Zones!$H$25</f>
        <v>199994.22999999995</v>
      </c>
      <c r="E43" s="38">
        <f>SUMIFS(Raw_totalendusesannual!$D:$D,
        Raw_totalendusesannual!$B:$B,$A43,
        Raw_totalendusesannual!$C:$C,$B43,
        Raw_totalendusesannual!$A:$A,$C43) / $D43</f>
        <v>51.484007163606677</v>
      </c>
      <c r="F43" s="38">
        <f>SUMIFS(Raw_totalendusesannual!$E:$E,
        Raw_totalendusesannual!$B:$B,$A43,
        Raw_totalendusesannual!$C:$C,$B43,
        Raw_totalendusesannual!$A:$A,$C43) / $D43</f>
        <v>57.545745594760426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Zones!$H$25</f>
        <v>199994.22999999995</v>
      </c>
      <c r="E44" s="38">
        <f>SUMIFS(Raw_totalendusesannual!$D:$D,
        Raw_totalendusesannual!$B:$B,$A44,
        Raw_totalendusesannual!$C:$C,$B44,
        Raw_totalendusesannual!$A:$A,$C44) / $D44</f>
        <v>46.264182671670085</v>
      </c>
      <c r="F44" s="38">
        <f>SUMIFS(Raw_totalendusesannual!$E:$E,
        Raw_totalendusesannual!$B:$B,$A44,
        Raw_totalendusesannual!$C:$C,$B44,
        Raw_totalendusesannual!$A:$A,$C44) / $D44</f>
        <v>59.92188914650189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Zones!$H$25</f>
        <v>199994.22999999995</v>
      </c>
      <c r="E45" s="38">
        <f>SUMIFS(Raw_totalendusesannual!$D:$D,
        Raw_totalendusesannual!$B:$B,$A45,
        Raw_totalendusesannual!$C:$C,$B45,
        Raw_totalendusesannual!$A:$A,$C45) / $D45</f>
        <v>54.531734540541507</v>
      </c>
      <c r="F45" s="38">
        <f>SUMIFS(Raw_totalendusesannual!$E:$E,
        Raw_totalendusesannual!$B:$B,$A45,
        Raw_totalendusesannual!$C:$C,$B45,
        Raw_totalendusesannual!$A:$A,$C45) / $D45</f>
        <v>56.014392965237064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Zones!$H$25</f>
        <v>199994.22999999995</v>
      </c>
      <c r="E46" s="38">
        <f>SUMIFS(Raw_totalendusesannual!$D:$D,
        Raw_totalendusesannual!$B:$B,$A46,
        Raw_totalendusesannual!$C:$C,$B46,
        Raw_totalendusesannual!$A:$A,$C46) / $D46</f>
        <v>48.217400672009397</v>
      </c>
      <c r="F46" s="38">
        <f>SUMIFS(Raw_totalendusesannual!$E:$E,
        Raw_totalendusesannual!$B:$B,$A46,
        Raw_totalendusesannual!$C:$C,$B46,
        Raw_totalendusesannual!$A:$A,$C46) / $D46</f>
        <v>58.134687385731091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Zones!$H$25</f>
        <v>199994.22999999995</v>
      </c>
      <c r="E47" s="38">
        <f>SUMIFS(Raw_totalendusesannual!$D:$D,
        Raw_totalendusesannual!$B:$B,$A47,
        Raw_totalendusesannual!$C:$C,$B47,
        Raw_totalendusesannual!$A:$A,$C47) / $D47</f>
        <v>54.789257220070816</v>
      </c>
      <c r="F47" s="38">
        <f>SUMIFS(Raw_totalendusesannual!$E:$E,
        Raw_totalendusesannual!$B:$B,$A47,
        Raw_totalendusesannual!$C:$C,$B47,
        Raw_totalendusesannual!$A:$A,$C47) / $D47</f>
        <v>54.980150277335518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Zones!$H$25</f>
        <v>199994.22999999995</v>
      </c>
      <c r="E48" s="38">
        <f>SUMIFS(Raw_totalendusesannual!$D:$D,
        Raw_totalendusesannual!$B:$B,$A48,
        Raw_totalendusesannual!$C:$C,$B48,
        Raw_totalendusesannual!$A:$A,$C48) / $D48</f>
        <v>48.494601969266824</v>
      </c>
      <c r="F48" s="38">
        <f>SUMIFS(Raw_totalendusesannual!$E:$E,
        Raw_totalendusesannual!$B:$B,$A48,
        Raw_totalendusesannual!$C:$C,$B48,
        Raw_totalendusesannual!$A:$A,$C48) / $D48</f>
        <v>56.994590093924224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Zones!$H$25</f>
        <v>199994.22999999995</v>
      </c>
      <c r="E49" s="38">
        <f>SUMIFS(Raw_totalendusesannual!$D:$D,
        Raw_totalendusesannual!$B:$B,$A49,
        Raw_totalendusesannual!$C:$C,$B49,
        Raw_totalendusesannual!$A:$A,$C49) / $D49</f>
        <v>54.522817733291618</v>
      </c>
      <c r="F49" s="38">
        <f>SUMIFS(Raw_totalendusesannual!$E:$E,
        Raw_totalendusesannual!$B:$B,$A49,
        Raw_totalendusesannual!$C:$C,$B49,
        Raw_totalendusesannual!$A:$A,$C49) / $D49</f>
        <v>55.060177186111837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Zones!$H$25</f>
        <v>199994.22999999995</v>
      </c>
      <c r="E50" s="38">
        <f>SUMIFS(Raw_totalendusesannual!$D:$D,
        Raw_totalendusesannual!$B:$B,$A50,
        Raw_totalendusesannual!$C:$C,$B50,
        Raw_totalendusesannual!$A:$A,$C50) / $D50</f>
        <v>48.196396766046711</v>
      </c>
      <c r="F50" s="38">
        <f>SUMIFS(Raw_totalendusesannual!$E:$E,
        Raw_totalendusesannual!$B:$B,$A50,
        Raw_totalendusesannual!$C:$C,$B50,
        Raw_totalendusesannual!$A:$A,$C50) / $D50</f>
        <v>57.105531944596621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Zones!$H$25</f>
        <v>199994.22999999995</v>
      </c>
      <c r="E51" s="38">
        <f>SUMIFS(Raw_totalendusesannual!$D:$D,
        Raw_totalendusesannual!$B:$B,$A51,
        Raw_totalendusesannual!$C:$C,$B51,
        Raw_totalendusesannual!$A:$A,$C51) / $D51</f>
        <v>51.73141120121317</v>
      </c>
      <c r="F51" s="38">
        <f>SUMIFS(Raw_totalendusesannual!$E:$E,
        Raw_totalendusesannual!$B:$B,$A51,
        Raw_totalendusesannual!$C:$C,$B51,
        Raw_totalendusesannual!$A:$A,$C51) / $D51</f>
        <v>56.63966075421277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Zones!$H$25</f>
        <v>199994.22999999995</v>
      </c>
      <c r="E52" s="38">
        <f>SUMIFS(Raw_totalendusesannual!$D:$D,
        Raw_totalendusesannual!$B:$B,$A52,
        Raw_totalendusesannual!$C:$C,$B52,
        Raw_totalendusesannual!$A:$A,$C52) / $D52</f>
        <v>46.32719278951199</v>
      </c>
      <c r="F52" s="38">
        <f>SUMIFS(Raw_totalendusesannual!$E:$E,
        Raw_totalendusesannual!$B:$B,$A52,
        Raw_totalendusesannual!$C:$C,$B52,
        Raw_totalendusesannual!$A:$A,$C52) / $D52</f>
        <v>58.57773836775192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Zones!$H$25</f>
        <v>199994.22999999995</v>
      </c>
      <c r="E53" s="38">
        <f>SUMIFS(Raw_totalendusesannual!$D:$D,
        Raw_totalendusesannual!$B:$B,$A53,
        Raw_totalendusesannual!$C:$C,$B53,
        Raw_totalendusesannual!$A:$A,$C53) / $D53</f>
        <v>53.642005121847774</v>
      </c>
      <c r="F53" s="38">
        <f>SUMIFS(Raw_totalendusesannual!$E:$E,
        Raw_totalendusesannual!$B:$B,$A53,
        Raw_totalendusesannual!$C:$C,$B53,
        Raw_totalendusesannual!$A:$A,$C53) / $D53</f>
        <v>31.49005808817585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Zones!$H$25</f>
        <v>199994.22999999995</v>
      </c>
      <c r="E54" s="38">
        <f>SUMIFS(Raw_totalendusesannual!$D:$D,
        Raw_totalendusesannual!$B:$B,$A54,
        Raw_totalendusesannual!$C:$C,$B54,
        Raw_totalendusesannual!$A:$A,$C54) / $D54</f>
        <v>47.864608643959393</v>
      </c>
      <c r="F54" s="38">
        <f>SUMIFS(Raw_totalendusesannual!$E:$E,
        Raw_totalendusesannual!$B:$B,$A54,
        Raw_totalendusesannual!$C:$C,$B54,
        Raw_totalendusesannual!$A:$A,$C54) / $D54</f>
        <v>32.75648887470404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Zones!$H$25</f>
        <v>199994.22999999995</v>
      </c>
      <c r="E55" s="38">
        <f>SUMIFS(Raw_totalendusesannual!$D:$D,
        Raw_totalendusesannual!$B:$B,$A55,
        Raw_totalendusesannual!$C:$C,$B55,
        Raw_totalendusesannual!$A:$A,$C55) / $D55</f>
        <v>56.016877086903968</v>
      </c>
      <c r="F55" s="38">
        <f>SUMIFS(Raw_totalendusesannual!$E:$E,
        Raw_totalendusesannual!$B:$B,$A55,
        Raw_totalendusesannual!$C:$C,$B55,
        Raw_totalendusesannual!$A:$A,$C55) / $D55</f>
        <v>30.907794889882577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Zones!$H$25</f>
        <v>199994.22999999995</v>
      </c>
      <c r="E56" s="38">
        <f>SUMIFS(Raw_totalendusesannual!$D:$D,
        Raw_totalendusesannual!$B:$B,$A56,
        Raw_totalendusesannual!$C:$C,$B56,
        Raw_totalendusesannual!$A:$A,$C56) / $D56</f>
        <v>49.322136843647947</v>
      </c>
      <c r="F56" s="38">
        <f>SUMIFS(Raw_totalendusesannual!$E:$E,
        Raw_totalendusesannual!$B:$B,$A56,
        Raw_totalendusesannual!$C:$C,$B56,
        Raw_totalendusesannual!$A:$A,$C56) / $D56</f>
        <v>32.16015752054448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Zones!$H$25</f>
        <v>199994.22999999995</v>
      </c>
      <c r="E57" s="38">
        <f>SUMIFS(Raw_totalendusesannual!$D:$D,
        Raw_totalendusesannual!$B:$B,$A57,
        Raw_totalendusesannual!$C:$C,$B57,
        Raw_totalendusesannual!$A:$A,$C57) / $D57</f>
        <v>55.99637984555855</v>
      </c>
      <c r="F57" s="38">
        <f>SUMIFS(Raw_totalendusesannual!$E:$E,
        Raw_totalendusesannual!$B:$B,$A57,
        Raw_totalendusesannual!$C:$C,$B57,
        Raw_totalendusesannual!$A:$A,$C57) / $D57</f>
        <v>30.719245650237017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Zones!$H$25</f>
        <v>199994.22999999995</v>
      </c>
      <c r="E58" s="38">
        <f>SUMIFS(Raw_totalendusesannual!$D:$D,
        Raw_totalendusesannual!$B:$B,$A58,
        Raw_totalendusesannual!$C:$C,$B58,
        Raw_totalendusesannual!$A:$A,$C58) / $D58</f>
        <v>49.314371419615469</v>
      </c>
      <c r="F58" s="38">
        <f>SUMIFS(Raw_totalendusesannual!$E:$E,
        Raw_totalendusesannual!$B:$B,$A58,
        Raw_totalendusesannual!$C:$C,$B58,
        Raw_totalendusesannual!$A:$A,$C58) / $D58</f>
        <v>31.921742292265137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Zones!$H$25</f>
        <v>199994.22999999995</v>
      </c>
      <c r="E59" s="38">
        <f>SUMIFS(Raw_totalendusesannual!$D:$D,
        Raw_totalendusesannual!$B:$B,$A59,
        Raw_totalendusesannual!$C:$C,$B59,
        Raw_totalendusesannual!$A:$A,$C59) / $D59</f>
        <v>56.014740375259834</v>
      </c>
      <c r="F59" s="38">
        <f>SUMIFS(Raw_totalendusesannual!$E:$E,
        Raw_totalendusesannual!$B:$B,$A59,
        Raw_totalendusesannual!$C:$C,$B59,
        Raw_totalendusesannual!$A:$A,$C59) / $D59</f>
        <v>30.732363278680598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Zones!$H$25</f>
        <v>199994.22999999995</v>
      </c>
      <c r="E60" s="38">
        <f>SUMIFS(Raw_totalendusesannual!$D:$D,
        Raw_totalendusesannual!$B:$B,$A60,
        Raw_totalendusesannual!$C:$C,$B60,
        Raw_totalendusesannual!$A:$A,$C60) / $D60</f>
        <v>49.319377664045625</v>
      </c>
      <c r="F60" s="38">
        <f>SUMIFS(Raw_totalendusesannual!$E:$E,
        Raw_totalendusesannual!$B:$B,$A60,
        Raw_totalendusesannual!$C:$C,$B60,
        Raw_totalendusesannual!$A:$A,$C60) / $D60</f>
        <v>31.943411567423727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Zones!$H$25</f>
        <v>199994.22999999995</v>
      </c>
      <c r="E61" s="38">
        <f>SUMIFS(Raw_totalendusesannual!$D:$D,
        Raw_totalendusesannual!$B:$B,$A61,
        Raw_totalendusesannual!$C:$C,$B61,
        Raw_totalendusesannual!$A:$A,$C61) / $D61</f>
        <v>53.338472514932072</v>
      </c>
      <c r="F61" s="38">
        <f>SUMIFS(Raw_totalendusesannual!$E:$E,
        Raw_totalendusesannual!$B:$B,$A61,
        Raw_totalendusesannual!$C:$C,$B61,
        Raw_totalendusesannual!$A:$A,$C61) / $D61</f>
        <v>31.14710649402236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Zones!$H$25</f>
        <v>199994.22999999995</v>
      </c>
      <c r="E62" s="38">
        <f>SUMIFS(Raw_totalendusesannual!$D:$D,
        Raw_totalendusesannual!$B:$B,$A62,
        Raw_totalendusesannual!$C:$C,$B62,
        Raw_totalendusesannual!$A:$A,$C62) / $D62</f>
        <v>47.493195878701115</v>
      </c>
      <c r="F62" s="38">
        <f>SUMIFS(Raw_totalendusesannual!$E:$E,
        Raw_totalendusesannual!$B:$B,$A62,
        Raw_totalendusesannual!$C:$C,$B62,
        Raw_totalendusesannual!$A:$A,$C62) / $D62</f>
        <v>32.331051000821383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Zones!$H$25</f>
        <v>199994.22999999995</v>
      </c>
      <c r="E63" s="38">
        <f>SUMIFS(Raw_totalendusesannual!$D:$D,
        Raw_totalendusesannual!$B:$B,$A63,
        Raw_totalendusesannual!$C:$C,$B63,
        Raw_totalendusesannual!$A:$A,$C63) / $D63</f>
        <v>54.743263393148908</v>
      </c>
      <c r="F63" s="38">
        <f>SUMIFS(Raw_totalendusesannual!$E:$E,
        Raw_totalendusesannual!$B:$B,$A63,
        Raw_totalendusesannual!$C:$C,$B63,
        Raw_totalendusesannual!$A:$A,$C63) / $D63</f>
        <v>30.471001738400162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Zones!$H$25</f>
        <v>199994.22999999995</v>
      </c>
      <c r="E64" s="38">
        <f>SUMIFS(Raw_totalendusesannual!$D:$D,
        Raw_totalendusesannual!$B:$B,$A64,
        Raw_totalendusesannual!$C:$C,$B64,
        Raw_totalendusesannual!$A:$A,$C64) / $D64</f>
        <v>48.49544804367607</v>
      </c>
      <c r="F64" s="38">
        <f>SUMIFS(Raw_totalendusesannual!$E:$E,
        Raw_totalendusesannual!$B:$B,$A64,
        Raw_totalendusesannual!$C:$C,$B64,
        Raw_totalendusesannual!$A:$A,$C64) / $D64</f>
        <v>31.581325721247065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Zones!$H$25</f>
        <v>199994.22999999995</v>
      </c>
      <c r="E65" s="38">
        <f>SUMIFS(Raw_totalendusesannual!$D:$D,
        Raw_totalendusesannual!$B:$B,$A65,
        Raw_totalendusesannual!$C:$C,$B65,
        Raw_totalendusesannual!$A:$A,$C65) / $D65</f>
        <v>56.946018242626316</v>
      </c>
      <c r="F65" s="38">
        <f>SUMIFS(Raw_totalendusesannual!$E:$E,
        Raw_totalendusesannual!$B:$B,$A65,
        Raw_totalendusesannual!$C:$C,$B65,
        Raw_totalendusesannual!$A:$A,$C65) / $D65</f>
        <v>29.886985639535705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Zones!$H$25</f>
        <v>199994.22999999995</v>
      </c>
      <c r="E66" s="38">
        <f>SUMIFS(Raw_totalendusesannual!$D:$D,
        Raw_totalendusesannual!$B:$B,$A66,
        Raw_totalendusesannual!$C:$C,$B66,
        Raw_totalendusesannual!$A:$A,$C66) / $D66</f>
        <v>50.162319982931521</v>
      </c>
      <c r="F66" s="38">
        <f>SUMIFS(Raw_totalendusesannual!$E:$E,
        Raw_totalendusesannual!$B:$B,$A66,
        Raw_totalendusesannual!$C:$C,$B66,
        Raw_totalendusesannual!$A:$A,$C66) / $D66</f>
        <v>30.984997817187036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Zones!$H$25</f>
        <v>199994.22999999995</v>
      </c>
      <c r="E67" s="38">
        <f>SUMIFS(Raw_totalendusesannual!$D:$D,
        Raw_totalendusesannual!$B:$B,$A67,
        Raw_totalendusesannual!$C:$C,$B67,
        Raw_totalendusesannual!$A:$A,$C67) / $D67</f>
        <v>56.941629266004341</v>
      </c>
      <c r="F67" s="38">
        <f>SUMIFS(Raw_totalendusesannual!$E:$E,
        Raw_totalendusesannual!$B:$B,$A67,
        Raw_totalendusesannual!$C:$C,$B67,
        Raw_totalendusesannual!$A:$A,$C67) / $D67</f>
        <v>29.707063898793489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Zones!$H$25</f>
        <v>199994.22999999995</v>
      </c>
      <c r="E68" s="38">
        <f>SUMIFS(Raw_totalendusesannual!$D:$D,
        Raw_totalendusesannual!$B:$B,$A68,
        Raw_totalendusesannual!$C:$C,$B68,
        Raw_totalendusesannual!$A:$A,$C68) / $D68</f>
        <v>50.169491139819392</v>
      </c>
      <c r="F68" s="38">
        <f>SUMIFS(Raw_totalendusesannual!$E:$E,
        Raw_totalendusesannual!$B:$B,$A68,
        Raw_totalendusesannual!$C:$C,$B68,
        Raw_totalendusesannual!$A:$A,$C68) / $D68</f>
        <v>30.754374063691746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Zones!$H$25</f>
        <v>199994.22999999995</v>
      </c>
      <c r="E69" s="38">
        <f>SUMIFS(Raw_totalendusesannual!$D:$D,
        Raw_totalendusesannual!$B:$B,$A69,
        Raw_totalendusesannual!$C:$C,$B69,
        Raw_totalendusesannual!$A:$A,$C69) / $D69</f>
        <v>56.944244641457914</v>
      </c>
      <c r="F69" s="38">
        <f>SUMIFS(Raw_totalendusesannual!$E:$E,
        Raw_totalendusesannual!$B:$B,$A69,
        Raw_totalendusesannual!$C:$C,$B69,
        Raw_totalendusesannual!$A:$A,$C69) / $D69</f>
        <v>29.719497607505986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Zones!$H$25</f>
        <v>199994.22999999995</v>
      </c>
      <c r="E70" s="38">
        <f>SUMIFS(Raw_totalendusesannual!$D:$D,
        Raw_totalendusesannual!$B:$B,$A70,
        Raw_totalendusesannual!$C:$C,$B70,
        Raw_totalendusesannual!$A:$A,$C70) / $D70</f>
        <v>50.159586554072099</v>
      </c>
      <c r="F70" s="38">
        <f>SUMIFS(Raw_totalendusesannual!$E:$E,
        Raw_totalendusesannual!$B:$B,$A70,
        Raw_totalendusesannual!$C:$C,$B70,
        Raw_totalendusesannual!$A:$A,$C70) / $D70</f>
        <v>30.775892934511166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Zones!$H$25</f>
        <v>199994.22999999995</v>
      </c>
      <c r="E71" s="38">
        <f>SUMIFS(Raw_totalendusesannual!$D:$D,
        Raw_totalendusesannual!$B:$B,$A71,
        Raw_totalendusesannual!$C:$C,$B71,
        Raw_totalendusesannual!$A:$A,$C71) / $D71</f>
        <v>54.253606416545132</v>
      </c>
      <c r="F71" s="38">
        <f>SUMIFS(Raw_totalendusesannual!$E:$E,
        Raw_totalendusesannual!$B:$B,$A71,
        Raw_totalendusesannual!$C:$C,$B71,
        Raw_totalendusesannual!$A:$A,$C71) / $D71</f>
        <v>30.107159041538356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Zones!$H$25</f>
        <v>199994.22999999995</v>
      </c>
      <c r="E72" s="38">
        <f>SUMIFS(Raw_totalendusesannual!$D:$D,
        Raw_totalendusesannual!$B:$B,$A72,
        Raw_totalendusesannual!$C:$C,$B72,
        Raw_totalendusesannual!$A:$A,$C72) / $D72</f>
        <v>48.316797489607595</v>
      </c>
      <c r="F72" s="38">
        <f>SUMIFS(Raw_totalendusesannual!$E:$E,
        Raw_totalendusesannual!$B:$B,$A72,
        Raw_totalendusesannual!$C:$C,$B72,
        Raw_totalendusesannual!$A:$A,$C72) / $D72</f>
        <v>31.144433166896871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Zones!$H$25</f>
        <v>199994.22999999995</v>
      </c>
      <c r="E73" s="38">
        <f>SUMIFS(Raw_totalendusesannual!$D:$D,
        Raw_totalendusesannual!$B:$B,$A73,
        Raw_totalendusesannual!$C:$C,$B73,
        Raw_totalendusesannual!$A:$A,$C73) / $D73</f>
        <v>55.843444333369035</v>
      </c>
      <c r="F73" s="38">
        <f>SUMIFS(Raw_totalendusesannual!$E:$E,
        Raw_totalendusesannual!$B:$B,$A73,
        Raw_totalendusesannual!$C:$C,$B73,
        Raw_totalendusesannual!$A:$A,$C73) / $D73</f>
        <v>34.288037109870629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Zones!$H$25</f>
        <v>199994.22999999995</v>
      </c>
      <c r="E74" s="38">
        <f>SUMIFS(Raw_totalendusesannual!$D:$D,
        Raw_totalendusesannual!$B:$B,$A74,
        Raw_totalendusesannual!$C:$C,$B74,
        Raw_totalendusesannual!$A:$A,$C74) / $D74</f>
        <v>49.820349767090796</v>
      </c>
      <c r="F74" s="38">
        <f>SUMIFS(Raw_totalendusesannual!$E:$E,
        Raw_totalendusesannual!$B:$B,$A74,
        Raw_totalendusesannual!$C:$C,$B74,
        Raw_totalendusesannual!$A:$A,$C74) / $D74</f>
        <v>35.437672076839426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Zones!$H$25</f>
        <v>199994.22999999995</v>
      </c>
      <c r="E75" s="38">
        <f>SUMIFS(Raw_totalendusesannual!$D:$D,
        Raw_totalendusesannual!$B:$B,$A75,
        Raw_totalendusesannual!$C:$C,$B75,
        Raw_totalendusesannual!$A:$A,$C75) / $D75</f>
        <v>58.524480681267661</v>
      </c>
      <c r="F75" s="38">
        <f>SUMIFS(Raw_totalendusesannual!$E:$E,
        Raw_totalendusesannual!$B:$B,$A75,
        Raw_totalendusesannual!$C:$C,$B75,
        Raw_totalendusesannual!$A:$A,$C75) / $D75</f>
        <v>33.477484925440109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Zones!$H$25</f>
        <v>199994.22999999995</v>
      </c>
      <c r="E76" s="38">
        <f>SUMIFS(Raw_totalendusesannual!$D:$D,
        Raw_totalendusesannual!$B:$B,$A76,
        Raw_totalendusesannual!$C:$C,$B76,
        Raw_totalendusesannual!$A:$A,$C76) / $D76</f>
        <v>51.520569918442163</v>
      </c>
      <c r="F76" s="38">
        <f>SUMIFS(Raw_totalendusesannual!$E:$E,
        Raw_totalendusesannual!$B:$B,$A76,
        Raw_totalendusesannual!$C:$C,$B76,
        Raw_totalendusesannual!$A:$A,$C76) / $D76</f>
        <v>34.66636452461654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Zones!$H$25</f>
        <v>199994.22999999995</v>
      </c>
      <c r="E77" s="38">
        <f>SUMIFS(Raw_totalendusesannual!$D:$D,
        Raw_totalendusesannual!$B:$B,$A77,
        Raw_totalendusesannual!$C:$C,$B77,
        Raw_totalendusesannual!$A:$A,$C77) / $D77</f>
        <v>58.565300608922577</v>
      </c>
      <c r="F77" s="38">
        <f>SUMIFS(Raw_totalendusesannual!$E:$E,
        Raw_totalendusesannual!$B:$B,$A77,
        Raw_totalendusesannual!$C:$C,$B77,
        Raw_totalendusesannual!$A:$A,$C77) / $D77</f>
        <v>33.173989269590436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Zones!$H$25</f>
        <v>199994.22999999995</v>
      </c>
      <c r="E78" s="38">
        <f>SUMIFS(Raw_totalendusesannual!$D:$D,
        Raw_totalendusesannual!$B:$B,$A78,
        Raw_totalendusesannual!$C:$C,$B78,
        Raw_totalendusesannual!$A:$A,$C78) / $D78</f>
        <v>51.572881427629206</v>
      </c>
      <c r="F78" s="38">
        <f>SUMIFS(Raw_totalendusesannual!$E:$E,
        Raw_totalendusesannual!$B:$B,$A78,
        Raw_totalendusesannual!$C:$C,$B78,
        Raw_totalendusesannual!$A:$A,$C78) / $D78</f>
        <v>34.314522573976262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Zones!$H$25</f>
        <v>199994.22999999995</v>
      </c>
      <c r="E79" s="38">
        <f>SUMIFS(Raw_totalendusesannual!$D:$D,
        Raw_totalendusesannual!$B:$B,$A79,
        Raw_totalendusesannual!$C:$C,$B79,
        Raw_totalendusesannual!$A:$A,$C79) / $D79</f>
        <v>58.520524117120793</v>
      </c>
      <c r="F79" s="38">
        <f>SUMIFS(Raw_totalendusesannual!$E:$E,
        Raw_totalendusesannual!$B:$B,$A79,
        Raw_totalendusesannual!$C:$C,$B79,
        Raw_totalendusesannual!$A:$A,$C79) / $D79</f>
        <v>33.194097449711435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Zones!$H$25</f>
        <v>199994.22999999995</v>
      </c>
      <c r="E80" s="38">
        <f>SUMIFS(Raw_totalendusesannual!$D:$D,
        Raw_totalendusesannual!$B:$B,$A80,
        Raw_totalendusesannual!$C:$C,$B80,
        Raw_totalendusesannual!$A:$A,$C80) / $D80</f>
        <v>51.514274286813183</v>
      </c>
      <c r="F80" s="38">
        <f>SUMIFS(Raw_totalendusesannual!$E:$E,
        Raw_totalendusesannual!$B:$B,$A80,
        Raw_totalendusesannual!$C:$C,$B80,
        Raw_totalendusesannual!$A:$A,$C80) / $D80</f>
        <v>34.344354034613907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Zones!$H$25</f>
        <v>199994.22999999995</v>
      </c>
      <c r="E81" s="38">
        <f>SUMIFS(Raw_totalendusesannual!$D:$D,
        Raw_totalendusesannual!$B:$B,$A81,
        Raw_totalendusesannual!$C:$C,$B81,
        Raw_totalendusesannual!$A:$A,$C81) / $D81</f>
        <v>55.687641388454075</v>
      </c>
      <c r="F81" s="38">
        <f>SUMIFS(Raw_totalendusesannual!$E:$E,
        Raw_totalendusesannual!$B:$B,$A81,
        Raw_totalendusesannual!$C:$C,$B81,
        Raw_totalendusesannual!$A:$A,$C81) / $D81</f>
        <v>33.768725827740141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Zones!$H$25</f>
        <v>199994.22999999995</v>
      </c>
      <c r="E82" s="38">
        <f>SUMIFS(Raw_totalendusesannual!$D:$D,
        Raw_totalendusesannual!$B:$B,$A82,
        Raw_totalendusesannual!$C:$C,$B82,
        Raw_totalendusesannual!$A:$A,$C82) / $D82</f>
        <v>49.604323034719563</v>
      </c>
      <c r="F82" s="38">
        <f>SUMIFS(Raw_totalendusesannual!$E:$E,
        Raw_totalendusesannual!$B:$B,$A82,
        Raw_totalendusesannual!$C:$C,$B82,
        Raw_totalendusesannual!$A:$A,$C82) / $D82</f>
        <v>34.883656343485519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Zones!$H$25</f>
        <v>199994.22999999995</v>
      </c>
      <c r="E83" s="38">
        <f>SUMIFS(Raw_totalendusesannual!$D:$D,
        Raw_totalendusesannual!$B:$B,$A83,
        Raw_totalendusesannual!$C:$C,$B83,
        Raw_totalendusesannual!$A:$A,$C83) / $D83</f>
        <v>57.250260270008809</v>
      </c>
      <c r="F83" s="38">
        <f>SUMIFS(Raw_totalendusesannual!$E:$E,
        Raw_totalendusesannual!$B:$B,$A83,
        Raw_totalendusesannual!$C:$C,$B83,
        Raw_totalendusesannual!$A:$A,$C83) / $D83</f>
        <v>32.220905673128676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Zones!$H$25</f>
        <v>199994.22999999995</v>
      </c>
      <c r="E84" s="38">
        <f>SUMIFS(Raw_totalendusesannual!$D:$D,
        Raw_totalendusesannual!$B:$B,$A84,
        Raw_totalendusesannual!$C:$C,$B84,
        Raw_totalendusesannual!$A:$A,$C84) / $D84</f>
        <v>50.521130784623153</v>
      </c>
      <c r="F84" s="38">
        <f>SUMIFS(Raw_totalendusesannual!$E:$E,
        Raw_totalendusesannual!$B:$B,$A84,
        Raw_totalendusesannual!$C:$C,$B84,
        Raw_totalendusesannual!$A:$A,$C84) / $D84</f>
        <v>33.153875389304993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Zones!$H$25</f>
        <v>199994.22999999995</v>
      </c>
      <c r="E85" s="38">
        <f>SUMIFS(Raw_totalendusesannual!$D:$D,
        Raw_totalendusesannual!$B:$B,$A85,
        Raw_totalendusesannual!$C:$C,$B85,
        Raw_totalendusesannual!$A:$A,$C85) / $D85</f>
        <v>59.611008827604692</v>
      </c>
      <c r="F85" s="38">
        <f>SUMIFS(Raw_totalendusesannual!$E:$E,
        Raw_totalendusesannual!$B:$B,$A85,
        Raw_totalendusesannual!$C:$C,$B85,
        Raw_totalendusesannual!$A:$A,$C85) / $D85</f>
        <v>31.43177675675944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Zones!$H$25</f>
        <v>199994.22999999995</v>
      </c>
      <c r="E86" s="38">
        <f>SUMIFS(Raw_totalendusesannual!$D:$D,
        Raw_totalendusesannual!$B:$B,$A86,
        Raw_totalendusesannual!$C:$C,$B86,
        Raw_totalendusesannual!$A:$A,$C86) / $D86</f>
        <v>52.269122864194649</v>
      </c>
      <c r="F86" s="38">
        <f>SUMIFS(Raw_totalendusesannual!$E:$E,
        Raw_totalendusesannual!$B:$B,$A86,
        Raw_totalendusesannual!$C:$C,$B86,
        Raw_totalendusesannual!$A:$A,$C86) / $D86</f>
        <v>32.464474900100875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Zones!$H$25</f>
        <v>199994.22999999995</v>
      </c>
      <c r="E87" s="38">
        <f>SUMIFS(Raw_totalendusesannual!$D:$D,
        Raw_totalendusesannual!$B:$B,$A87,
        Raw_totalendusesannual!$C:$C,$B87,
        Raw_totalendusesannual!$A:$A,$C87) / $D87</f>
        <v>59.633442024802434</v>
      </c>
      <c r="F87" s="38">
        <f>SUMIFS(Raw_totalendusesannual!$E:$E,
        Raw_totalendusesannual!$B:$B,$A87,
        Raw_totalendusesannual!$C:$C,$B87,
        Raw_totalendusesannual!$A:$A,$C87) / $D87</f>
        <v>31.193902494086959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Zones!$H$25</f>
        <v>199994.22999999995</v>
      </c>
      <c r="E88" s="38">
        <f>SUMIFS(Raw_totalendusesannual!$D:$D,
        Raw_totalendusesannual!$B:$B,$A88,
        Raw_totalendusesannual!$C:$C,$B88,
        Raw_totalendusesannual!$A:$A,$C88) / $D88</f>
        <v>52.303925818259863</v>
      </c>
      <c r="F88" s="38">
        <f>SUMIFS(Raw_totalendusesannual!$E:$E,
        Raw_totalendusesannual!$B:$B,$A88,
        Raw_totalendusesannual!$C:$C,$B88,
        Raw_totalendusesannual!$A:$A,$C88) / $D88</f>
        <v>32.19119636601517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Zones!$H$25</f>
        <v>199994.22999999995</v>
      </c>
      <c r="E89" s="38">
        <f>SUMIFS(Raw_totalendusesannual!$D:$D,
        Raw_totalendusesannual!$B:$B,$A89,
        Raw_totalendusesannual!$C:$C,$B89,
        Raw_totalendusesannual!$A:$A,$C89) / $D89</f>
        <v>59.606752404806898</v>
      </c>
      <c r="F89" s="38">
        <f>SUMIFS(Raw_totalendusesannual!$E:$E,
        Raw_totalendusesannual!$B:$B,$A89,
        Raw_totalendusesannual!$C:$C,$B89,
        Raw_totalendusesannual!$A:$A,$C89) / $D89</f>
        <v>31.208643569366981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Zones!$H$25</f>
        <v>199994.22999999995</v>
      </c>
      <c r="E90" s="38">
        <f>SUMIFS(Raw_totalendusesannual!$D:$D,
        Raw_totalendusesannual!$B:$B,$A90,
        Raw_totalendusesannual!$C:$C,$B90,
        Raw_totalendusesannual!$A:$A,$C90) / $D90</f>
        <v>52.263195893201527</v>
      </c>
      <c r="F90" s="38">
        <f>SUMIFS(Raw_totalendusesannual!$E:$E,
        Raw_totalendusesannual!$B:$B,$A90,
        Raw_totalendusesannual!$C:$C,$B90,
        Raw_totalendusesannual!$A:$A,$C90) / $D90</f>
        <v>32.213470808632835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Zones!$H$25</f>
        <v>199994.22999999995</v>
      </c>
      <c r="E91" s="38">
        <f>SUMIFS(Raw_totalendusesannual!$D:$D,
        Raw_totalendusesannual!$B:$B,$A91,
        Raw_totalendusesannual!$C:$C,$B91,
        Raw_totalendusesannual!$A:$A,$C91) / $D91</f>
        <v>56.652214916400347</v>
      </c>
      <c r="F91" s="38">
        <f>SUMIFS(Raw_totalendusesannual!$E:$E,
        Raw_totalendusesannual!$B:$B,$A91,
        Raw_totalendusesannual!$C:$C,$B91,
        Raw_totalendusesannual!$A:$A,$C91) / $D91</f>
        <v>31.697615626210826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Zones!$H$25</f>
        <v>199994.22999999995</v>
      </c>
      <c r="E92" s="38">
        <f>SUMIFS(Raw_totalendusesannual!$D:$D,
        Raw_totalendusesannual!$B:$B,$A92,
        Raw_totalendusesannual!$C:$C,$B92,
        Raw_totalendusesannual!$A:$A,$C92) / $D92</f>
        <v>50.270768361667244</v>
      </c>
      <c r="F92" s="38">
        <f>SUMIFS(Raw_totalendusesannual!$E:$E,
        Raw_totalendusesannual!$B:$B,$A92,
        Raw_totalendusesannual!$C:$C,$B92,
        Raw_totalendusesannual!$A:$A,$C92) / $D92</f>
        <v>32.668643940377684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Zones!$H$25</f>
        <v>199994.22999999995</v>
      </c>
      <c r="E93" s="38">
        <f>SUMIFS(Raw_totalendusesannual!$D:$D,
        Raw_totalendusesannual!$B:$B,$A93,
        Raw_totalendusesannual!$C:$C,$B93,
        Raw_totalendusesannual!$A:$A,$C93) / $D93</f>
        <v>60.104552016325684</v>
      </c>
      <c r="F93" s="38">
        <f>SUMIFS(Raw_totalendusesannual!$E:$E,
        Raw_totalendusesannual!$B:$B,$A93,
        Raw_totalendusesannual!$C:$C,$B93,
        Raw_totalendusesannual!$A:$A,$C93) / $D93</f>
        <v>40.253225305550075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Zones!$H$25</f>
        <v>199994.22999999995</v>
      </c>
      <c r="E94" s="38">
        <f>SUMIFS(Raw_totalendusesannual!$D:$D,
        Raw_totalendusesannual!$B:$B,$A94,
        Raw_totalendusesannual!$C:$C,$B94,
        Raw_totalendusesannual!$A:$A,$C94) / $D94</f>
        <v>53.74181040123009</v>
      </c>
      <c r="F94" s="38">
        <f>SUMIFS(Raw_totalendusesannual!$E:$E,
        Raw_totalendusesannual!$B:$B,$A94,
        Raw_totalendusesannual!$C:$C,$B94,
        Raw_totalendusesannual!$A:$A,$C94) / $D94</f>
        <v>41.341618705699673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Zones!$H$25</f>
        <v>199994.22999999995</v>
      </c>
      <c r="E95" s="38">
        <f>SUMIFS(Raw_totalendusesannual!$D:$D,
        Raw_totalendusesannual!$B:$B,$A95,
        Raw_totalendusesannual!$C:$C,$B95,
        Raw_totalendusesannual!$A:$A,$C95) / $D95</f>
        <v>62.743482649474451</v>
      </c>
      <c r="F95" s="38">
        <f>SUMIFS(Raw_totalendusesannual!$E:$E,
        Raw_totalendusesannual!$B:$B,$A95,
        Raw_totalendusesannual!$C:$C,$B95,
        Raw_totalendusesannual!$A:$A,$C95) / $D95</f>
        <v>39.101463877232867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Zones!$H$25</f>
        <v>199994.22999999995</v>
      </c>
      <c r="E96" s="38">
        <f>SUMIFS(Raw_totalendusesannual!$D:$D,
        Raw_totalendusesannual!$B:$B,$A96,
        Raw_totalendusesannual!$C:$C,$B96,
        Raw_totalendusesannual!$A:$A,$C96) / $D96</f>
        <v>55.43798158576876</v>
      </c>
      <c r="F96" s="38">
        <f>SUMIFS(Raw_totalendusesannual!$E:$E,
        Raw_totalendusesannual!$B:$B,$A96,
        Raw_totalendusesannual!$C:$C,$B96,
        Raw_totalendusesannual!$A:$A,$C96) / $D96</f>
        <v>40.212421478359659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Zones!$H$25</f>
        <v>199994.22999999995</v>
      </c>
      <c r="E97" s="38">
        <f>SUMIFS(Raw_totalendusesannual!$D:$D,
        Raw_totalendusesannual!$B:$B,$A97,
        Raw_totalendusesannual!$C:$C,$B97,
        Raw_totalendusesannual!$A:$A,$C97) / $D97</f>
        <v>62.926817988698986</v>
      </c>
      <c r="F97" s="38">
        <f>SUMIFS(Raw_totalendusesannual!$E:$E,
        Raw_totalendusesannual!$B:$B,$A97,
        Raw_totalendusesannual!$C:$C,$B97,
        Raw_totalendusesannual!$A:$A,$C97) / $D97</f>
        <v>38.445182193506291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Zones!$H$25</f>
        <v>199994.22999999995</v>
      </c>
      <c r="E98" s="38">
        <f>SUMIFS(Raw_totalendusesannual!$D:$D,
        Raw_totalendusesannual!$B:$B,$A98,
        Raw_totalendusesannual!$C:$C,$B98,
        Raw_totalendusesannual!$A:$A,$C98) / $D98</f>
        <v>55.642725142620378</v>
      </c>
      <c r="F98" s="38">
        <f>SUMIFS(Raw_totalendusesannual!$E:$E,
        Raw_totalendusesannual!$B:$B,$A98,
        Raw_totalendusesannual!$C:$C,$B98,
        Raw_totalendusesannual!$A:$A,$C98) / $D98</f>
        <v>39.513735471268355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Zones!$H$25</f>
        <v>199994.22999999995</v>
      </c>
      <c r="E99" s="38">
        <f>SUMIFS(Raw_totalendusesannual!$D:$D,
        Raw_totalendusesannual!$B:$B,$A99,
        Raw_totalendusesannual!$C:$C,$B99,
        Raw_totalendusesannual!$A:$A,$C99) / $D99</f>
        <v>62.733061948837239</v>
      </c>
      <c r="F99" s="38">
        <f>SUMIFS(Raw_totalendusesannual!$E:$E,
        Raw_totalendusesannual!$B:$B,$A99,
        Raw_totalendusesannual!$C:$C,$B99,
        Raw_totalendusesannual!$A:$A,$C99) / $D99</f>
        <v>38.488848353275003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Zones!$H$25</f>
        <v>199994.22999999995</v>
      </c>
      <c r="E100" s="38">
        <f>SUMIFS(Raw_totalendusesannual!$D:$D,
        Raw_totalendusesannual!$B:$B,$A100,
        Raw_totalendusesannual!$C:$C,$B100,
        Raw_totalendusesannual!$A:$A,$C100) / $D100</f>
        <v>55.419982916507159</v>
      </c>
      <c r="F100" s="38">
        <f>SUMIFS(Raw_totalendusesannual!$E:$E,
        Raw_totalendusesannual!$B:$B,$A100,
        Raw_totalendusesannual!$C:$C,$B100,
        Raw_totalendusesannual!$A:$A,$C100) / $D100</f>
        <v>39.569998844466674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Zones!$H$25</f>
        <v>199994.22999999995</v>
      </c>
      <c r="E101" s="38">
        <f>SUMIFS(Raw_totalendusesannual!$D:$D,
        Raw_totalendusesannual!$B:$B,$A101,
        Raw_totalendusesannual!$C:$C,$B101,
        Raw_totalendusesannual!$A:$A,$C101) / $D101</f>
        <v>59.806122906645868</v>
      </c>
      <c r="F101" s="38">
        <f>SUMIFS(Raw_totalendusesannual!$E:$E,
        Raw_totalendusesannual!$B:$B,$A101,
        Raw_totalendusesannual!$C:$C,$B101,
        Raw_totalendusesannual!$A:$A,$C101) / $D101</f>
        <v>39.517238622334261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Zones!$H$25</f>
        <v>199994.22999999995</v>
      </c>
      <c r="E102" s="38">
        <f>SUMIFS(Raw_totalendusesannual!$D:$D,
        Raw_totalendusesannual!$B:$B,$A102,
        Raw_totalendusesannual!$C:$C,$B102,
        Raw_totalendusesannual!$A:$A,$C102) / $D102</f>
        <v>53.39518340104113</v>
      </c>
      <c r="F102" s="38">
        <f>SUMIFS(Raw_totalendusesannual!$E:$E,
        Raw_totalendusesannual!$B:$B,$A102,
        Raw_totalendusesannual!$C:$C,$B102,
        Raw_totalendusesannual!$A:$A,$C102) / $D102</f>
        <v>40.519788445896673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Zones!$H$25</f>
        <v>199994.22999999995</v>
      </c>
      <c r="E103" s="38">
        <f>SUMIFS(Raw_totalendusesannual!$D:$D,
        Raw_totalendusesannual!$B:$B,$A103,
        Raw_totalendusesannual!$C:$C,$B103,
        Raw_totalendusesannual!$A:$A,$C103) / $D103</f>
        <v>62.651569097768487</v>
      </c>
      <c r="F103" s="38">
        <f>SUMIFS(Raw_totalendusesannual!$E:$E,
        Raw_totalendusesannual!$B:$B,$A103,
        Raw_totalendusesannual!$C:$C,$B103,
        Raw_totalendusesannual!$A:$A,$C103) / $D103</f>
        <v>56.230829559432806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Zones!$H$25</f>
        <v>199994.22999999995</v>
      </c>
      <c r="E104" s="38">
        <f>SUMIFS(Raw_totalendusesannual!$D:$D,
        Raw_totalendusesannual!$B:$B,$A104,
        Raw_totalendusesannual!$C:$C,$B104,
        Raw_totalendusesannual!$A:$A,$C104) / $D104</f>
        <v>56.064719917169626</v>
      </c>
      <c r="F104" s="38">
        <f>SUMIFS(Raw_totalendusesannual!$E:$E,
        Raw_totalendusesannual!$B:$B,$A104,
        Raw_totalendusesannual!$C:$C,$B104,
        Raw_totalendusesannual!$A:$A,$C104) / $D104</f>
        <v>56.828534353216106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Zones!$H$25</f>
        <v>199994.22999999995</v>
      </c>
      <c r="E105" s="38">
        <f>SUMIFS(Raw_totalendusesannual!$D:$D,
        Raw_totalendusesannual!$B:$B,$A105,
        Raw_totalendusesannual!$C:$C,$B105,
        Raw_totalendusesannual!$A:$A,$C105) / $D105</f>
        <v>65.55343806668823</v>
      </c>
      <c r="F105" s="38">
        <f>SUMIFS(Raw_totalendusesannual!$E:$E,
        Raw_totalendusesannual!$B:$B,$A105,
        Raw_totalendusesannual!$C:$C,$B105,
        Raw_totalendusesannual!$A:$A,$C105) / $D105</f>
        <v>53.936375864443704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Zones!$H$25</f>
        <v>199994.22999999995</v>
      </c>
      <c r="E106" s="38">
        <f>SUMIFS(Raw_totalendusesannual!$D:$D,
        Raw_totalendusesannual!$B:$B,$A106,
        Raw_totalendusesannual!$C:$C,$B106,
        Raw_totalendusesannual!$A:$A,$C106) / $D106</f>
        <v>57.835643658319555</v>
      </c>
      <c r="F106" s="38">
        <f>SUMIFS(Raw_totalendusesannual!$E:$E,
        Raw_totalendusesannual!$B:$B,$A106,
        Raw_totalendusesannual!$C:$C,$B106,
        Raw_totalendusesannual!$A:$A,$C106) / $D106</f>
        <v>54.879000009150275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Zones!$H$25</f>
        <v>199994.22999999995</v>
      </c>
      <c r="E107" s="38">
        <f>SUMIFS(Raw_totalendusesannual!$D:$D,
        Raw_totalendusesannual!$B:$B,$A107,
        Raw_totalendusesannual!$C:$C,$B107,
        Raw_totalendusesannual!$A:$A,$C107) / $D107</f>
        <v>66.072171682153041</v>
      </c>
      <c r="F107" s="38">
        <f>SUMIFS(Raw_totalendusesannual!$E:$E,
        Raw_totalendusesannual!$B:$B,$A107,
        Raw_totalendusesannual!$C:$C,$B107,
        Raw_totalendusesannual!$A:$A,$C107) / $D107</f>
        <v>52.135758466631771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Zones!$H$25</f>
        <v>199994.22999999995</v>
      </c>
      <c r="E108" s="38">
        <f>SUMIFS(Raw_totalendusesannual!$D:$D,
        Raw_totalendusesannual!$B:$B,$A108,
        Raw_totalendusesannual!$C:$C,$B108,
        Raw_totalendusesannual!$A:$A,$C108) / $D108</f>
        <v>58.357937426494765</v>
      </c>
      <c r="F108" s="38">
        <f>SUMIFS(Raw_totalendusesannual!$E:$E,
        Raw_totalendusesannual!$B:$B,$A108,
        Raw_totalendusesannual!$C:$C,$B108,
        Raw_totalendusesannual!$A:$A,$C108) / $D108</f>
        <v>53.073867431075399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Zones!$H$25</f>
        <v>199994.22999999995</v>
      </c>
      <c r="E109" s="38">
        <f>SUMIFS(Raw_totalendusesannual!$D:$D,
        Raw_totalendusesannual!$B:$B,$A109,
        Raw_totalendusesannual!$C:$C,$B109,
        Raw_totalendusesannual!$A:$A,$C109) / $D109</f>
        <v>65.55028022558453</v>
      </c>
      <c r="F109" s="38">
        <f>SUMIFS(Raw_totalendusesannual!$E:$E,
        Raw_totalendusesannual!$B:$B,$A109,
        Raw_totalendusesannual!$C:$C,$B109,
        Raw_totalendusesannual!$A:$A,$C109) / $D109</f>
        <v>52.281795829809703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Zones!$H$25</f>
        <v>199994.22999999995</v>
      </c>
      <c r="E110" s="38">
        <f>SUMIFS(Raw_totalendusesannual!$D:$D,
        Raw_totalendusesannual!$B:$B,$A110,
        Raw_totalendusesannual!$C:$C,$B110,
        Raw_totalendusesannual!$A:$A,$C110) / $D110</f>
        <v>57.822011615035102</v>
      </c>
      <c r="F110" s="38">
        <f>SUMIFS(Raw_totalendusesannual!$E:$E,
        Raw_totalendusesannual!$B:$B,$A110,
        Raw_totalendusesannual!$C:$C,$B110,
        Raw_totalendusesannual!$A:$A,$C110) / $D110</f>
        <v>53.254209433942179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Zones!$H$25</f>
        <v>199994.22999999995</v>
      </c>
      <c r="E111" s="38">
        <f>SUMIFS(Raw_totalendusesannual!$D:$D,
        Raw_totalendusesannual!$B:$B,$A111,
        Raw_totalendusesannual!$C:$C,$B111,
        Raw_totalendusesannual!$A:$A,$C111) / $D111</f>
        <v>62.433047643424523</v>
      </c>
      <c r="F111" s="38">
        <f>SUMIFS(Raw_totalendusesannual!$E:$E,
        Raw_totalendusesannual!$B:$B,$A111,
        Raw_totalendusesannual!$C:$C,$B111,
        Raw_totalendusesannual!$A:$A,$C111) / $D111</f>
        <v>54.904875655662678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Zones!$H$25</f>
        <v>199994.22999999995</v>
      </c>
      <c r="E112" s="38">
        <f>SUMIFS(Raw_totalendusesannual!$D:$D,
        Raw_totalendusesannual!$B:$B,$A112,
        Raw_totalendusesannual!$C:$C,$B112,
        Raw_totalendusesannual!$A:$A,$C112) / $D112</f>
        <v>55.736493147827325</v>
      </c>
      <c r="F112" s="38">
        <f>SUMIFS(Raw_totalendusesannual!$E:$E,
        Raw_totalendusesannual!$B:$B,$A112,
        Raw_totalendusesannual!$C:$C,$B112,
        Raw_totalendusesannual!$A:$A,$C112) / $D112</f>
        <v>55.587014135357819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Zones!$H$25</f>
        <v>199994.22999999995</v>
      </c>
      <c r="E113" s="38">
        <f>SUMIFS(Raw_totalendusesannual!$D:$D,
        Raw_totalendusesannual!$B:$B,$A113,
        Raw_totalendusesannual!$C:$C,$B113,
        Raw_totalendusesannual!$A:$A,$C113) / $D113</f>
        <v>59.355035692779751</v>
      </c>
      <c r="F113" s="38">
        <f>SUMIFS(Raw_totalendusesannual!$E:$E,
        Raw_totalendusesannual!$B:$B,$A113,
        Raw_totalendusesannual!$C:$C,$B113,
        Raw_totalendusesannual!$A:$A,$C113) / $D113</f>
        <v>56.572808325520207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Zones!$H$25</f>
        <v>199994.22999999995</v>
      </c>
      <c r="E114" s="38">
        <f>SUMIFS(Raw_totalendusesannual!$D:$D,
        Raw_totalendusesannual!$B:$B,$A114,
        Raw_totalendusesannual!$C:$C,$B114,
        Raw_totalendusesannual!$A:$A,$C114) / $D114</f>
        <v>53.16407473355607</v>
      </c>
      <c r="F114" s="38">
        <f>SUMIFS(Raw_totalendusesannual!$E:$E,
        Raw_totalendusesannual!$B:$B,$A114,
        Raw_totalendusesannual!$C:$C,$B114,
        Raw_totalendusesannual!$A:$A,$C114) / $D114</f>
        <v>57.645042459474972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Zones!$H$25</f>
        <v>199994.22999999995</v>
      </c>
      <c r="E115" s="38">
        <f>SUMIFS(Raw_totalendusesannual!$D:$D,
        Raw_totalendusesannual!$B:$B,$A115,
        Raw_totalendusesannual!$C:$C,$B115,
        Raw_totalendusesannual!$A:$A,$C115) / $D115</f>
        <v>62.124988755925621</v>
      </c>
      <c r="F115" s="38">
        <f>SUMIFS(Raw_totalendusesannual!$E:$E,
        Raw_totalendusesannual!$B:$B,$A115,
        Raw_totalendusesannual!$C:$C,$B115,
        Raw_totalendusesannual!$A:$A,$C115) / $D115</f>
        <v>54.585122980798012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Zones!$H$25</f>
        <v>199994.22999999995</v>
      </c>
      <c r="E116" s="38">
        <f>SUMIFS(Raw_totalendusesannual!$D:$D,
        Raw_totalendusesannual!$B:$B,$A116,
        Raw_totalendusesannual!$C:$C,$B116,
        Raw_totalendusesannual!$A:$A,$C116) / $D116</f>
        <v>54.899195841800051</v>
      </c>
      <c r="F116" s="38">
        <f>SUMIFS(Raw_totalendusesannual!$E:$E,
        Raw_totalendusesannual!$B:$B,$A116,
        Raw_totalendusesannual!$C:$C,$B116,
        Raw_totalendusesannual!$A:$A,$C116) / $D116</f>
        <v>55.816098944454566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Zones!$H$25</f>
        <v>199994.22999999995</v>
      </c>
      <c r="E117" s="38">
        <f>SUMIFS(Raw_totalendusesannual!$D:$D,
        Raw_totalendusesannual!$B:$B,$A117,
        Raw_totalendusesannual!$C:$C,$B117,
        Raw_totalendusesannual!$A:$A,$C117) / $D117</f>
        <v>62.620253044300341</v>
      </c>
      <c r="F117" s="38">
        <f>SUMIFS(Raw_totalendusesannual!$E:$E,
        Raw_totalendusesannual!$B:$B,$A117,
        Raw_totalendusesannual!$C:$C,$B117,
        Raw_totalendusesannual!$A:$A,$C117) / $D117</f>
        <v>52.851058753045045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Zones!$H$25</f>
        <v>199994.22999999995</v>
      </c>
      <c r="E118" s="38">
        <f>SUMIFS(Raw_totalendusesannual!$D:$D,
        Raw_totalendusesannual!$B:$B,$A118,
        Raw_totalendusesannual!$C:$C,$B118,
        Raw_totalendusesannual!$A:$A,$C118) / $D118</f>
        <v>55.403066928480904</v>
      </c>
      <c r="F118" s="38">
        <f>SUMIFS(Raw_totalendusesannual!$E:$E,
        Raw_totalendusesannual!$B:$B,$A118,
        Raw_totalendusesannual!$C:$C,$B118,
        Raw_totalendusesannual!$A:$A,$C118) / $D118</f>
        <v>54.063453230625711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Zones!$H$25</f>
        <v>199994.22999999995</v>
      </c>
      <c r="E119" s="38">
        <f>SUMIFS(Raw_totalendusesannual!$D:$D,
        Raw_totalendusesannual!$B:$B,$A119,
        Raw_totalendusesannual!$C:$C,$B119,
        Raw_totalendusesannual!$A:$A,$C119) / $D119</f>
        <v>62.124113030660951</v>
      </c>
      <c r="F119" s="38">
        <f>SUMIFS(Raw_totalendusesannual!$E:$E,
        Raw_totalendusesannual!$B:$B,$A119,
        Raw_totalendusesannual!$C:$C,$B119,
        Raw_totalendusesannual!$A:$A,$C119) / $D119</f>
        <v>52.994115130221516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Zones!$H$25</f>
        <v>199994.22999999995</v>
      </c>
      <c r="E120" s="38">
        <f>SUMIFS(Raw_totalendusesannual!$D:$D,
        Raw_totalendusesannual!$B:$B,$A120,
        Raw_totalendusesannual!$C:$C,$B120,
        Raw_totalendusesannual!$A:$A,$C120) / $D120</f>
        <v>54.883814298042509</v>
      </c>
      <c r="F120" s="38">
        <f>SUMIFS(Raw_totalendusesannual!$E:$E,
        Raw_totalendusesannual!$B:$B,$A120,
        Raw_totalendusesannual!$C:$C,$B120,
        Raw_totalendusesannual!$A:$A,$C120) / $D120</f>
        <v>54.247416787974345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Zones!$H$25</f>
        <v>199994.22999999995</v>
      </c>
      <c r="E121" s="38">
        <f>SUMIFS(Raw_totalendusesannual!$D:$D,
        Raw_totalendusesannual!$B:$B,$A121,
        Raw_totalendusesannual!$C:$C,$B121,
        Raw_totalendusesannual!$A:$A,$C121) / $D121</f>
        <v>59.209031480558231</v>
      </c>
      <c r="F121" s="38">
        <f>SUMIFS(Raw_totalendusesannual!$E:$E,
        Raw_totalendusesannual!$B:$B,$A121,
        Raw_totalendusesannual!$C:$C,$B121,
        Raw_totalendusesannual!$A:$A,$C121) / $D121</f>
        <v>55.435827223615412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Zones!$H$25</f>
        <v>199994.22999999995</v>
      </c>
      <c r="E122" s="38">
        <f>SUMIFS(Raw_totalendusesannual!$D:$D,
        Raw_totalendusesannual!$B:$B,$A122,
        Raw_totalendusesannual!$C:$C,$B122,
        Raw_totalendusesannual!$A:$A,$C122) / $D122</f>
        <v>52.932058239880234</v>
      </c>
      <c r="F122" s="38">
        <f>SUMIFS(Raw_totalendusesannual!$E:$E,
        Raw_totalendusesannual!$B:$B,$A122,
        Raw_totalendusesannual!$C:$C,$B122,
        Raw_totalendusesannual!$A:$A,$C122) / $D122</f>
        <v>56.440749315617765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Zones!$H$25</f>
        <v>199994.22999999995</v>
      </c>
      <c r="E123" s="38">
        <f>SUMIFS(Raw_totalendusesannual!$D:$D,
        Raw_totalendusesannual!$B:$B,$A123,
        Raw_totalendusesannual!$C:$C,$B123,
        Raw_totalendusesannual!$A:$A,$C123) / $D123</f>
        <v>64.422913451053077</v>
      </c>
      <c r="F123" s="38">
        <f>SUMIFS(Raw_totalendusesannual!$E:$E,
        Raw_totalendusesannual!$B:$B,$A123,
        Raw_totalendusesannual!$C:$C,$B123,
        Raw_totalendusesannual!$A:$A,$C123) / $D123</f>
        <v>49.614034214887113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Zones!$H$25</f>
        <v>199994.22999999995</v>
      </c>
      <c r="E124" s="38">
        <f>SUMIFS(Raw_totalendusesannual!$D:$D,
        Raw_totalendusesannual!$B:$B,$A124,
        Raw_totalendusesannual!$C:$C,$B124,
        Raw_totalendusesannual!$A:$A,$C124) / $D124</f>
        <v>57.554127586580883</v>
      </c>
      <c r="F124" s="38">
        <f>SUMIFS(Raw_totalendusesannual!$E:$E,
        Raw_totalendusesannual!$B:$B,$A124,
        Raw_totalendusesannual!$C:$C,$B124,
        Raw_totalendusesannual!$A:$A,$C124) / $D124</f>
        <v>50.415352832929244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Zones!$H$25</f>
        <v>199994.22999999995</v>
      </c>
      <c r="E125" s="38">
        <f>SUMIFS(Raw_totalendusesannual!$D:$D,
        Raw_totalendusesannual!$B:$B,$A125,
        Raw_totalendusesannual!$C:$C,$B125,
        Raw_totalendusesannual!$A:$A,$C125) / $D125</f>
        <v>66.97351593593477</v>
      </c>
      <c r="F125" s="38">
        <f>SUMIFS(Raw_totalendusesannual!$E:$E,
        Raw_totalendusesannual!$B:$B,$A125,
        Raw_totalendusesannual!$C:$C,$B125,
        Raw_totalendusesannual!$A:$A,$C125) / $D125</f>
        <v>47.913216896307468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Zones!$H$25</f>
        <v>199994.22999999995</v>
      </c>
      <c r="E126" s="38">
        <f>SUMIFS(Raw_totalendusesannual!$D:$D,
        Raw_totalendusesannual!$B:$B,$A126,
        Raw_totalendusesannual!$C:$C,$B126,
        Raw_totalendusesannual!$A:$A,$C126) / $D126</f>
        <v>59.114141692987857</v>
      </c>
      <c r="F126" s="38">
        <f>SUMIFS(Raw_totalendusesannual!$E:$E,
        Raw_totalendusesannual!$B:$B,$A126,
        Raw_totalendusesannual!$C:$C,$B126,
        Raw_totalendusesannual!$A:$A,$C126) / $D126</f>
        <v>48.866972912168521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Zones!$H$25</f>
        <v>199994.22999999995</v>
      </c>
      <c r="E127" s="38">
        <f>SUMIFS(Raw_totalendusesannual!$D:$D,
        Raw_totalendusesannual!$B:$B,$A127,
        Raw_totalendusesannual!$C:$C,$B127,
        Raw_totalendusesannual!$A:$A,$C127) / $D127</f>
        <v>67.365971958291013</v>
      </c>
      <c r="F127" s="38">
        <f>SUMIFS(Raw_totalendusesannual!$E:$E,
        Raw_totalendusesannual!$B:$B,$A127,
        Raw_totalendusesannual!$C:$C,$B127,
        Raw_totalendusesannual!$A:$A,$C127) / $D127</f>
        <v>46.527258561409511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Zones!$H$25</f>
        <v>199994.22999999995</v>
      </c>
      <c r="E128" s="38">
        <f>SUMIFS(Raw_totalendusesannual!$D:$D,
        Raw_totalendusesannual!$B:$B,$A128,
        Raw_totalendusesannual!$C:$C,$B128,
        Raw_totalendusesannual!$A:$A,$C128) / $D128</f>
        <v>59.521330640388989</v>
      </c>
      <c r="F128" s="38">
        <f>SUMIFS(Raw_totalendusesannual!$E:$E,
        Raw_totalendusesannual!$B:$B,$A128,
        Raw_totalendusesannual!$C:$C,$B128,
        Raw_totalendusesannual!$A:$A,$C128) / $D128</f>
        <v>47.440584760870365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Zones!$H$25</f>
        <v>199994.22999999995</v>
      </c>
      <c r="E129" s="38">
        <f>SUMIFS(Raw_totalendusesannual!$D:$D,
        Raw_totalendusesannual!$B:$B,$A129,
        Raw_totalendusesannual!$C:$C,$B129,
        Raw_totalendusesannual!$A:$A,$C129) / $D129</f>
        <v>66.974121953418361</v>
      </c>
      <c r="F129" s="38">
        <f>SUMIFS(Raw_totalendusesannual!$E:$E,
        Raw_totalendusesannual!$B:$B,$A129,
        Raw_totalendusesannual!$C:$C,$B129,
        Raw_totalendusesannual!$A:$A,$C129) / $D129</f>
        <v>46.64070778441959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Zones!$H$25</f>
        <v>199994.22999999995</v>
      </c>
      <c r="E130" s="38">
        <f>SUMIFS(Raw_totalendusesannual!$D:$D,
        Raw_totalendusesannual!$B:$B,$A130,
        Raw_totalendusesannual!$C:$C,$B130,
        Raw_totalendusesannual!$A:$A,$C130) / $D130</f>
        <v>59.103758343428225</v>
      </c>
      <c r="F130" s="38">
        <f>SUMIFS(Raw_totalendusesannual!$E:$E,
        Raw_totalendusesannual!$B:$B,$A130,
        Raw_totalendusesannual!$C:$C,$B130,
        Raw_totalendusesannual!$A:$A,$C130) / $D130</f>
        <v>47.589477706431836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Zones!$H$25</f>
        <v>199994.22999999995</v>
      </c>
      <c r="E131" s="38">
        <f>SUMIFS(Raw_totalendusesannual!$D:$D,
        Raw_totalendusesannual!$B:$B,$A131,
        Raw_totalendusesannual!$C:$C,$B131,
        Raw_totalendusesannual!$A:$A,$C131) / $D131</f>
        <v>63.975452491804404</v>
      </c>
      <c r="F131" s="38">
        <f>SUMIFS(Raw_totalendusesannual!$E:$E,
        Raw_totalendusesannual!$B:$B,$A131,
        Raw_totalendusesannual!$C:$C,$B131,
        Raw_totalendusesannual!$A:$A,$C131) / $D131</f>
        <v>48.661377430738895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Zones!$H$25</f>
        <v>199994.22999999995</v>
      </c>
      <c r="E132" s="38">
        <f>SUMIFS(Raw_totalendusesannual!$D:$D,
        Raw_totalendusesannual!$B:$B,$A132,
        Raw_totalendusesannual!$C:$C,$B132,
        Raw_totalendusesannual!$A:$A,$C132) / $D132</f>
        <v>57.076219098921015</v>
      </c>
      <c r="F132" s="38">
        <f>SUMIFS(Raw_totalendusesannual!$E:$E,
        Raw_totalendusesannual!$B:$B,$A132,
        Raw_totalendusesannual!$C:$C,$B132,
        Raw_totalendusesannual!$A:$A,$C132) / $D132</f>
        <v>49.44446717287795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Zones!$H$25</f>
        <v>199994.22999999995</v>
      </c>
      <c r="E133" s="38">
        <f>SUMIFS(Raw_totalendusesannual!$D:$D,
        Raw_totalendusesannual!$B:$B,$A133,
        Raw_totalendusesannual!$C:$C,$B133,
        Raw_totalendusesannual!$A:$A,$C133) / $D133</f>
        <v>68.974511864667321</v>
      </c>
      <c r="F133" s="38">
        <f>SUMIFS(Raw_totalendusesannual!$E:$E,
        Raw_totalendusesannual!$B:$B,$A133,
        Raw_totalendusesannual!$C:$C,$B133,
        Raw_totalendusesannual!$A:$A,$C133) / $D133</f>
        <v>42.278171425245631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Zones!$H$25</f>
        <v>199994.22999999995</v>
      </c>
      <c r="E134" s="38">
        <f>SUMIFS(Raw_totalendusesannual!$D:$D,
        Raw_totalendusesannual!$B:$B,$A134,
        Raw_totalendusesannual!$C:$C,$B134,
        Raw_totalendusesannual!$A:$A,$C134) / $D134</f>
        <v>61.227048950362231</v>
      </c>
      <c r="F134" s="38">
        <f>SUMIFS(Raw_totalendusesannual!$E:$E,
        Raw_totalendusesannual!$B:$B,$A134,
        Raw_totalendusesannual!$C:$C,$B134,
        Raw_totalendusesannual!$A:$A,$C134) / $D134</f>
        <v>42.955535017185255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Zones!$H$25</f>
        <v>199994.22999999995</v>
      </c>
      <c r="E135" s="38">
        <f>SUMIFS(Raw_totalendusesannual!$D:$D,
        Raw_totalendusesannual!$B:$B,$A135,
        Raw_totalendusesannual!$C:$C,$B135,
        Raw_totalendusesannual!$A:$A,$C135) / $D135</f>
        <v>71.274847129339705</v>
      </c>
      <c r="F135" s="38">
        <f>SUMIFS(Raw_totalendusesannual!$E:$E,
        Raw_totalendusesannual!$B:$B,$A135,
        Raw_totalendusesannual!$C:$C,$B135,
        Raw_totalendusesannual!$A:$A,$C135) / $D135</f>
        <v>40.813477268819213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Zones!$H$25</f>
        <v>199994.22999999995</v>
      </c>
      <c r="E136" s="38">
        <f>SUMIFS(Raw_totalendusesannual!$D:$D,
        Raw_totalendusesannual!$B:$B,$A136,
        Raw_totalendusesannual!$C:$C,$B136,
        Raw_totalendusesannual!$A:$A,$C136) / $D136</f>
        <v>62.889251554907375</v>
      </c>
      <c r="F136" s="38">
        <f>SUMIFS(Raw_totalendusesannual!$E:$E,
        Raw_totalendusesannual!$B:$B,$A136,
        Raw_totalendusesannual!$C:$C,$B136,
        Raw_totalendusesannual!$A:$A,$C136) / $D136</f>
        <v>41.668308080688142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Zones!$H$25</f>
        <v>199994.22999999995</v>
      </c>
      <c r="E137" s="38">
        <f>SUMIFS(Raw_totalendusesannual!$D:$D,
        Raw_totalendusesannual!$B:$B,$A137,
        Raw_totalendusesannual!$C:$C,$B137,
        Raw_totalendusesannual!$A:$A,$C137) / $D137</f>
        <v>71.565432162717912</v>
      </c>
      <c r="F137" s="38">
        <f>SUMIFS(Raw_totalendusesannual!$E:$E,
        Raw_totalendusesannual!$B:$B,$A137,
        Raw_totalendusesannual!$C:$C,$B137,
        Raw_totalendusesannual!$A:$A,$C137) / $D137</f>
        <v>39.907274224861396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Zones!$H$25</f>
        <v>199994.22999999995</v>
      </c>
      <c r="E138" s="38">
        <f>SUMIFS(Raw_totalendusesannual!$D:$D,
        Raw_totalendusesannual!$B:$B,$A138,
        Raw_totalendusesannual!$C:$C,$B138,
        Raw_totalendusesannual!$A:$A,$C138) / $D138</f>
        <v>63.210405720205046</v>
      </c>
      <c r="F138" s="38">
        <f>SUMIFS(Raw_totalendusesannual!$E:$E,
        Raw_totalendusesannual!$B:$B,$A138,
        Raw_totalendusesannual!$C:$C,$B138,
        Raw_totalendusesannual!$A:$A,$C138) / $D138</f>
        <v>40.717820959134684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Zones!$H$25</f>
        <v>199994.22999999995</v>
      </c>
      <c r="E139" s="38">
        <f>SUMIFS(Raw_totalendusesannual!$D:$D,
        Raw_totalendusesannual!$B:$B,$A139,
        Raw_totalendusesannual!$C:$C,$B139,
        Raw_totalendusesannual!$A:$A,$C139) / $D139</f>
        <v>71.268252389081439</v>
      </c>
      <c r="F139" s="38">
        <f>SUMIFS(Raw_totalendusesannual!$E:$E,
        Raw_totalendusesannual!$B:$B,$A139,
        Raw_totalendusesannual!$C:$C,$B139,
        Raw_totalendusesannual!$A:$A,$C139) / $D139</f>
        <v>39.974255157261297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Zones!$H$25</f>
        <v>199994.22999999995</v>
      </c>
      <c r="E140" s="38">
        <f>SUMIFS(Raw_totalendusesannual!$D:$D,
        Raw_totalendusesannual!$B:$B,$A140,
        Raw_totalendusesannual!$C:$C,$B140,
        Raw_totalendusesannual!$A:$A,$C140) / $D140</f>
        <v>62.875644862354292</v>
      </c>
      <c r="F140" s="38">
        <f>SUMIFS(Raw_totalendusesannual!$E:$E,
        Raw_totalendusesannual!$B:$B,$A140,
        Raw_totalendusesannual!$C:$C,$B140,
        Raw_totalendusesannual!$A:$A,$C140) / $D140</f>
        <v>40.806268260839339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Zones!$H$25</f>
        <v>199994.22999999995</v>
      </c>
      <c r="E141" s="38">
        <f>SUMIFS(Raw_totalendusesannual!$D:$D,
        Raw_totalendusesannual!$B:$B,$A141,
        Raw_totalendusesannual!$C:$C,$B141,
        Raw_totalendusesannual!$A:$A,$C141) / $D141</f>
        <v>68.080960485710023</v>
      </c>
      <c r="F141" s="38">
        <f>SUMIFS(Raw_totalendusesannual!$E:$E,
        Raw_totalendusesannual!$B:$B,$A141,
        Raw_totalendusesannual!$C:$C,$B141,
        Raw_totalendusesannual!$A:$A,$C141) / $D141</f>
        <v>41.404681775069221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Zones!$H$25</f>
        <v>199994.22999999995</v>
      </c>
      <c r="E142" s="38">
        <f>SUMIFS(Raw_totalendusesannual!$D:$D,
        Raw_totalendusesannual!$B:$B,$A142,
        Raw_totalendusesannual!$C:$C,$B142,
        Raw_totalendusesannual!$A:$A,$C142) / $D142</f>
        <v>60.739477133915329</v>
      </c>
      <c r="F142" s="38">
        <f>SUMIFS(Raw_totalendusesannual!$E:$E,
        Raw_totalendusesannual!$B:$B,$A142,
        Raw_totalendusesannual!$C:$C,$B142,
        Raw_totalendusesannual!$A:$A,$C142) / $D142</f>
        <v>42.170622922471324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Zones!$H$25</f>
        <v>199994.22999999995</v>
      </c>
      <c r="E143" s="38">
        <f>SUMIFS(Raw_totalendusesannual!$D:$D,
        Raw_totalendusesannual!$B:$B,$A143,
        Raw_totalendusesannual!$C:$C,$B143,
        Raw_totalendusesannual!$A:$A,$C143) / $D143</f>
        <v>78.265703165536337</v>
      </c>
      <c r="F143" s="38">
        <f>SUMIFS(Raw_totalendusesannual!$E:$E,
        Raw_totalendusesannual!$B:$B,$A143,
        Raw_totalendusesannual!$C:$C,$B143,
        Raw_totalendusesannual!$A:$A,$C143) / $D143</f>
        <v>29.645521273288743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Zones!$H$25</f>
        <v>199994.22999999995</v>
      </c>
      <c r="E144" s="38">
        <f>SUMIFS(Raw_totalendusesannual!$D:$D,
        Raw_totalendusesannual!$B:$B,$A144,
        Raw_totalendusesannual!$C:$C,$B144,
        Raw_totalendusesannual!$A:$A,$C144) / $D144</f>
        <v>70.336362454056811</v>
      </c>
      <c r="F144" s="38">
        <f>SUMIFS(Raw_totalendusesannual!$E:$E,
        Raw_totalendusesannual!$B:$B,$A144,
        Raw_totalendusesannual!$C:$C,$B144,
        Raw_totalendusesannual!$A:$A,$C144) / $D144</f>
        <v>30.389036223695062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Zones!$H$25</f>
        <v>199994.22999999995</v>
      </c>
      <c r="E145" s="38">
        <f>SUMIFS(Raw_totalendusesannual!$D:$D,
        Raw_totalendusesannual!$B:$B,$A145,
        Raw_totalendusesannual!$C:$C,$B145,
        Raw_totalendusesannual!$A:$A,$C145) / $D145</f>
        <v>79.95915947175078</v>
      </c>
      <c r="F145" s="38">
        <f>SUMIFS(Raw_totalendusesannual!$E:$E,
        Raw_totalendusesannual!$B:$B,$A145,
        Raw_totalendusesannual!$C:$C,$B145,
        Raw_totalendusesannual!$A:$A,$C145) / $D145</f>
        <v>28.833083434457091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Zones!$H$25</f>
        <v>199994.22999999995</v>
      </c>
      <c r="E146" s="38">
        <f>SUMIFS(Raw_totalendusesannual!$D:$D,
        Raw_totalendusesannual!$B:$B,$A146,
        Raw_totalendusesannual!$C:$C,$B146,
        Raw_totalendusesannual!$A:$A,$C146) / $D146</f>
        <v>71.045536113716892</v>
      </c>
      <c r="F146" s="38">
        <f>SUMIFS(Raw_totalendusesannual!$E:$E,
        Raw_totalendusesannual!$B:$B,$A146,
        Raw_totalendusesannual!$C:$C,$B146,
        Raw_totalendusesannual!$A:$A,$C146) / $D146</f>
        <v>29.663433140046095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Zones!$H$25</f>
        <v>199994.22999999995</v>
      </c>
      <c r="E147" s="38">
        <f>SUMIFS(Raw_totalendusesannual!$D:$D,
        Raw_totalendusesannual!$B:$B,$A147,
        Raw_totalendusesannual!$C:$C,$B147,
        Raw_totalendusesannual!$A:$A,$C147) / $D147</f>
        <v>80.018640087766556</v>
      </c>
      <c r="F147" s="38">
        <f>SUMIFS(Raw_totalendusesannual!$E:$E,
        Raw_totalendusesannual!$B:$B,$A147,
        Raw_totalendusesannual!$C:$C,$B147,
        Raw_totalendusesannual!$A:$A,$C147) / $D147</f>
        <v>28.639036936215614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Zones!$H$25</f>
        <v>199994.22999999995</v>
      </c>
      <c r="E148" s="38">
        <f>SUMIFS(Raw_totalendusesannual!$D:$D,
        Raw_totalendusesannual!$B:$B,$A148,
        Raw_totalendusesannual!$C:$C,$B148,
        Raw_totalendusesannual!$A:$A,$C148) / $D148</f>
        <v>71.130207606489464</v>
      </c>
      <c r="F148" s="38">
        <f>SUMIFS(Raw_totalendusesannual!$E:$E,
        Raw_totalendusesannual!$B:$B,$A148,
        Raw_totalendusesannual!$C:$C,$B148,
        Raw_totalendusesannual!$A:$A,$C148) / $D148</f>
        <v>29.403816250098821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Zones!$H$25</f>
        <v>199994.22999999995</v>
      </c>
      <c r="E149" s="38">
        <f>SUMIFS(Raw_totalendusesannual!$D:$D,
        Raw_totalendusesannual!$B:$B,$A149,
        Raw_totalendusesannual!$C:$C,$B149,
        Raw_totalendusesannual!$A:$A,$C149) / $D149</f>
        <v>79.953311003022449</v>
      </c>
      <c r="F149" s="38">
        <f>SUMIFS(Raw_totalendusesannual!$E:$E,
        Raw_totalendusesannual!$B:$B,$A149,
        Raw_totalendusesannual!$C:$C,$B149,
        Raw_totalendusesannual!$A:$A,$C149) / $D149</f>
        <v>28.648777967244364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Zones!$H$25</f>
        <v>199994.22999999995</v>
      </c>
      <c r="E150" s="38">
        <f>SUMIFS(Raw_totalendusesannual!$D:$D,
        Raw_totalendusesannual!$B:$B,$A150,
        Raw_totalendusesannual!$C:$C,$B150,
        Raw_totalendusesannual!$A:$A,$C150) / $D150</f>
        <v>71.031598161606979</v>
      </c>
      <c r="F150" s="38">
        <f>SUMIFS(Raw_totalendusesannual!$E:$E,
        Raw_totalendusesannual!$B:$B,$A150,
        Raw_totalendusesannual!$C:$C,$B150,
        Raw_totalendusesannual!$A:$A,$C150) / $D150</f>
        <v>29.41861367700459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Zones!$H$25</f>
        <v>199994.22999999995</v>
      </c>
      <c r="E151" s="38">
        <f>SUMIFS(Raw_totalendusesannual!$D:$D,
        Raw_totalendusesannual!$B:$B,$A151,
        Raw_totalendusesannual!$C:$C,$B151,
        Raw_totalendusesannual!$A:$A,$C151) / $D151</f>
        <v>76.980844547365209</v>
      </c>
      <c r="F151" s="38">
        <f>SUMIFS(Raw_totalendusesannual!$E:$E,
        Raw_totalendusesannual!$B:$B,$A151,
        Raw_totalendusesannual!$C:$C,$B151,
        Raw_totalendusesannual!$A:$A,$C151) / $D151</f>
        <v>29.033514916905361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Zones!$H$25</f>
        <v>199994.22999999995</v>
      </c>
      <c r="E152" s="38">
        <f>SUMIFS(Raw_totalendusesannual!$D:$D,
        Raw_totalendusesannual!$B:$B,$A152,
        Raw_totalendusesannual!$C:$C,$B152,
        Raw_totalendusesannual!$A:$A,$C152) / $D152</f>
        <v>69.081469700400874</v>
      </c>
      <c r="F152" s="38">
        <f>SUMIFS(Raw_totalendusesannual!$E:$E,
        Raw_totalendusesannual!$B:$B,$A152,
        Raw_totalendusesannual!$C:$C,$B152,
        Raw_totalendusesannual!$A:$A,$C152) / $D152</f>
        <v>29.838918302793044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Zones!$H$25</f>
        <v>199994.22999999995</v>
      </c>
      <c r="E153" s="38">
        <f>SUMIFS(Raw_totalendusesannual!$D:$D,
        Raw_totalendusesannual!$B:$B,$A153,
        Raw_totalendusesannual!$C:$C,$B153,
        Raw_totalendusesannual!$A:$A,$C153) / $D153</f>
        <v>58.079526694345148</v>
      </c>
      <c r="F153" s="38">
        <f>SUMIFS(Raw_totalendusesannual!$E:$E,
        Raw_totalendusesannual!$B:$B,$A153,
        Raw_totalendusesannual!$C:$C,$B153,
        Raw_totalendusesannual!$A:$A,$C153) / $D153</f>
        <v>65.787376865822594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Zones!$H$25</f>
        <v>199994.22999999995</v>
      </c>
      <c r="E154" s="38">
        <f>SUMIFS(Raw_totalendusesannual!$D:$D,
        Raw_totalendusesannual!$B:$B,$A154,
        Raw_totalendusesannual!$C:$C,$B154,
        Raw_totalendusesannual!$A:$A,$C154) / $D154</f>
        <v>51.814797706913858</v>
      </c>
      <c r="F154" s="38">
        <f>SUMIFS(Raw_totalendusesannual!$E:$E,
        Raw_totalendusesannual!$B:$B,$A154,
        Raw_totalendusesannual!$C:$C,$B154,
        Raw_totalendusesannual!$A:$A,$C154) / $D154</f>
        <v>66.300921631589091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Zones!$H$25</f>
        <v>199994.22999999995</v>
      </c>
      <c r="E155" s="38">
        <f>SUMIFS(Raw_totalendusesannual!$D:$D,
        Raw_totalendusesannual!$B:$B,$A155,
        Raw_totalendusesannual!$C:$C,$B155,
        Raw_totalendusesannual!$A:$A,$C155) / $D155</f>
        <v>61.422478238497199</v>
      </c>
      <c r="F155" s="38">
        <f>SUMIFS(Raw_totalendusesannual!$E:$E,
        Raw_totalendusesannual!$B:$B,$A155,
        Raw_totalendusesannual!$C:$C,$B155,
        Raw_totalendusesannual!$A:$A,$C155) / $D155</f>
        <v>62.966958346748314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Zones!$H$25</f>
        <v>199994.22999999995</v>
      </c>
      <c r="E156" s="38">
        <f>SUMIFS(Raw_totalendusesannual!$D:$D,
        Raw_totalendusesannual!$B:$B,$A156,
        Raw_totalendusesannual!$C:$C,$B156,
        Raw_totalendusesannual!$A:$A,$C156) / $D156</f>
        <v>54.055482450668713</v>
      </c>
      <c r="F156" s="38">
        <f>SUMIFS(Raw_totalendusesannual!$E:$E,
        Raw_totalendusesannual!$B:$B,$A156,
        Raw_totalendusesannual!$C:$C,$B156,
        Raw_totalendusesannual!$A:$A,$C156) / $D156</f>
        <v>63.831511639110801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Zones!$H$25</f>
        <v>199994.22999999995</v>
      </c>
      <c r="E157" s="38">
        <f>SUMIFS(Raw_totalendusesannual!$D:$D,
        Raw_totalendusesannual!$B:$B,$A157,
        Raw_totalendusesannual!$C:$C,$B157,
        Raw_totalendusesannual!$A:$A,$C157) / $D157</f>
        <v>62.442096054471186</v>
      </c>
      <c r="F157" s="38">
        <f>SUMIFS(Raw_totalendusesannual!$E:$E,
        Raw_totalendusesannual!$B:$B,$A157,
        Raw_totalendusesannual!$C:$C,$B157,
        Raw_totalendusesannual!$A:$A,$C157) / $D157</f>
        <v>60.019542763808751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Zones!$H$25</f>
        <v>199994.22999999995</v>
      </c>
      <c r="E158" s="38">
        <f>SUMIFS(Raw_totalendusesannual!$D:$D,
        Raw_totalendusesannual!$B:$B,$A158,
        Raw_totalendusesannual!$C:$C,$B158,
        Raw_totalendusesannual!$A:$A,$C158) / $D158</f>
        <v>55.044391630698563</v>
      </c>
      <c r="F158" s="38">
        <f>SUMIFS(Raw_totalendusesannual!$E:$E,
        Raw_totalendusesannual!$B:$B,$A158,
        Raw_totalendusesannual!$C:$C,$B158,
        Raw_totalendusesannual!$A:$A,$C158) / $D158</f>
        <v>60.918975512443545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Zones!$H$25</f>
        <v>199994.22999999995</v>
      </c>
      <c r="E159" s="38">
        <f>SUMIFS(Raw_totalendusesannual!$D:$D,
        Raw_totalendusesannual!$B:$B,$A159,
        Raw_totalendusesannual!$C:$C,$B159,
        Raw_totalendusesannual!$A:$A,$C159) / $D159</f>
        <v>61.50406284221301</v>
      </c>
      <c r="F159" s="38">
        <f>SUMIFS(Raw_totalendusesannual!$E:$E,
        Raw_totalendusesannual!$B:$B,$A159,
        Raw_totalendusesannual!$C:$C,$B159,
        Raw_totalendusesannual!$A:$A,$C159) / $D159</f>
        <v>60.266910550369388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Zones!$H$25</f>
        <v>199994.22999999995</v>
      </c>
      <c r="E160" s="38">
        <f>SUMIFS(Raw_totalendusesannual!$D:$D,
        Raw_totalendusesannual!$B:$B,$A160,
        Raw_totalendusesannual!$C:$C,$B160,
        Raw_totalendusesannual!$A:$A,$C160) / $D160</f>
        <v>54.053736350293725</v>
      </c>
      <c r="F160" s="38">
        <f>SUMIFS(Raw_totalendusesannual!$E:$E,
        Raw_totalendusesannual!$B:$B,$A160,
        Raw_totalendusesannual!$C:$C,$B160,
        Raw_totalendusesannual!$A:$A,$C160) / $D160</f>
        <v>61.235834603828337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Zones!$H$25</f>
        <v>199994.22999999995</v>
      </c>
      <c r="E161" s="38">
        <f>SUMIFS(Raw_totalendusesannual!$D:$D,
        Raw_totalendusesannual!$B:$B,$A161,
        Raw_totalendusesannual!$C:$C,$B161,
        Raw_totalendusesannual!$A:$A,$C161) / $D161</f>
        <v>58.094443924707242</v>
      </c>
      <c r="F161" s="38">
        <f>SUMIFS(Raw_totalendusesannual!$E:$E,
        Raw_totalendusesannual!$B:$B,$A161,
        Raw_totalendusesannual!$C:$C,$B161,
        Raw_totalendusesannual!$A:$A,$C161) / $D161</f>
        <v>64.194868771964082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Zones!$H$25</f>
        <v>199994.22999999995</v>
      </c>
      <c r="E162" s="38">
        <f>SUMIFS(Raw_totalendusesannual!$D:$D,
        Raw_totalendusesannual!$B:$B,$A162,
        Raw_totalendusesannual!$C:$C,$B162,
        Raw_totalendusesannual!$A:$A,$C162) / $D162</f>
        <v>51.71756270168396</v>
      </c>
      <c r="F162" s="38">
        <f>SUMIFS(Raw_totalendusesannual!$E:$E,
        Raw_totalendusesannual!$B:$B,$A162,
        Raw_totalendusesannual!$C:$C,$B162,
        Raw_totalendusesannual!$A:$A,$C162) / $D162</f>
        <v>64.82280763800037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3D33-6377-477A-B575-784BBAF7A03B}">
  <dimension ref="A1:H140"/>
  <sheetViews>
    <sheetView workbookViewId="0"/>
  </sheetViews>
  <sheetFormatPr defaultRowHeight="15" x14ac:dyDescent="0.25"/>
  <sheetData>
    <row r="1" spans="1:8" x14ac:dyDescent="0.25">
      <c r="A1" t="s">
        <v>493</v>
      </c>
    </row>
    <row r="3" spans="1:8" x14ac:dyDescent="0.25">
      <c r="A3" s="86" t="s">
        <v>494</v>
      </c>
      <c r="B3" s="86"/>
      <c r="C3" s="86"/>
      <c r="F3" s="86" t="s">
        <v>495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49.347375921795354</v>
      </c>
      <c r="C5" s="86">
        <v>44.475524118870837</v>
      </c>
      <c r="F5" s="86" t="s">
        <v>73</v>
      </c>
      <c r="G5" s="86">
        <v>90.566064080948763</v>
      </c>
      <c r="H5" s="86">
        <v>92.684665102588241</v>
      </c>
    </row>
    <row r="6" spans="1:8" x14ac:dyDescent="0.25">
      <c r="A6" s="86" t="s">
        <v>74</v>
      </c>
      <c r="B6" s="86">
        <v>52.921537986370922</v>
      </c>
      <c r="C6" s="86">
        <v>47.522598726973278</v>
      </c>
      <c r="F6" s="86" t="s">
        <v>74</v>
      </c>
      <c r="G6" s="86">
        <v>65.494867876938258</v>
      </c>
      <c r="H6" s="86">
        <v>67.188947751142635</v>
      </c>
    </row>
    <row r="7" spans="1:8" x14ac:dyDescent="0.25">
      <c r="A7" s="86" t="s">
        <v>75</v>
      </c>
      <c r="B7" s="86">
        <v>51.069655559562904</v>
      </c>
      <c r="C7" s="86">
        <v>45.909554740654279</v>
      </c>
      <c r="F7" s="86" t="s">
        <v>75</v>
      </c>
      <c r="G7" s="86">
        <v>56.092889579864391</v>
      </c>
      <c r="H7" s="86">
        <v>58.247326585372001</v>
      </c>
    </row>
    <row r="8" spans="1:8" x14ac:dyDescent="0.25">
      <c r="A8" s="86" t="s">
        <v>76</v>
      </c>
      <c r="B8" s="86">
        <v>53.84440346103986</v>
      </c>
      <c r="C8" s="86">
        <v>48.248451667830629</v>
      </c>
      <c r="F8" s="86" t="s">
        <v>76</v>
      </c>
      <c r="G8" s="86">
        <v>51.402213353855274</v>
      </c>
      <c r="H8" s="86">
        <v>53.096739740941537</v>
      </c>
    </row>
    <row r="9" spans="1:8" x14ac:dyDescent="0.25">
      <c r="A9" s="86" t="s">
        <v>77</v>
      </c>
      <c r="B9" s="86">
        <v>51.484007163606677</v>
      </c>
      <c r="C9" s="86">
        <v>46.264182671670085</v>
      </c>
      <c r="F9" s="86" t="s">
        <v>77</v>
      </c>
      <c r="G9" s="86">
        <v>57.545745594760426</v>
      </c>
      <c r="H9" s="86">
        <v>59.92188914650189</v>
      </c>
    </row>
    <row r="10" spans="1:8" x14ac:dyDescent="0.25">
      <c r="A10" s="86" t="s">
        <v>78</v>
      </c>
      <c r="B10" s="86">
        <v>53.642005121847774</v>
      </c>
      <c r="C10" s="86">
        <v>47.864608643959393</v>
      </c>
      <c r="F10" s="86" t="s">
        <v>78</v>
      </c>
      <c r="G10" s="86">
        <v>31.49005808817585</v>
      </c>
      <c r="H10" s="86">
        <v>32.75648887470404</v>
      </c>
    </row>
    <row r="11" spans="1:8" x14ac:dyDescent="0.25">
      <c r="A11" s="86" t="s">
        <v>79</v>
      </c>
      <c r="B11" s="86">
        <v>54.743263393148908</v>
      </c>
      <c r="C11" s="86">
        <v>48.49544804367607</v>
      </c>
      <c r="F11" s="86" t="s">
        <v>79</v>
      </c>
      <c r="G11" s="86">
        <v>30.471001738400162</v>
      </c>
      <c r="H11" s="86">
        <v>31.581325721247065</v>
      </c>
    </row>
    <row r="12" spans="1:8" x14ac:dyDescent="0.25">
      <c r="A12" s="86" t="s">
        <v>80</v>
      </c>
      <c r="B12" s="86">
        <v>55.843444333369035</v>
      </c>
      <c r="C12" s="86">
        <v>49.820349767090796</v>
      </c>
      <c r="F12" s="86" t="s">
        <v>80</v>
      </c>
      <c r="G12" s="86">
        <v>34.288037109870629</v>
      </c>
      <c r="H12" s="86">
        <v>35.437672076839426</v>
      </c>
    </row>
    <row r="13" spans="1:8" x14ac:dyDescent="0.25">
      <c r="A13" s="86" t="s">
        <v>81</v>
      </c>
      <c r="B13" s="86">
        <v>57.250260270008809</v>
      </c>
      <c r="C13" s="86">
        <v>50.521130784623153</v>
      </c>
      <c r="F13" s="86" t="s">
        <v>81</v>
      </c>
      <c r="G13" s="86">
        <v>32.220905673128676</v>
      </c>
      <c r="H13" s="86">
        <v>33.153875389304993</v>
      </c>
    </row>
    <row r="14" spans="1:8" x14ac:dyDescent="0.25">
      <c r="A14" s="86" t="s">
        <v>20</v>
      </c>
      <c r="B14" s="86">
        <v>60.104552016325684</v>
      </c>
      <c r="C14" s="86">
        <v>53.74181040123009</v>
      </c>
      <c r="F14" s="86" t="s">
        <v>20</v>
      </c>
      <c r="G14" s="86">
        <v>40.253225305550075</v>
      </c>
      <c r="H14" s="86">
        <v>41.341618705699673</v>
      </c>
    </row>
    <row r="15" spans="1:8" x14ac:dyDescent="0.25">
      <c r="A15" s="86" t="s">
        <v>21</v>
      </c>
      <c r="B15" s="86">
        <v>62.651569097768487</v>
      </c>
      <c r="C15" s="86">
        <v>56.064719917169626</v>
      </c>
      <c r="F15" s="86" t="s">
        <v>21</v>
      </c>
      <c r="G15" s="86">
        <v>56.230829559432806</v>
      </c>
      <c r="H15" s="86">
        <v>56.828534353216106</v>
      </c>
    </row>
    <row r="16" spans="1:8" x14ac:dyDescent="0.25">
      <c r="A16" s="86" t="s">
        <v>22</v>
      </c>
      <c r="B16" s="86">
        <v>59.355035692779751</v>
      </c>
      <c r="C16" s="86">
        <v>53.16407473355607</v>
      </c>
      <c r="F16" s="86" t="s">
        <v>22</v>
      </c>
      <c r="G16" s="86">
        <v>56.572808325520207</v>
      </c>
      <c r="H16" s="86">
        <v>57.645042459474972</v>
      </c>
    </row>
    <row r="17" spans="1:8" x14ac:dyDescent="0.25">
      <c r="A17" s="86" t="s">
        <v>23</v>
      </c>
      <c r="B17" s="86">
        <v>64.422913451053077</v>
      </c>
      <c r="C17" s="86">
        <v>57.554127586580883</v>
      </c>
      <c r="F17" s="86" t="s">
        <v>23</v>
      </c>
      <c r="G17" s="86">
        <v>49.614034214887113</v>
      </c>
      <c r="H17" s="86">
        <v>50.415352832929244</v>
      </c>
    </row>
    <row r="18" spans="1:8" x14ac:dyDescent="0.25">
      <c r="A18" s="86" t="s">
        <v>24</v>
      </c>
      <c r="B18" s="86">
        <v>68.974511864667321</v>
      </c>
      <c r="C18" s="86">
        <v>61.227048950362231</v>
      </c>
      <c r="F18" s="86" t="s">
        <v>24</v>
      </c>
      <c r="G18" s="86">
        <v>42.278171425245631</v>
      </c>
      <c r="H18" s="86">
        <v>42.955535017185255</v>
      </c>
    </row>
    <row r="19" spans="1:8" x14ac:dyDescent="0.25">
      <c r="A19" s="86" t="s">
        <v>25</v>
      </c>
      <c r="B19" s="86">
        <v>78.265703165536337</v>
      </c>
      <c r="C19" s="86">
        <v>70.336362454056811</v>
      </c>
      <c r="F19" s="86" t="s">
        <v>25</v>
      </c>
      <c r="G19" s="86">
        <v>29.645521273288743</v>
      </c>
      <c r="H19" s="86">
        <v>30.389036223695062</v>
      </c>
    </row>
    <row r="20" spans="1:8" x14ac:dyDescent="0.25">
      <c r="A20" s="86" t="s">
        <v>26</v>
      </c>
      <c r="B20" s="86">
        <v>58.079526694345148</v>
      </c>
      <c r="C20" s="86">
        <v>51.814797706913858</v>
      </c>
      <c r="F20" s="86" t="s">
        <v>26</v>
      </c>
      <c r="G20" s="86">
        <v>65.787376865822594</v>
      </c>
      <c r="H20" s="86">
        <v>66.300921631589091</v>
      </c>
    </row>
    <row r="33" spans="1:8" x14ac:dyDescent="0.25">
      <c r="A33" s="86" t="s">
        <v>496</v>
      </c>
      <c r="B33" s="86"/>
      <c r="C33" s="86"/>
      <c r="F33" s="86" t="s">
        <v>497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52.340273166880884</v>
      </c>
      <c r="C35" s="86">
        <v>46.528600450122994</v>
      </c>
      <c r="F35" s="86" t="s">
        <v>73</v>
      </c>
      <c r="G35" s="86">
        <v>87.348738311100291</v>
      </c>
      <c r="H35" s="86">
        <v>89.164958759060212</v>
      </c>
    </row>
    <row r="36" spans="1:8" x14ac:dyDescent="0.25">
      <c r="A36" s="86" t="s">
        <v>74</v>
      </c>
      <c r="B36" s="86">
        <v>56.117483139388582</v>
      </c>
      <c r="C36" s="86">
        <v>49.557958947115637</v>
      </c>
      <c r="F36" s="86" t="s">
        <v>74</v>
      </c>
      <c r="G36" s="86">
        <v>63.24825681220905</v>
      </c>
      <c r="H36" s="86">
        <v>64.951533251734332</v>
      </c>
    </row>
    <row r="37" spans="1:8" x14ac:dyDescent="0.25">
      <c r="A37" s="86" t="s">
        <v>75</v>
      </c>
      <c r="B37" s="86">
        <v>54.167600935286998</v>
      </c>
      <c r="C37" s="86">
        <v>47.8998323601636</v>
      </c>
      <c r="F37" s="86" t="s">
        <v>75</v>
      </c>
      <c r="G37" s="86">
        <v>54.572600719530769</v>
      </c>
      <c r="H37" s="86">
        <v>56.565258807716617</v>
      </c>
    </row>
    <row r="38" spans="1:8" x14ac:dyDescent="0.25">
      <c r="A38" s="86" t="s">
        <v>76</v>
      </c>
      <c r="B38" s="86">
        <v>56.969934432608397</v>
      </c>
      <c r="C38" s="86">
        <v>50.246776919514147</v>
      </c>
      <c r="F38" s="86" t="s">
        <v>76</v>
      </c>
      <c r="G38" s="86">
        <v>49.882200201475825</v>
      </c>
      <c r="H38" s="86">
        <v>51.559772999451042</v>
      </c>
    </row>
    <row r="39" spans="1:8" x14ac:dyDescent="0.25">
      <c r="A39" s="86" t="s">
        <v>77</v>
      </c>
      <c r="B39" s="86">
        <v>54.531734540541507</v>
      </c>
      <c r="C39" s="86">
        <v>48.217400672009397</v>
      </c>
      <c r="F39" s="86" t="s">
        <v>77</v>
      </c>
      <c r="G39" s="86">
        <v>56.014392965237064</v>
      </c>
      <c r="H39" s="86">
        <v>58.134687385731091</v>
      </c>
    </row>
    <row r="40" spans="1:8" x14ac:dyDescent="0.25">
      <c r="A40" s="86" t="s">
        <v>78</v>
      </c>
      <c r="B40" s="86">
        <v>56.016877086903968</v>
      </c>
      <c r="C40" s="86">
        <v>49.322136843647947</v>
      </c>
      <c r="F40" s="86" t="s">
        <v>78</v>
      </c>
      <c r="G40" s="86">
        <v>30.907794889882577</v>
      </c>
      <c r="H40" s="86">
        <v>32.16015752054448</v>
      </c>
    </row>
    <row r="41" spans="1:8" x14ac:dyDescent="0.25">
      <c r="A41" s="86" t="s">
        <v>79</v>
      </c>
      <c r="B41" s="86">
        <v>56.946018242626316</v>
      </c>
      <c r="C41" s="86">
        <v>50.162319982931521</v>
      </c>
      <c r="F41" s="86" t="s">
        <v>79</v>
      </c>
      <c r="G41" s="86">
        <v>29.886985639535705</v>
      </c>
      <c r="H41" s="86">
        <v>30.984997817187036</v>
      </c>
    </row>
    <row r="42" spans="1:8" x14ac:dyDescent="0.25">
      <c r="A42" s="86" t="s">
        <v>80</v>
      </c>
      <c r="B42" s="86">
        <v>58.524480681267661</v>
      </c>
      <c r="C42" s="86">
        <v>51.520569918442163</v>
      </c>
      <c r="F42" s="86" t="s">
        <v>80</v>
      </c>
      <c r="G42" s="86">
        <v>33.477484925440109</v>
      </c>
      <c r="H42" s="86">
        <v>34.66636452461654</v>
      </c>
    </row>
    <row r="43" spans="1:8" x14ac:dyDescent="0.25">
      <c r="A43" s="86" t="s">
        <v>81</v>
      </c>
      <c r="B43" s="86">
        <v>59.611008827604692</v>
      </c>
      <c r="C43" s="86">
        <v>52.269122864194649</v>
      </c>
      <c r="F43" s="86" t="s">
        <v>81</v>
      </c>
      <c r="G43" s="86">
        <v>31.43177675675944</v>
      </c>
      <c r="H43" s="86">
        <v>32.464474900100875</v>
      </c>
    </row>
    <row r="44" spans="1:8" x14ac:dyDescent="0.25">
      <c r="A44" s="86" t="s">
        <v>20</v>
      </c>
      <c r="B44" s="86">
        <v>62.743482649474451</v>
      </c>
      <c r="C44" s="86">
        <v>55.43798158576876</v>
      </c>
      <c r="F44" s="86" t="s">
        <v>20</v>
      </c>
      <c r="G44" s="86">
        <v>39.101463877232867</v>
      </c>
      <c r="H44" s="86">
        <v>40.212421478359659</v>
      </c>
    </row>
    <row r="45" spans="1:8" x14ac:dyDescent="0.25">
      <c r="A45" s="86" t="s">
        <v>21</v>
      </c>
      <c r="B45" s="86">
        <v>65.55343806668823</v>
      </c>
      <c r="C45" s="86">
        <v>57.835643658319555</v>
      </c>
      <c r="F45" s="86" t="s">
        <v>21</v>
      </c>
      <c r="G45" s="86">
        <v>53.936375864443704</v>
      </c>
      <c r="H45" s="86">
        <v>54.879000009150275</v>
      </c>
    </row>
    <row r="46" spans="1:8" x14ac:dyDescent="0.25">
      <c r="A46" s="86" t="s">
        <v>22</v>
      </c>
      <c r="B46" s="86">
        <v>62.124988755925621</v>
      </c>
      <c r="C46" s="86">
        <v>54.899195841800051</v>
      </c>
      <c r="F46" s="86" t="s">
        <v>22</v>
      </c>
      <c r="G46" s="86">
        <v>54.585122980798012</v>
      </c>
      <c r="H46" s="86">
        <v>55.816098944454566</v>
      </c>
    </row>
    <row r="47" spans="1:8" x14ac:dyDescent="0.25">
      <c r="A47" s="86" t="s">
        <v>23</v>
      </c>
      <c r="B47" s="86">
        <v>66.97351593593477</v>
      </c>
      <c r="C47" s="86">
        <v>59.114141692987857</v>
      </c>
      <c r="F47" s="86" t="s">
        <v>23</v>
      </c>
      <c r="G47" s="86">
        <v>47.913216896307468</v>
      </c>
      <c r="H47" s="86">
        <v>48.866972912168521</v>
      </c>
    </row>
    <row r="48" spans="1:8" x14ac:dyDescent="0.25">
      <c r="A48" s="86" t="s">
        <v>24</v>
      </c>
      <c r="B48" s="86">
        <v>71.274847129339705</v>
      </c>
      <c r="C48" s="86">
        <v>62.889251554907375</v>
      </c>
      <c r="F48" s="86" t="s">
        <v>24</v>
      </c>
      <c r="G48" s="86">
        <v>40.813477268819213</v>
      </c>
      <c r="H48" s="86">
        <v>41.668308080688142</v>
      </c>
    </row>
    <row r="49" spans="1:8" x14ac:dyDescent="0.25">
      <c r="A49" s="86" t="s">
        <v>25</v>
      </c>
      <c r="B49" s="86">
        <v>79.95915947175078</v>
      </c>
      <c r="C49" s="86">
        <v>71.045536113716892</v>
      </c>
      <c r="F49" s="86" t="s">
        <v>25</v>
      </c>
      <c r="G49" s="86">
        <v>28.833083434457091</v>
      </c>
      <c r="H49" s="86">
        <v>29.663433140046095</v>
      </c>
    </row>
    <row r="50" spans="1:8" x14ac:dyDescent="0.25">
      <c r="A50" s="86" t="s">
        <v>26</v>
      </c>
      <c r="B50" s="86">
        <v>61.422478238497199</v>
      </c>
      <c r="C50" s="86">
        <v>54.055482450668713</v>
      </c>
      <c r="F50" s="86" t="s">
        <v>26</v>
      </c>
      <c r="G50" s="86">
        <v>62.966958346748314</v>
      </c>
      <c r="H50" s="86">
        <v>63.831511639110801</v>
      </c>
    </row>
    <row r="63" spans="1:8" x14ac:dyDescent="0.25">
      <c r="A63" s="86" t="s">
        <v>498</v>
      </c>
      <c r="B63" s="86"/>
      <c r="C63" s="86"/>
      <c r="F63" s="86" t="s">
        <v>499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53.137738823765076</v>
      </c>
      <c r="C65" s="86">
        <v>47.325129329981188</v>
      </c>
      <c r="F65" s="86" t="s">
        <v>73</v>
      </c>
      <c r="G65" s="86">
        <v>84.038234753072643</v>
      </c>
      <c r="H65" s="86">
        <v>85.81892862609088</v>
      </c>
    </row>
    <row r="66" spans="1:8" x14ac:dyDescent="0.25">
      <c r="A66" s="86" t="s">
        <v>74</v>
      </c>
      <c r="B66" s="86">
        <v>56.621220822220742</v>
      </c>
      <c r="C66" s="86">
        <v>50.055071088800929</v>
      </c>
      <c r="F66" s="86" t="s">
        <v>74</v>
      </c>
      <c r="G66" s="86">
        <v>61.344145028584094</v>
      </c>
      <c r="H66" s="86">
        <v>63.029324096000188</v>
      </c>
    </row>
    <row r="67" spans="1:8" x14ac:dyDescent="0.25">
      <c r="A67" s="86" t="s">
        <v>75</v>
      </c>
      <c r="B67" s="86">
        <v>54.447344455887567</v>
      </c>
      <c r="C67" s="86">
        <v>48.191623428335916</v>
      </c>
      <c r="F67" s="86" t="s">
        <v>75</v>
      </c>
      <c r="G67" s="86">
        <v>53.400182845275097</v>
      </c>
      <c r="H67" s="86">
        <v>55.31897000228458</v>
      </c>
    </row>
    <row r="68" spans="1:8" x14ac:dyDescent="0.25">
      <c r="A68" s="86" t="s">
        <v>76</v>
      </c>
      <c r="B68" s="86">
        <v>57.216639400046709</v>
      </c>
      <c r="C68" s="86">
        <v>50.501545269581037</v>
      </c>
      <c r="F68" s="86" t="s">
        <v>76</v>
      </c>
      <c r="G68" s="86">
        <v>48.879248316313941</v>
      </c>
      <c r="H68" s="86">
        <v>50.506564664390581</v>
      </c>
    </row>
    <row r="69" spans="1:8" x14ac:dyDescent="0.25">
      <c r="A69" s="86" t="s">
        <v>77</v>
      </c>
      <c r="B69" s="86">
        <v>54.789257220070816</v>
      </c>
      <c r="C69" s="86">
        <v>48.494601969266824</v>
      </c>
      <c r="F69" s="86" t="s">
        <v>77</v>
      </c>
      <c r="G69" s="86">
        <v>54.980150277335518</v>
      </c>
      <c r="H69" s="86">
        <v>56.994590093924224</v>
      </c>
    </row>
    <row r="70" spans="1:8" x14ac:dyDescent="0.25">
      <c r="A70" s="86" t="s">
        <v>78</v>
      </c>
      <c r="B70" s="86">
        <v>55.99637984555855</v>
      </c>
      <c r="C70" s="86">
        <v>49.314371419615469</v>
      </c>
      <c r="F70" s="86" t="s">
        <v>78</v>
      </c>
      <c r="G70" s="86">
        <v>30.719245650237017</v>
      </c>
      <c r="H70" s="86">
        <v>31.921742292265137</v>
      </c>
    </row>
    <row r="71" spans="1:8" x14ac:dyDescent="0.25">
      <c r="A71" s="86" t="s">
        <v>79</v>
      </c>
      <c r="B71" s="86">
        <v>56.941629266004341</v>
      </c>
      <c r="C71" s="86">
        <v>50.169491139819392</v>
      </c>
      <c r="F71" s="86" t="s">
        <v>79</v>
      </c>
      <c r="G71" s="86">
        <v>29.707063898793489</v>
      </c>
      <c r="H71" s="86">
        <v>30.754374063691746</v>
      </c>
    </row>
    <row r="72" spans="1:8" x14ac:dyDescent="0.25">
      <c r="A72" s="86" t="s">
        <v>80</v>
      </c>
      <c r="B72" s="86">
        <v>58.565300608922577</v>
      </c>
      <c r="C72" s="86">
        <v>51.572881427629206</v>
      </c>
      <c r="F72" s="86" t="s">
        <v>80</v>
      </c>
      <c r="G72" s="86">
        <v>33.173989269590436</v>
      </c>
      <c r="H72" s="86">
        <v>34.314522573976262</v>
      </c>
    </row>
    <row r="73" spans="1:8" x14ac:dyDescent="0.25">
      <c r="A73" s="86" t="s">
        <v>81</v>
      </c>
      <c r="B73" s="86">
        <v>59.633442024802434</v>
      </c>
      <c r="C73" s="86">
        <v>52.303925818259863</v>
      </c>
      <c r="F73" s="86" t="s">
        <v>81</v>
      </c>
      <c r="G73" s="86">
        <v>31.193902494086959</v>
      </c>
      <c r="H73" s="86">
        <v>32.19119636601517</v>
      </c>
    </row>
    <row r="74" spans="1:8" x14ac:dyDescent="0.25">
      <c r="A74" s="86" t="s">
        <v>20</v>
      </c>
      <c r="B74" s="86">
        <v>62.926817988698986</v>
      </c>
      <c r="C74" s="86">
        <v>55.642725142620378</v>
      </c>
      <c r="F74" s="86" t="s">
        <v>20</v>
      </c>
      <c r="G74" s="86">
        <v>38.445182193506291</v>
      </c>
      <c r="H74" s="86">
        <v>39.513735471268355</v>
      </c>
    </row>
    <row r="75" spans="1:8" x14ac:dyDescent="0.25">
      <c r="A75" s="86" t="s">
        <v>21</v>
      </c>
      <c r="B75" s="86">
        <v>66.072171682153041</v>
      </c>
      <c r="C75" s="86">
        <v>58.357937426494765</v>
      </c>
      <c r="F75" s="86" t="s">
        <v>21</v>
      </c>
      <c r="G75" s="86">
        <v>52.135758466631771</v>
      </c>
      <c r="H75" s="86">
        <v>53.073867431075399</v>
      </c>
    </row>
    <row r="76" spans="1:8" x14ac:dyDescent="0.25">
      <c r="A76" s="86" t="s">
        <v>22</v>
      </c>
      <c r="B76" s="86">
        <v>62.620253044300341</v>
      </c>
      <c r="C76" s="86">
        <v>55.403066928480904</v>
      </c>
      <c r="F76" s="86" t="s">
        <v>22</v>
      </c>
      <c r="G76" s="86">
        <v>52.851058753045045</v>
      </c>
      <c r="H76" s="86">
        <v>54.063453230625711</v>
      </c>
    </row>
    <row r="77" spans="1:8" x14ac:dyDescent="0.25">
      <c r="A77" s="86" t="s">
        <v>23</v>
      </c>
      <c r="B77" s="86">
        <v>67.365971958291013</v>
      </c>
      <c r="C77" s="86">
        <v>59.521330640388989</v>
      </c>
      <c r="F77" s="86" t="s">
        <v>23</v>
      </c>
      <c r="G77" s="86">
        <v>46.527258561409511</v>
      </c>
      <c r="H77" s="86">
        <v>47.440584760870365</v>
      </c>
    </row>
    <row r="78" spans="1:8" x14ac:dyDescent="0.25">
      <c r="A78" s="86" t="s">
        <v>24</v>
      </c>
      <c r="B78" s="86">
        <v>71.565432162717912</v>
      </c>
      <c r="C78" s="86">
        <v>63.210405720205046</v>
      </c>
      <c r="F78" s="86" t="s">
        <v>24</v>
      </c>
      <c r="G78" s="86">
        <v>39.907274224861396</v>
      </c>
      <c r="H78" s="86">
        <v>40.717820959134684</v>
      </c>
    </row>
    <row r="79" spans="1:8" x14ac:dyDescent="0.25">
      <c r="A79" s="86" t="s">
        <v>25</v>
      </c>
      <c r="B79" s="86">
        <v>80.018640087766556</v>
      </c>
      <c r="C79" s="86">
        <v>71.130207606489464</v>
      </c>
      <c r="F79" s="86" t="s">
        <v>25</v>
      </c>
      <c r="G79" s="86">
        <v>28.639036936215614</v>
      </c>
      <c r="H79" s="86">
        <v>29.403816250098821</v>
      </c>
    </row>
    <row r="80" spans="1:8" x14ac:dyDescent="0.25">
      <c r="A80" s="86" t="s">
        <v>26</v>
      </c>
      <c r="B80" s="86">
        <v>62.442096054471186</v>
      </c>
      <c r="C80" s="86">
        <v>55.044391630698563</v>
      </c>
      <c r="F80" s="86" t="s">
        <v>26</v>
      </c>
      <c r="G80" s="86">
        <v>60.019542763808751</v>
      </c>
      <c r="H80" s="86">
        <v>60.918975512443545</v>
      </c>
    </row>
    <row r="93" spans="1:8" x14ac:dyDescent="0.25">
      <c r="A93" s="86" t="s">
        <v>500</v>
      </c>
      <c r="B93" s="86"/>
      <c r="C93" s="86"/>
      <c r="F93" s="86" t="s">
        <v>501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52.340631577221018</v>
      </c>
      <c r="C95" s="86">
        <v>46.520920678561595</v>
      </c>
      <c r="F95" s="86" t="s">
        <v>73</v>
      </c>
      <c r="G95" s="86">
        <v>84.335773387062233</v>
      </c>
      <c r="H95" s="86">
        <v>86.205893390024315</v>
      </c>
    </row>
    <row r="96" spans="1:8" x14ac:dyDescent="0.25">
      <c r="A96" s="86" t="s">
        <v>74</v>
      </c>
      <c r="B96" s="86">
        <v>56.111045453661355</v>
      </c>
      <c r="C96" s="86">
        <v>49.535053986307517</v>
      </c>
      <c r="F96" s="86" t="s">
        <v>74</v>
      </c>
      <c r="G96" s="86">
        <v>61.498406579029826</v>
      </c>
      <c r="H96" s="86">
        <v>63.226137324061817</v>
      </c>
    </row>
    <row r="97" spans="1:8" x14ac:dyDescent="0.25">
      <c r="A97" s="86" t="s">
        <v>75</v>
      </c>
      <c r="B97" s="86">
        <v>54.164321440673575</v>
      </c>
      <c r="C97" s="86">
        <v>47.89117771047696</v>
      </c>
      <c r="F97" s="86" t="s">
        <v>75</v>
      </c>
      <c r="G97" s="86">
        <v>53.49762490647857</v>
      </c>
      <c r="H97" s="86">
        <v>55.450587499449377</v>
      </c>
    </row>
    <row r="98" spans="1:8" x14ac:dyDescent="0.25">
      <c r="A98" s="86" t="s">
        <v>76</v>
      </c>
      <c r="B98" s="86">
        <v>56.96565385911385</v>
      </c>
      <c r="C98" s="86">
        <v>50.236069160595299</v>
      </c>
      <c r="F98" s="86" t="s">
        <v>76</v>
      </c>
      <c r="G98" s="86">
        <v>48.957758431330753</v>
      </c>
      <c r="H98" s="86">
        <v>50.609929496465988</v>
      </c>
    </row>
    <row r="99" spans="1:8" x14ac:dyDescent="0.25">
      <c r="A99" s="86" t="s">
        <v>77</v>
      </c>
      <c r="B99" s="86">
        <v>54.522817733291618</v>
      </c>
      <c r="C99" s="86">
        <v>48.196396766046711</v>
      </c>
      <c r="F99" s="86" t="s">
        <v>77</v>
      </c>
      <c r="G99" s="86">
        <v>55.060177186111837</v>
      </c>
      <c r="H99" s="86">
        <v>57.105531944596621</v>
      </c>
    </row>
    <row r="100" spans="1:8" x14ac:dyDescent="0.25">
      <c r="A100" s="86" t="s">
        <v>78</v>
      </c>
      <c r="B100" s="86">
        <v>56.014740375259834</v>
      </c>
      <c r="C100" s="86">
        <v>49.319377664045625</v>
      </c>
      <c r="F100" s="86" t="s">
        <v>78</v>
      </c>
      <c r="G100" s="86">
        <v>30.732363278680598</v>
      </c>
      <c r="H100" s="86">
        <v>31.943411567423727</v>
      </c>
    </row>
    <row r="101" spans="1:8" x14ac:dyDescent="0.25">
      <c r="A101" s="86" t="s">
        <v>79</v>
      </c>
      <c r="B101" s="86">
        <v>56.944244641457914</v>
      </c>
      <c r="C101" s="86">
        <v>50.159586554072099</v>
      </c>
      <c r="F101" s="86" t="s">
        <v>79</v>
      </c>
      <c r="G101" s="86">
        <v>29.719497607505986</v>
      </c>
      <c r="H101" s="86">
        <v>30.775892934511166</v>
      </c>
    </row>
    <row r="102" spans="1:8" x14ac:dyDescent="0.25">
      <c r="A102" s="86" t="s">
        <v>80</v>
      </c>
      <c r="B102" s="86">
        <v>58.520524117120793</v>
      </c>
      <c r="C102" s="86">
        <v>51.514274286813183</v>
      </c>
      <c r="F102" s="86" t="s">
        <v>80</v>
      </c>
      <c r="G102" s="86">
        <v>33.194097449711435</v>
      </c>
      <c r="H102" s="86">
        <v>34.344354034613907</v>
      </c>
    </row>
    <row r="103" spans="1:8" x14ac:dyDescent="0.25">
      <c r="A103" s="86" t="s">
        <v>81</v>
      </c>
      <c r="B103" s="86">
        <v>59.606752404806898</v>
      </c>
      <c r="C103" s="86">
        <v>52.263195893201527</v>
      </c>
      <c r="F103" s="86" t="s">
        <v>81</v>
      </c>
      <c r="G103" s="86">
        <v>31.208643569366981</v>
      </c>
      <c r="H103" s="86">
        <v>32.213470808632835</v>
      </c>
    </row>
    <row r="104" spans="1:8" x14ac:dyDescent="0.25">
      <c r="A104" s="86" t="s">
        <v>20</v>
      </c>
      <c r="B104" s="86">
        <v>62.733061948837239</v>
      </c>
      <c r="C104" s="86">
        <v>55.419982916507159</v>
      </c>
      <c r="F104" s="86" t="s">
        <v>20</v>
      </c>
      <c r="G104" s="86">
        <v>38.488848353275003</v>
      </c>
      <c r="H104" s="86">
        <v>39.569998844466674</v>
      </c>
    </row>
    <row r="105" spans="1:8" x14ac:dyDescent="0.25">
      <c r="A105" s="86" t="s">
        <v>21</v>
      </c>
      <c r="B105" s="86">
        <v>65.55028022558453</v>
      </c>
      <c r="C105" s="86">
        <v>57.822011615035102</v>
      </c>
      <c r="F105" s="86" t="s">
        <v>21</v>
      </c>
      <c r="G105" s="86">
        <v>52.281795829809703</v>
      </c>
      <c r="H105" s="86">
        <v>53.254209433942179</v>
      </c>
    </row>
    <row r="106" spans="1:8" x14ac:dyDescent="0.25">
      <c r="A106" s="86" t="s">
        <v>22</v>
      </c>
      <c r="B106" s="86">
        <v>62.124113030660951</v>
      </c>
      <c r="C106" s="86">
        <v>54.883814298042509</v>
      </c>
      <c r="F106" s="86" t="s">
        <v>22</v>
      </c>
      <c r="G106" s="86">
        <v>52.994115130221516</v>
      </c>
      <c r="H106" s="86">
        <v>54.247416787974345</v>
      </c>
    </row>
    <row r="107" spans="1:8" x14ac:dyDescent="0.25">
      <c r="A107" s="86" t="s">
        <v>23</v>
      </c>
      <c r="B107" s="86">
        <v>66.974121953418361</v>
      </c>
      <c r="C107" s="86">
        <v>59.103758343428225</v>
      </c>
      <c r="F107" s="86" t="s">
        <v>23</v>
      </c>
      <c r="G107" s="86">
        <v>46.64070778441959</v>
      </c>
      <c r="H107" s="86">
        <v>47.589477706431836</v>
      </c>
    </row>
    <row r="108" spans="1:8" x14ac:dyDescent="0.25">
      <c r="A108" s="86" t="s">
        <v>24</v>
      </c>
      <c r="B108" s="86">
        <v>71.268252389081439</v>
      </c>
      <c r="C108" s="86">
        <v>62.875644862354292</v>
      </c>
      <c r="F108" s="86" t="s">
        <v>24</v>
      </c>
      <c r="G108" s="86">
        <v>39.974255157261297</v>
      </c>
      <c r="H108" s="86">
        <v>40.806268260839339</v>
      </c>
    </row>
    <row r="109" spans="1:8" x14ac:dyDescent="0.25">
      <c r="A109" s="86" t="s">
        <v>25</v>
      </c>
      <c r="B109" s="86">
        <v>79.953311003022449</v>
      </c>
      <c r="C109" s="86">
        <v>71.031598161606979</v>
      </c>
      <c r="F109" s="86" t="s">
        <v>25</v>
      </c>
      <c r="G109" s="86">
        <v>28.648777967244364</v>
      </c>
      <c r="H109" s="86">
        <v>29.41861367700459</v>
      </c>
    </row>
    <row r="110" spans="1:8" x14ac:dyDescent="0.25">
      <c r="A110" s="86" t="s">
        <v>26</v>
      </c>
      <c r="B110" s="86">
        <v>61.50406284221301</v>
      </c>
      <c r="C110" s="86">
        <v>54.053736350293725</v>
      </c>
      <c r="F110" s="86" t="s">
        <v>26</v>
      </c>
      <c r="G110" s="86">
        <v>60.266910550369388</v>
      </c>
      <c r="H110" s="86">
        <v>61.235834603828337</v>
      </c>
    </row>
    <row r="123" spans="1:8" x14ac:dyDescent="0.25">
      <c r="A123" s="86" t="s">
        <v>502</v>
      </c>
      <c r="B123" s="86"/>
      <c r="C123" s="86"/>
      <c r="F123" s="86" t="s">
        <v>503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49.741610445461362</v>
      </c>
      <c r="C125" s="86">
        <v>44.808004060917163</v>
      </c>
      <c r="F125" s="86" t="s">
        <v>73</v>
      </c>
      <c r="G125" s="86">
        <v>88.648583161624231</v>
      </c>
      <c r="H125" s="86">
        <v>90.082909041925888</v>
      </c>
    </row>
    <row r="126" spans="1:8" x14ac:dyDescent="0.25">
      <c r="A126" s="86" t="s">
        <v>74</v>
      </c>
      <c r="B126" s="86">
        <v>53.166047190461455</v>
      </c>
      <c r="C126" s="86">
        <v>47.588818337409045</v>
      </c>
      <c r="F126" s="86" t="s">
        <v>74</v>
      </c>
      <c r="G126" s="86">
        <v>64.169020976255183</v>
      </c>
      <c r="H126" s="86">
        <v>65.602681687366697</v>
      </c>
    </row>
    <row r="127" spans="1:8" x14ac:dyDescent="0.25">
      <c r="A127" s="86" t="s">
        <v>75</v>
      </c>
      <c r="B127" s="86">
        <v>51.308949063180485</v>
      </c>
      <c r="C127" s="86">
        <v>45.979449757125508</v>
      </c>
      <c r="F127" s="86" t="s">
        <v>75</v>
      </c>
      <c r="G127" s="86">
        <v>55.252799443263953</v>
      </c>
      <c r="H127" s="86">
        <v>57.070509834208728</v>
      </c>
    </row>
    <row r="128" spans="1:8" x14ac:dyDescent="0.25">
      <c r="A128" s="86" t="s">
        <v>76</v>
      </c>
      <c r="B128" s="86">
        <v>54.044025570137705</v>
      </c>
      <c r="C128" s="86">
        <v>48.27984217344671</v>
      </c>
      <c r="F128" s="86" t="s">
        <v>76</v>
      </c>
      <c r="G128" s="86">
        <v>50.515567574124518</v>
      </c>
      <c r="H128" s="86">
        <v>52.030250022713162</v>
      </c>
    </row>
    <row r="129" spans="1:8" x14ac:dyDescent="0.25">
      <c r="A129" s="86" t="s">
        <v>77</v>
      </c>
      <c r="B129" s="86">
        <v>51.73141120121317</v>
      </c>
      <c r="C129" s="86">
        <v>46.32719278951199</v>
      </c>
      <c r="F129" s="86" t="s">
        <v>77</v>
      </c>
      <c r="G129" s="86">
        <v>56.63966075421277</v>
      </c>
      <c r="H129" s="86">
        <v>58.57773836775192</v>
      </c>
    </row>
    <row r="130" spans="1:8" x14ac:dyDescent="0.25">
      <c r="A130" s="86" t="s">
        <v>78</v>
      </c>
      <c r="B130" s="86">
        <v>53.338472514932072</v>
      </c>
      <c r="C130" s="86">
        <v>47.493195878701115</v>
      </c>
      <c r="F130" s="86" t="s">
        <v>78</v>
      </c>
      <c r="G130" s="86">
        <v>31.14710649402236</v>
      </c>
      <c r="H130" s="86">
        <v>32.331051000821383</v>
      </c>
    </row>
    <row r="131" spans="1:8" x14ac:dyDescent="0.25">
      <c r="A131" s="86" t="s">
        <v>79</v>
      </c>
      <c r="B131" s="86">
        <v>54.253606416545132</v>
      </c>
      <c r="C131" s="86">
        <v>48.316797489607595</v>
      </c>
      <c r="F131" s="86" t="s">
        <v>79</v>
      </c>
      <c r="G131" s="86">
        <v>30.107159041538356</v>
      </c>
      <c r="H131" s="86">
        <v>31.144433166896871</v>
      </c>
    </row>
    <row r="132" spans="1:8" x14ac:dyDescent="0.25">
      <c r="A132" s="86" t="s">
        <v>80</v>
      </c>
      <c r="B132" s="86">
        <v>55.687641388454075</v>
      </c>
      <c r="C132" s="86">
        <v>49.604323034719563</v>
      </c>
      <c r="F132" s="86" t="s">
        <v>80</v>
      </c>
      <c r="G132" s="86">
        <v>33.768725827740141</v>
      </c>
      <c r="H132" s="86">
        <v>34.883656343485519</v>
      </c>
    </row>
    <row r="133" spans="1:8" x14ac:dyDescent="0.25">
      <c r="A133" s="86" t="s">
        <v>81</v>
      </c>
      <c r="B133" s="86">
        <v>56.652214916400347</v>
      </c>
      <c r="C133" s="86">
        <v>50.270768361667244</v>
      </c>
      <c r="F133" s="86" t="s">
        <v>81</v>
      </c>
      <c r="G133" s="86">
        <v>31.697615626210826</v>
      </c>
      <c r="H133" s="86">
        <v>32.668643940377684</v>
      </c>
    </row>
    <row r="134" spans="1:8" x14ac:dyDescent="0.25">
      <c r="A134" s="86" t="s">
        <v>20</v>
      </c>
      <c r="B134" s="86">
        <v>59.806122906645868</v>
      </c>
      <c r="C134" s="86">
        <v>53.39518340104113</v>
      </c>
      <c r="F134" s="86" t="s">
        <v>20</v>
      </c>
      <c r="G134" s="86">
        <v>39.517238622334261</v>
      </c>
      <c r="H134" s="86">
        <v>40.519788445896673</v>
      </c>
    </row>
    <row r="135" spans="1:8" x14ac:dyDescent="0.25">
      <c r="A135" s="86" t="s">
        <v>21</v>
      </c>
      <c r="B135" s="86">
        <v>62.433047643424523</v>
      </c>
      <c r="C135" s="86">
        <v>55.736493147827325</v>
      </c>
      <c r="F135" s="86" t="s">
        <v>21</v>
      </c>
      <c r="G135" s="86">
        <v>54.904875655662678</v>
      </c>
      <c r="H135" s="86">
        <v>55.587014135357819</v>
      </c>
    </row>
    <row r="136" spans="1:8" x14ac:dyDescent="0.25">
      <c r="A136" s="86" t="s">
        <v>22</v>
      </c>
      <c r="B136" s="86">
        <v>59.209031480558231</v>
      </c>
      <c r="C136" s="86">
        <v>52.932058239880234</v>
      </c>
      <c r="F136" s="86" t="s">
        <v>22</v>
      </c>
      <c r="G136" s="86">
        <v>55.435827223615412</v>
      </c>
      <c r="H136" s="86">
        <v>56.440749315617765</v>
      </c>
    </row>
    <row r="137" spans="1:8" x14ac:dyDescent="0.25">
      <c r="A137" s="86" t="s">
        <v>23</v>
      </c>
      <c r="B137" s="86">
        <v>63.975452491804404</v>
      </c>
      <c r="C137" s="86">
        <v>57.076219098921015</v>
      </c>
      <c r="F137" s="86" t="s">
        <v>23</v>
      </c>
      <c r="G137" s="86">
        <v>48.661377430738895</v>
      </c>
      <c r="H137" s="86">
        <v>49.44446717287795</v>
      </c>
    </row>
    <row r="138" spans="1:8" x14ac:dyDescent="0.25">
      <c r="A138" s="86" t="s">
        <v>24</v>
      </c>
      <c r="B138" s="86">
        <v>68.080960485710023</v>
      </c>
      <c r="C138" s="86">
        <v>60.739477133915329</v>
      </c>
      <c r="F138" s="86" t="s">
        <v>24</v>
      </c>
      <c r="G138" s="86">
        <v>41.404681775069221</v>
      </c>
      <c r="H138" s="86">
        <v>42.170622922471324</v>
      </c>
    </row>
    <row r="139" spans="1:8" x14ac:dyDescent="0.25">
      <c r="A139" s="86" t="s">
        <v>25</v>
      </c>
      <c r="B139" s="86">
        <v>76.980844547365209</v>
      </c>
      <c r="C139" s="86">
        <v>69.081469700400874</v>
      </c>
      <c r="F139" s="86" t="s">
        <v>25</v>
      </c>
      <c r="G139" s="86">
        <v>29.033514916905361</v>
      </c>
      <c r="H139" s="86">
        <v>29.838918302793044</v>
      </c>
    </row>
    <row r="140" spans="1:8" x14ac:dyDescent="0.25">
      <c r="A140" s="86" t="s">
        <v>26</v>
      </c>
      <c r="B140" s="86">
        <v>58.094443924707242</v>
      </c>
      <c r="C140" s="86">
        <v>51.71756270168396</v>
      </c>
      <c r="F140" s="86" t="s">
        <v>26</v>
      </c>
      <c r="G140" s="86">
        <v>64.194868771964082</v>
      </c>
      <c r="H140" s="86">
        <v>64.82280763800037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9869190.4499999993</v>
      </c>
      <c r="E2">
        <v>18112690.25</v>
      </c>
    </row>
    <row r="3" spans="1:5" x14ac:dyDescent="0.25">
      <c r="A3" t="s">
        <v>39</v>
      </c>
      <c r="B3" t="s">
        <v>74</v>
      </c>
      <c r="C3" t="s">
        <v>67</v>
      </c>
      <c r="D3">
        <v>10584002.24</v>
      </c>
      <c r="E3">
        <v>13098595.67</v>
      </c>
    </row>
    <row r="4" spans="1:5" x14ac:dyDescent="0.25">
      <c r="A4" t="s">
        <v>39</v>
      </c>
      <c r="B4" t="s">
        <v>75</v>
      </c>
      <c r="C4" t="s">
        <v>67</v>
      </c>
      <c r="D4">
        <v>10213636.439999999</v>
      </c>
      <c r="E4">
        <v>11218254.26</v>
      </c>
    </row>
    <row r="5" spans="1:5" x14ac:dyDescent="0.25">
      <c r="A5" t="s">
        <v>39</v>
      </c>
      <c r="B5" t="s">
        <v>76</v>
      </c>
      <c r="C5" t="s">
        <v>67</v>
      </c>
      <c r="D5">
        <v>10768570.01</v>
      </c>
      <c r="E5">
        <v>10280146.08</v>
      </c>
    </row>
    <row r="6" spans="1:5" x14ac:dyDescent="0.25">
      <c r="A6" t="s">
        <v>39</v>
      </c>
      <c r="B6" t="s">
        <v>77</v>
      </c>
      <c r="C6" t="s">
        <v>67</v>
      </c>
      <c r="D6">
        <v>10296504.369999999</v>
      </c>
      <c r="E6">
        <v>11508817.08</v>
      </c>
    </row>
    <row r="7" spans="1:5" x14ac:dyDescent="0.25">
      <c r="A7" t="s">
        <v>39</v>
      </c>
      <c r="B7" t="s">
        <v>78</v>
      </c>
      <c r="C7" t="s">
        <v>67</v>
      </c>
      <c r="D7">
        <v>10728091.51</v>
      </c>
      <c r="E7">
        <v>6297829.9199999999</v>
      </c>
    </row>
    <row r="8" spans="1:5" x14ac:dyDescent="0.25">
      <c r="A8" t="s">
        <v>39</v>
      </c>
      <c r="B8" t="s">
        <v>79</v>
      </c>
      <c r="C8" t="s">
        <v>67</v>
      </c>
      <c r="D8">
        <v>10948336.810000001</v>
      </c>
      <c r="E8">
        <v>6094024.5300000003</v>
      </c>
    </row>
    <row r="9" spans="1:5" x14ac:dyDescent="0.25">
      <c r="A9" t="s">
        <v>39</v>
      </c>
      <c r="B9" t="s">
        <v>80</v>
      </c>
      <c r="C9" t="s">
        <v>67</v>
      </c>
      <c r="D9">
        <v>11168366.65</v>
      </c>
      <c r="E9">
        <v>6857409.5800000001</v>
      </c>
    </row>
    <row r="10" spans="1:5" x14ac:dyDescent="0.25">
      <c r="A10" t="s">
        <v>39</v>
      </c>
      <c r="B10" t="s">
        <v>81</v>
      </c>
      <c r="C10" t="s">
        <v>67</v>
      </c>
      <c r="D10">
        <v>11449721.720000001</v>
      </c>
      <c r="E10">
        <v>6443995.2199999997</v>
      </c>
    </row>
    <row r="11" spans="1:5" x14ac:dyDescent="0.25">
      <c r="A11" t="s">
        <v>39</v>
      </c>
      <c r="B11" t="s">
        <v>20</v>
      </c>
      <c r="C11" t="s">
        <v>67</v>
      </c>
      <c r="D11">
        <v>12020563.6</v>
      </c>
      <c r="E11">
        <v>8050412.7999999998</v>
      </c>
    </row>
    <row r="12" spans="1:5" x14ac:dyDescent="0.25">
      <c r="A12" t="s">
        <v>39</v>
      </c>
      <c r="B12" t="s">
        <v>21</v>
      </c>
      <c r="C12" t="s">
        <v>67</v>
      </c>
      <c r="D12">
        <v>12529952.32</v>
      </c>
      <c r="E12">
        <v>11245841.460000001</v>
      </c>
    </row>
    <row r="13" spans="1:5" x14ac:dyDescent="0.25">
      <c r="A13" t="s">
        <v>39</v>
      </c>
      <c r="B13" t="s">
        <v>22</v>
      </c>
      <c r="C13" t="s">
        <v>67</v>
      </c>
      <c r="D13">
        <v>11870664.66</v>
      </c>
      <c r="E13">
        <v>11314235.24</v>
      </c>
    </row>
    <row r="14" spans="1:5" x14ac:dyDescent="0.25">
      <c r="A14" t="s">
        <v>39</v>
      </c>
      <c r="B14" t="s">
        <v>23</v>
      </c>
      <c r="C14" t="s">
        <v>67</v>
      </c>
      <c r="D14">
        <v>12884210.970000001</v>
      </c>
      <c r="E14">
        <v>9922520.5700000003</v>
      </c>
    </row>
    <row r="15" spans="1:5" x14ac:dyDescent="0.25">
      <c r="A15" t="s">
        <v>39</v>
      </c>
      <c r="B15" t="s">
        <v>24</v>
      </c>
      <c r="C15" t="s">
        <v>67</v>
      </c>
      <c r="D15">
        <v>13794504.390000001</v>
      </c>
      <c r="E15">
        <v>8455390.3399999999</v>
      </c>
    </row>
    <row r="16" spans="1:5" x14ac:dyDescent="0.25">
      <c r="A16" t="s">
        <v>39</v>
      </c>
      <c r="B16" t="s">
        <v>25</v>
      </c>
      <c r="C16" t="s">
        <v>67</v>
      </c>
      <c r="D16">
        <v>15652689.039999999</v>
      </c>
      <c r="E16">
        <v>5928933.2000000002</v>
      </c>
    </row>
    <row r="17" spans="1:5" x14ac:dyDescent="0.25">
      <c r="A17" t="s">
        <v>39</v>
      </c>
      <c r="B17" t="s">
        <v>26</v>
      </c>
      <c r="C17" t="s">
        <v>67</v>
      </c>
      <c r="D17">
        <v>11615570.220000001</v>
      </c>
      <c r="E17">
        <v>13157095.779999999</v>
      </c>
    </row>
    <row r="18" spans="1:5" x14ac:dyDescent="0.25">
      <c r="A18" t="s">
        <v>40</v>
      </c>
      <c r="B18" t="s">
        <v>73</v>
      </c>
      <c r="C18" t="s">
        <v>67</v>
      </c>
      <c r="D18">
        <v>8894848.1999999993</v>
      </c>
      <c r="E18">
        <v>18536398.23</v>
      </c>
    </row>
    <row r="19" spans="1:5" x14ac:dyDescent="0.25">
      <c r="A19" t="s">
        <v>40</v>
      </c>
      <c r="B19" t="s">
        <v>74</v>
      </c>
      <c r="C19" t="s">
        <v>67</v>
      </c>
      <c r="D19">
        <v>9504245.5399999991</v>
      </c>
      <c r="E19">
        <v>13437401.869999999</v>
      </c>
    </row>
    <row r="20" spans="1:5" x14ac:dyDescent="0.25">
      <c r="A20" t="s">
        <v>40</v>
      </c>
      <c r="B20" t="s">
        <v>75</v>
      </c>
      <c r="C20" t="s">
        <v>67</v>
      </c>
      <c r="D20">
        <v>9181646.0500000007</v>
      </c>
      <c r="E20">
        <v>11649129.23</v>
      </c>
    </row>
    <row r="21" spans="1:5" x14ac:dyDescent="0.25">
      <c r="A21" t="s">
        <v>40</v>
      </c>
      <c r="B21" t="s">
        <v>76</v>
      </c>
      <c r="C21" t="s">
        <v>67</v>
      </c>
      <c r="D21">
        <v>9649411.9399999995</v>
      </c>
      <c r="E21">
        <v>10619041.58</v>
      </c>
    </row>
    <row r="22" spans="1:5" x14ac:dyDescent="0.25">
      <c r="A22" t="s">
        <v>40</v>
      </c>
      <c r="B22" t="s">
        <v>77</v>
      </c>
      <c r="C22" t="s">
        <v>67</v>
      </c>
      <c r="D22">
        <v>9252569.5899999999</v>
      </c>
      <c r="E22">
        <v>11984032.08</v>
      </c>
    </row>
    <row r="23" spans="1:5" x14ac:dyDescent="0.25">
      <c r="A23" t="s">
        <v>40</v>
      </c>
      <c r="B23" t="s">
        <v>78</v>
      </c>
      <c r="C23" t="s">
        <v>67</v>
      </c>
      <c r="D23">
        <v>9572645.5500000007</v>
      </c>
      <c r="E23">
        <v>6551108.7699999996</v>
      </c>
    </row>
    <row r="24" spans="1:5" x14ac:dyDescent="0.25">
      <c r="A24" t="s">
        <v>40</v>
      </c>
      <c r="B24" t="s">
        <v>79</v>
      </c>
      <c r="C24" t="s">
        <v>67</v>
      </c>
      <c r="D24">
        <v>9698809.7899999991</v>
      </c>
      <c r="E24">
        <v>6316082.9199999999</v>
      </c>
    </row>
    <row r="25" spans="1:5" x14ac:dyDescent="0.25">
      <c r="A25" t="s">
        <v>40</v>
      </c>
      <c r="B25" t="s">
        <v>80</v>
      </c>
      <c r="C25" t="s">
        <v>67</v>
      </c>
      <c r="D25">
        <v>9963782.4900000002</v>
      </c>
      <c r="E25">
        <v>7087329.9400000004</v>
      </c>
    </row>
    <row r="26" spans="1:5" x14ac:dyDescent="0.25">
      <c r="A26" t="s">
        <v>40</v>
      </c>
      <c r="B26" t="s">
        <v>81</v>
      </c>
      <c r="C26" t="s">
        <v>67</v>
      </c>
      <c r="D26">
        <v>10103934.65</v>
      </c>
      <c r="E26">
        <v>6630583.7800000003</v>
      </c>
    </row>
    <row r="27" spans="1:5" x14ac:dyDescent="0.25">
      <c r="A27" t="s">
        <v>40</v>
      </c>
      <c r="B27" t="s">
        <v>20</v>
      </c>
      <c r="C27" t="s">
        <v>67</v>
      </c>
      <c r="D27">
        <v>10748051.99</v>
      </c>
      <c r="E27">
        <v>8268085.2000000002</v>
      </c>
    </row>
    <row r="28" spans="1:5" x14ac:dyDescent="0.25">
      <c r="A28" t="s">
        <v>40</v>
      </c>
      <c r="B28" t="s">
        <v>21</v>
      </c>
      <c r="C28" t="s">
        <v>67</v>
      </c>
      <c r="D28">
        <v>11212620.49</v>
      </c>
      <c r="E28">
        <v>11365378.970000001</v>
      </c>
    </row>
    <row r="29" spans="1:5" x14ac:dyDescent="0.25">
      <c r="A29" t="s">
        <v>40</v>
      </c>
      <c r="B29" t="s">
        <v>22</v>
      </c>
      <c r="C29" t="s">
        <v>67</v>
      </c>
      <c r="D29">
        <v>10632508.189999999</v>
      </c>
      <c r="E29">
        <v>11528675.880000001</v>
      </c>
    </row>
    <row r="30" spans="1:5" x14ac:dyDescent="0.25">
      <c r="A30" t="s">
        <v>40</v>
      </c>
      <c r="B30" t="s">
        <v>23</v>
      </c>
      <c r="C30" t="s">
        <v>67</v>
      </c>
      <c r="D30">
        <v>11510493.43</v>
      </c>
      <c r="E30">
        <v>10082779.67</v>
      </c>
    </row>
    <row r="31" spans="1:5" x14ac:dyDescent="0.25">
      <c r="A31" t="s">
        <v>40</v>
      </c>
      <c r="B31" t="s">
        <v>24</v>
      </c>
      <c r="C31" t="s">
        <v>67</v>
      </c>
      <c r="D31">
        <v>12245056.51</v>
      </c>
      <c r="E31">
        <v>8590859.1500000004</v>
      </c>
    </row>
    <row r="32" spans="1:5" x14ac:dyDescent="0.25">
      <c r="A32" t="s">
        <v>40</v>
      </c>
      <c r="B32" t="s">
        <v>25</v>
      </c>
      <c r="C32" t="s">
        <v>67</v>
      </c>
      <c r="D32">
        <v>14066866.65</v>
      </c>
      <c r="E32">
        <v>6077631.9000000004</v>
      </c>
    </row>
    <row r="33" spans="1:5" x14ac:dyDescent="0.25">
      <c r="A33" t="s">
        <v>40</v>
      </c>
      <c r="B33" t="s">
        <v>26</v>
      </c>
      <c r="C33" t="s">
        <v>67</v>
      </c>
      <c r="D33">
        <v>10362660.57</v>
      </c>
      <c r="E33">
        <v>13259801.77</v>
      </c>
    </row>
    <row r="34" spans="1:5" x14ac:dyDescent="0.25">
      <c r="A34" t="s">
        <v>39</v>
      </c>
      <c r="B34" t="s">
        <v>73</v>
      </c>
      <c r="C34" t="s">
        <v>48</v>
      </c>
      <c r="D34">
        <v>10467752.630000001</v>
      </c>
      <c r="E34">
        <v>17469243.66</v>
      </c>
    </row>
    <row r="35" spans="1:5" x14ac:dyDescent="0.25">
      <c r="A35" t="s">
        <v>39</v>
      </c>
      <c r="B35" t="s">
        <v>74</v>
      </c>
      <c r="C35" t="s">
        <v>48</v>
      </c>
      <c r="D35">
        <v>11223172.83</v>
      </c>
      <c r="E35">
        <v>12649286.42</v>
      </c>
    </row>
    <row r="36" spans="1:5" x14ac:dyDescent="0.25">
      <c r="A36" t="s">
        <v>39</v>
      </c>
      <c r="B36" t="s">
        <v>75</v>
      </c>
      <c r="C36" t="s">
        <v>48</v>
      </c>
      <c r="D36">
        <v>10833207.640000001</v>
      </c>
      <c r="E36">
        <v>10914205.26</v>
      </c>
    </row>
    <row r="37" spans="1:5" x14ac:dyDescent="0.25">
      <c r="A37" t="s">
        <v>39</v>
      </c>
      <c r="B37" t="s">
        <v>76</v>
      </c>
      <c r="C37" t="s">
        <v>48</v>
      </c>
      <c r="D37">
        <v>11393658.17</v>
      </c>
      <c r="E37">
        <v>9976152.2200000007</v>
      </c>
    </row>
    <row r="38" spans="1:5" x14ac:dyDescent="0.25">
      <c r="A38" t="s">
        <v>39</v>
      </c>
      <c r="B38" t="s">
        <v>77</v>
      </c>
      <c r="C38" t="s">
        <v>48</v>
      </c>
      <c r="D38">
        <v>10906032.26</v>
      </c>
      <c r="E38">
        <v>11202555.390000001</v>
      </c>
    </row>
    <row r="39" spans="1:5" x14ac:dyDescent="0.25">
      <c r="A39" t="s">
        <v>39</v>
      </c>
      <c r="B39" t="s">
        <v>78</v>
      </c>
      <c r="C39" t="s">
        <v>48</v>
      </c>
      <c r="D39">
        <v>11203052.199999999</v>
      </c>
      <c r="E39">
        <v>6181380.6399999997</v>
      </c>
    </row>
    <row r="40" spans="1:5" x14ac:dyDescent="0.25">
      <c r="A40" t="s">
        <v>39</v>
      </c>
      <c r="B40" t="s">
        <v>79</v>
      </c>
      <c r="C40" t="s">
        <v>48</v>
      </c>
      <c r="D40">
        <v>11388875.07</v>
      </c>
      <c r="E40">
        <v>5977224.6799999997</v>
      </c>
    </row>
    <row r="41" spans="1:5" x14ac:dyDescent="0.25">
      <c r="A41" t="s">
        <v>39</v>
      </c>
      <c r="B41" t="s">
        <v>80</v>
      </c>
      <c r="C41" t="s">
        <v>48</v>
      </c>
      <c r="D41">
        <v>11704558.449999999</v>
      </c>
      <c r="E41">
        <v>6695303.8200000003</v>
      </c>
    </row>
    <row r="42" spans="1:5" x14ac:dyDescent="0.25">
      <c r="A42" t="s">
        <v>39</v>
      </c>
      <c r="B42" t="s">
        <v>81</v>
      </c>
      <c r="C42" t="s">
        <v>48</v>
      </c>
      <c r="D42">
        <v>11921857.810000001</v>
      </c>
      <c r="E42">
        <v>6286173.9900000002</v>
      </c>
    </row>
    <row r="43" spans="1:5" x14ac:dyDescent="0.25">
      <c r="A43" t="s">
        <v>39</v>
      </c>
      <c r="B43" t="s">
        <v>20</v>
      </c>
      <c r="C43" t="s">
        <v>48</v>
      </c>
      <c r="D43">
        <v>12548334.5</v>
      </c>
      <c r="E43">
        <v>7820067.1600000001</v>
      </c>
    </row>
    <row r="44" spans="1:5" x14ac:dyDescent="0.25">
      <c r="A44" t="s">
        <v>39</v>
      </c>
      <c r="B44" t="s">
        <v>21</v>
      </c>
      <c r="C44" t="s">
        <v>48</v>
      </c>
      <c r="D44">
        <v>13110309.369999999</v>
      </c>
      <c r="E44">
        <v>10786963.960000001</v>
      </c>
    </row>
    <row r="45" spans="1:5" x14ac:dyDescent="0.25">
      <c r="A45" t="s">
        <v>39</v>
      </c>
      <c r="B45" t="s">
        <v>22</v>
      </c>
      <c r="C45" t="s">
        <v>48</v>
      </c>
      <c r="D45">
        <v>12424639.289999999</v>
      </c>
      <c r="E45">
        <v>10916709.640000001</v>
      </c>
    </row>
    <row r="46" spans="1:5" x14ac:dyDescent="0.25">
      <c r="A46" t="s">
        <v>39</v>
      </c>
      <c r="B46" t="s">
        <v>23</v>
      </c>
      <c r="C46" t="s">
        <v>48</v>
      </c>
      <c r="D46">
        <v>13394316.75</v>
      </c>
      <c r="E46">
        <v>9582366.9199999999</v>
      </c>
    </row>
    <row r="47" spans="1:5" x14ac:dyDescent="0.25">
      <c r="A47" t="s">
        <v>39</v>
      </c>
      <c r="B47" t="s">
        <v>24</v>
      </c>
      <c r="C47" t="s">
        <v>48</v>
      </c>
      <c r="D47">
        <v>14254558.17</v>
      </c>
      <c r="E47">
        <v>8162459.96</v>
      </c>
    </row>
    <row r="48" spans="1:5" x14ac:dyDescent="0.25">
      <c r="A48" t="s">
        <v>39</v>
      </c>
      <c r="B48" t="s">
        <v>25</v>
      </c>
      <c r="C48" t="s">
        <v>48</v>
      </c>
      <c r="D48">
        <v>15991370.529999999</v>
      </c>
      <c r="E48">
        <v>5766450.3200000003</v>
      </c>
    </row>
    <row r="49" spans="1:5" x14ac:dyDescent="0.25">
      <c r="A49" t="s">
        <v>39</v>
      </c>
      <c r="B49" t="s">
        <v>26</v>
      </c>
      <c r="C49" t="s">
        <v>48</v>
      </c>
      <c r="D49">
        <v>12284141.24</v>
      </c>
      <c r="E49">
        <v>12593028.35</v>
      </c>
    </row>
    <row r="50" spans="1:5" x14ac:dyDescent="0.25">
      <c r="A50" t="s">
        <v>40</v>
      </c>
      <c r="B50" t="s">
        <v>73</v>
      </c>
      <c r="C50" t="s">
        <v>48</v>
      </c>
      <c r="D50">
        <v>9305451.6199999992</v>
      </c>
      <c r="E50">
        <v>17832477.27</v>
      </c>
    </row>
    <row r="51" spans="1:5" x14ac:dyDescent="0.25">
      <c r="A51" t="s">
        <v>40</v>
      </c>
      <c r="B51" t="s">
        <v>74</v>
      </c>
      <c r="C51" t="s">
        <v>48</v>
      </c>
      <c r="D51">
        <v>9911305.8399999999</v>
      </c>
      <c r="E51">
        <v>12989931.880000001</v>
      </c>
    </row>
    <row r="52" spans="1:5" x14ac:dyDescent="0.25">
      <c r="A52" t="s">
        <v>40</v>
      </c>
      <c r="B52" t="s">
        <v>75</v>
      </c>
      <c r="C52" t="s">
        <v>48</v>
      </c>
      <c r="D52">
        <v>9579690.0899999999</v>
      </c>
      <c r="E52">
        <v>11312725.380000001</v>
      </c>
    </row>
    <row r="53" spans="1:5" x14ac:dyDescent="0.25">
      <c r="A53" t="s">
        <v>40</v>
      </c>
      <c r="B53" t="s">
        <v>76</v>
      </c>
      <c r="C53" t="s">
        <v>48</v>
      </c>
      <c r="D53">
        <v>10049065.460000001</v>
      </c>
      <c r="E53">
        <v>10311657.1</v>
      </c>
    </row>
    <row r="54" spans="1:5" x14ac:dyDescent="0.25">
      <c r="A54" t="s">
        <v>40</v>
      </c>
      <c r="B54" t="s">
        <v>77</v>
      </c>
      <c r="C54" t="s">
        <v>48</v>
      </c>
      <c r="D54">
        <v>9643201.9199999999</v>
      </c>
      <c r="E54">
        <v>11626602.039999999</v>
      </c>
    </row>
    <row r="55" spans="1:5" x14ac:dyDescent="0.25">
      <c r="A55" t="s">
        <v>40</v>
      </c>
      <c r="B55" t="s">
        <v>78</v>
      </c>
      <c r="C55" t="s">
        <v>48</v>
      </c>
      <c r="D55">
        <v>9864142.7799999993</v>
      </c>
      <c r="E55">
        <v>6431845.9400000004</v>
      </c>
    </row>
    <row r="56" spans="1:5" x14ac:dyDescent="0.25">
      <c r="A56" t="s">
        <v>40</v>
      </c>
      <c r="B56" t="s">
        <v>79</v>
      </c>
      <c r="C56" t="s">
        <v>48</v>
      </c>
      <c r="D56">
        <v>10032174.560000001</v>
      </c>
      <c r="E56">
        <v>6196820.7800000003</v>
      </c>
    </row>
    <row r="57" spans="1:5" x14ac:dyDescent="0.25">
      <c r="A57" t="s">
        <v>40</v>
      </c>
      <c r="B57" t="s">
        <v>80</v>
      </c>
      <c r="C57" t="s">
        <v>48</v>
      </c>
      <c r="D57">
        <v>10303816.710000001</v>
      </c>
      <c r="E57">
        <v>6933072.8799999999</v>
      </c>
    </row>
    <row r="58" spans="1:5" x14ac:dyDescent="0.25">
      <c r="A58" t="s">
        <v>40</v>
      </c>
      <c r="B58" t="s">
        <v>81</v>
      </c>
      <c r="C58" t="s">
        <v>48</v>
      </c>
      <c r="D58">
        <v>10453522.98</v>
      </c>
      <c r="E58">
        <v>6492707.6600000001</v>
      </c>
    </row>
    <row r="59" spans="1:5" x14ac:dyDescent="0.25">
      <c r="A59" t="s">
        <v>40</v>
      </c>
      <c r="B59" t="s">
        <v>20</v>
      </c>
      <c r="C59" t="s">
        <v>48</v>
      </c>
      <c r="D59">
        <v>11087276.439999999</v>
      </c>
      <c r="E59">
        <v>8042252.2699999996</v>
      </c>
    </row>
    <row r="60" spans="1:5" x14ac:dyDescent="0.25">
      <c r="A60" t="s">
        <v>40</v>
      </c>
      <c r="B60" t="s">
        <v>21</v>
      </c>
      <c r="C60" t="s">
        <v>48</v>
      </c>
      <c r="D60">
        <v>11566795.02</v>
      </c>
      <c r="E60">
        <v>10975483.35</v>
      </c>
    </row>
    <row r="61" spans="1:5" x14ac:dyDescent="0.25">
      <c r="A61" t="s">
        <v>40</v>
      </c>
      <c r="B61" t="s">
        <v>22</v>
      </c>
      <c r="C61" t="s">
        <v>48</v>
      </c>
      <c r="D61">
        <v>10979522.4</v>
      </c>
      <c r="E61">
        <v>11162897.73</v>
      </c>
    </row>
    <row r="62" spans="1:5" x14ac:dyDescent="0.25">
      <c r="A62" t="s">
        <v>40</v>
      </c>
      <c r="B62" t="s">
        <v>23</v>
      </c>
      <c r="C62" t="s">
        <v>48</v>
      </c>
      <c r="D62">
        <v>11822487.25</v>
      </c>
      <c r="E62">
        <v>9773112.6199999992</v>
      </c>
    </row>
    <row r="63" spans="1:5" x14ac:dyDescent="0.25">
      <c r="A63" t="s">
        <v>40</v>
      </c>
      <c r="B63" t="s">
        <v>24</v>
      </c>
      <c r="C63" t="s">
        <v>48</v>
      </c>
      <c r="D63">
        <v>12577487.439999999</v>
      </c>
      <c r="E63">
        <v>8333421.1900000004</v>
      </c>
    </row>
    <row r="64" spans="1:5" x14ac:dyDescent="0.25">
      <c r="A64" t="s">
        <v>40</v>
      </c>
      <c r="B64" t="s">
        <v>25</v>
      </c>
      <c r="C64" t="s">
        <v>48</v>
      </c>
      <c r="D64">
        <v>14208697.289999999</v>
      </c>
      <c r="E64">
        <v>5932515.4699999997</v>
      </c>
    </row>
    <row r="65" spans="1:5" x14ac:dyDescent="0.25">
      <c r="A65" t="s">
        <v>40</v>
      </c>
      <c r="B65" t="s">
        <v>26</v>
      </c>
      <c r="C65" t="s">
        <v>48</v>
      </c>
      <c r="D65">
        <v>10810784.59</v>
      </c>
      <c r="E65">
        <v>12765934.02</v>
      </c>
    </row>
    <row r="66" spans="1:5" x14ac:dyDescent="0.25">
      <c r="A66" t="s">
        <v>39</v>
      </c>
      <c r="B66" t="s">
        <v>73</v>
      </c>
      <c r="C66" t="s">
        <v>65</v>
      </c>
      <c r="D66">
        <v>10627241.16</v>
      </c>
      <c r="E66">
        <v>16807162.050000001</v>
      </c>
    </row>
    <row r="67" spans="1:5" x14ac:dyDescent="0.25">
      <c r="A67" t="s">
        <v>39</v>
      </c>
      <c r="B67" t="s">
        <v>74</v>
      </c>
      <c r="C67" t="s">
        <v>65</v>
      </c>
      <c r="D67">
        <v>11323917.460000001</v>
      </c>
      <c r="E67">
        <v>12268475.050000001</v>
      </c>
    </row>
    <row r="68" spans="1:5" x14ac:dyDescent="0.25">
      <c r="A68" t="s">
        <v>39</v>
      </c>
      <c r="B68" t="s">
        <v>75</v>
      </c>
      <c r="C68" t="s">
        <v>65</v>
      </c>
      <c r="D68">
        <v>10889154.73</v>
      </c>
      <c r="E68">
        <v>10679728.449999999</v>
      </c>
    </row>
    <row r="69" spans="1:5" x14ac:dyDescent="0.25">
      <c r="A69" t="s">
        <v>39</v>
      </c>
      <c r="B69" t="s">
        <v>76</v>
      </c>
      <c r="C69" t="s">
        <v>65</v>
      </c>
      <c r="D69">
        <v>11442997.74</v>
      </c>
      <c r="E69">
        <v>9775567.6300000008</v>
      </c>
    </row>
    <row r="70" spans="1:5" x14ac:dyDescent="0.25">
      <c r="A70" t="s">
        <v>39</v>
      </c>
      <c r="B70" t="s">
        <v>77</v>
      </c>
      <c r="C70" t="s">
        <v>65</v>
      </c>
      <c r="D70">
        <v>10957535.310000001</v>
      </c>
      <c r="E70">
        <v>10995712.82</v>
      </c>
    </row>
    <row r="71" spans="1:5" x14ac:dyDescent="0.25">
      <c r="A71" t="s">
        <v>39</v>
      </c>
      <c r="B71" t="s">
        <v>78</v>
      </c>
      <c r="C71" t="s">
        <v>65</v>
      </c>
      <c r="D71">
        <v>11198952.869999999</v>
      </c>
      <c r="E71">
        <v>6143671.8799999999</v>
      </c>
    </row>
    <row r="72" spans="1:5" x14ac:dyDescent="0.25">
      <c r="A72" t="s">
        <v>39</v>
      </c>
      <c r="B72" t="s">
        <v>79</v>
      </c>
      <c r="C72" t="s">
        <v>65</v>
      </c>
      <c r="D72">
        <v>11387997.300000001</v>
      </c>
      <c r="E72">
        <v>5941241.3700000001</v>
      </c>
    </row>
    <row r="73" spans="1:5" x14ac:dyDescent="0.25">
      <c r="A73" t="s">
        <v>39</v>
      </c>
      <c r="B73" t="s">
        <v>80</v>
      </c>
      <c r="C73" t="s">
        <v>65</v>
      </c>
      <c r="D73">
        <v>11712722.199999999</v>
      </c>
      <c r="E73">
        <v>6634606.4400000004</v>
      </c>
    </row>
    <row r="74" spans="1:5" x14ac:dyDescent="0.25">
      <c r="A74" t="s">
        <v>39</v>
      </c>
      <c r="B74" t="s">
        <v>81</v>
      </c>
      <c r="C74" t="s">
        <v>65</v>
      </c>
      <c r="D74">
        <v>11926344.32</v>
      </c>
      <c r="E74">
        <v>6238600.5099999998</v>
      </c>
    </row>
    <row r="75" spans="1:5" x14ac:dyDescent="0.25">
      <c r="A75" t="s">
        <v>39</v>
      </c>
      <c r="B75" t="s">
        <v>20</v>
      </c>
      <c r="C75" t="s">
        <v>65</v>
      </c>
      <c r="D75">
        <v>12585000.51</v>
      </c>
      <c r="E75">
        <v>7688814.6100000003</v>
      </c>
    </row>
    <row r="76" spans="1:5" x14ac:dyDescent="0.25">
      <c r="A76" t="s">
        <v>39</v>
      </c>
      <c r="B76" t="s">
        <v>21</v>
      </c>
      <c r="C76" t="s">
        <v>65</v>
      </c>
      <c r="D76">
        <v>13214053.1</v>
      </c>
      <c r="E76">
        <v>10426850.869999999</v>
      </c>
    </row>
    <row r="77" spans="1:5" x14ac:dyDescent="0.25">
      <c r="A77" t="s">
        <v>39</v>
      </c>
      <c r="B77" t="s">
        <v>22</v>
      </c>
      <c r="C77" t="s">
        <v>65</v>
      </c>
      <c r="D77">
        <v>12523689.289999999</v>
      </c>
      <c r="E77">
        <v>10569906.800000001</v>
      </c>
    </row>
    <row r="78" spans="1:5" x14ac:dyDescent="0.25">
      <c r="A78" t="s">
        <v>39</v>
      </c>
      <c r="B78" t="s">
        <v>23</v>
      </c>
      <c r="C78" t="s">
        <v>65</v>
      </c>
      <c r="D78">
        <v>13472805.689999999</v>
      </c>
      <c r="E78">
        <v>9305183.25</v>
      </c>
    </row>
    <row r="79" spans="1:5" x14ac:dyDescent="0.25">
      <c r="A79" t="s">
        <v>39</v>
      </c>
      <c r="B79" t="s">
        <v>24</v>
      </c>
      <c r="C79" t="s">
        <v>65</v>
      </c>
      <c r="D79">
        <v>14312673.5</v>
      </c>
      <c r="E79">
        <v>7981224.5800000001</v>
      </c>
    </row>
    <row r="80" spans="1:5" x14ac:dyDescent="0.25">
      <c r="A80" t="s">
        <v>39</v>
      </c>
      <c r="B80" t="s">
        <v>25</v>
      </c>
      <c r="C80" t="s">
        <v>65</v>
      </c>
      <c r="D80">
        <v>16003266.310000001</v>
      </c>
      <c r="E80">
        <v>5727642.1399999997</v>
      </c>
    </row>
    <row r="81" spans="1:5" x14ac:dyDescent="0.25">
      <c r="A81" t="s">
        <v>39</v>
      </c>
      <c r="B81" t="s">
        <v>26</v>
      </c>
      <c r="C81" t="s">
        <v>65</v>
      </c>
      <c r="D81">
        <v>12488058.92</v>
      </c>
      <c r="E81">
        <v>12003562.24</v>
      </c>
    </row>
    <row r="82" spans="1:5" x14ac:dyDescent="0.25">
      <c r="A82" t="s">
        <v>40</v>
      </c>
      <c r="B82" t="s">
        <v>73</v>
      </c>
      <c r="C82" t="s">
        <v>65</v>
      </c>
      <c r="D82">
        <v>9464752.8000000007</v>
      </c>
      <c r="E82">
        <v>17163290.550000001</v>
      </c>
    </row>
    <row r="83" spans="1:5" x14ac:dyDescent="0.25">
      <c r="A83" t="s">
        <v>40</v>
      </c>
      <c r="B83" t="s">
        <v>74</v>
      </c>
      <c r="C83" t="s">
        <v>65</v>
      </c>
      <c r="D83">
        <v>10010725.4</v>
      </c>
      <c r="E83">
        <v>12605501.140000001</v>
      </c>
    </row>
    <row r="84" spans="1:5" x14ac:dyDescent="0.25">
      <c r="A84" t="s">
        <v>40</v>
      </c>
      <c r="B84" t="s">
        <v>75</v>
      </c>
      <c r="C84" t="s">
        <v>65</v>
      </c>
      <c r="D84">
        <v>9638046.6199999992</v>
      </c>
      <c r="E84">
        <v>11063474.810000001</v>
      </c>
    </row>
    <row r="85" spans="1:5" x14ac:dyDescent="0.25">
      <c r="A85" t="s">
        <v>40</v>
      </c>
      <c r="B85" t="s">
        <v>76</v>
      </c>
      <c r="C85" t="s">
        <v>65</v>
      </c>
      <c r="D85">
        <v>10100017.66</v>
      </c>
      <c r="E85">
        <v>10101021.51</v>
      </c>
    </row>
    <row r="86" spans="1:5" x14ac:dyDescent="0.25">
      <c r="A86" t="s">
        <v>40</v>
      </c>
      <c r="B86" t="s">
        <v>77</v>
      </c>
      <c r="C86" t="s">
        <v>65</v>
      </c>
      <c r="D86">
        <v>9698640.5800000001</v>
      </c>
      <c r="E86">
        <v>11398589.16</v>
      </c>
    </row>
    <row r="87" spans="1:5" x14ac:dyDescent="0.25">
      <c r="A87" t="s">
        <v>40</v>
      </c>
      <c r="B87" t="s">
        <v>78</v>
      </c>
      <c r="C87" t="s">
        <v>65</v>
      </c>
      <c r="D87">
        <v>9862589.7400000002</v>
      </c>
      <c r="E87">
        <v>6384164.2699999996</v>
      </c>
    </row>
    <row r="88" spans="1:5" x14ac:dyDescent="0.25">
      <c r="A88" t="s">
        <v>40</v>
      </c>
      <c r="B88" t="s">
        <v>79</v>
      </c>
      <c r="C88" t="s">
        <v>65</v>
      </c>
      <c r="D88">
        <v>10033608.75</v>
      </c>
      <c r="E88">
        <v>6150697.3600000003</v>
      </c>
    </row>
    <row r="89" spans="1:5" x14ac:dyDescent="0.25">
      <c r="A89" t="s">
        <v>40</v>
      </c>
      <c r="B89" t="s">
        <v>80</v>
      </c>
      <c r="C89" t="s">
        <v>65</v>
      </c>
      <c r="D89">
        <v>10314278.710000001</v>
      </c>
      <c r="E89">
        <v>6862706.5199999996</v>
      </c>
    </row>
    <row r="90" spans="1:5" x14ac:dyDescent="0.25">
      <c r="A90" t="s">
        <v>40</v>
      </c>
      <c r="B90" t="s">
        <v>81</v>
      </c>
      <c r="C90" t="s">
        <v>65</v>
      </c>
      <c r="D90">
        <v>10460483.369999999</v>
      </c>
      <c r="E90">
        <v>6438053.5300000003</v>
      </c>
    </row>
    <row r="91" spans="1:5" x14ac:dyDescent="0.25">
      <c r="A91" t="s">
        <v>40</v>
      </c>
      <c r="B91" t="s">
        <v>20</v>
      </c>
      <c r="C91" t="s">
        <v>65</v>
      </c>
      <c r="D91">
        <v>11128223.970000001</v>
      </c>
      <c r="E91">
        <v>7902519.0999999996</v>
      </c>
    </row>
    <row r="92" spans="1:5" x14ac:dyDescent="0.25">
      <c r="A92" t="s">
        <v>40</v>
      </c>
      <c r="B92" t="s">
        <v>21</v>
      </c>
      <c r="C92" t="s">
        <v>65</v>
      </c>
      <c r="D92">
        <v>11671250.76</v>
      </c>
      <c r="E92">
        <v>10614467.25</v>
      </c>
    </row>
    <row r="93" spans="1:5" x14ac:dyDescent="0.25">
      <c r="A93" t="s">
        <v>40</v>
      </c>
      <c r="B93" t="s">
        <v>22</v>
      </c>
      <c r="C93" t="s">
        <v>65</v>
      </c>
      <c r="D93">
        <v>11080293.710000001</v>
      </c>
      <c r="E93">
        <v>10812378.699999999</v>
      </c>
    </row>
    <row r="94" spans="1:5" x14ac:dyDescent="0.25">
      <c r="A94" t="s">
        <v>40</v>
      </c>
      <c r="B94" t="s">
        <v>23</v>
      </c>
      <c r="C94" t="s">
        <v>65</v>
      </c>
      <c r="D94">
        <v>11903922.689999999</v>
      </c>
      <c r="E94">
        <v>9487843.2200000007</v>
      </c>
    </row>
    <row r="95" spans="1:5" x14ac:dyDescent="0.25">
      <c r="A95" t="s">
        <v>40</v>
      </c>
      <c r="B95" t="s">
        <v>24</v>
      </c>
      <c r="C95" t="s">
        <v>65</v>
      </c>
      <c r="D95">
        <v>12641716.42</v>
      </c>
      <c r="E95">
        <v>8143329.25</v>
      </c>
    </row>
    <row r="96" spans="1:5" x14ac:dyDescent="0.25">
      <c r="A96" t="s">
        <v>40</v>
      </c>
      <c r="B96" t="s">
        <v>25</v>
      </c>
      <c r="C96" t="s">
        <v>65</v>
      </c>
      <c r="D96">
        <v>14225631.1</v>
      </c>
      <c r="E96">
        <v>5880593.5899999999</v>
      </c>
    </row>
    <row r="97" spans="1:5" x14ac:dyDescent="0.25">
      <c r="A97" t="s">
        <v>40</v>
      </c>
      <c r="B97" t="s">
        <v>26</v>
      </c>
      <c r="C97" t="s">
        <v>65</v>
      </c>
      <c r="D97">
        <v>11008560.720000001</v>
      </c>
      <c r="E97">
        <v>12183443.6</v>
      </c>
    </row>
    <row r="98" spans="1:5" x14ac:dyDescent="0.25">
      <c r="A98" t="s">
        <v>39</v>
      </c>
      <c r="B98" t="s">
        <v>73</v>
      </c>
      <c r="C98" t="s">
        <v>68</v>
      </c>
      <c r="D98">
        <v>10467824.310000001</v>
      </c>
      <c r="E98">
        <v>16866668.059999999</v>
      </c>
    </row>
    <row r="99" spans="1:5" x14ac:dyDescent="0.25">
      <c r="A99" t="s">
        <v>39</v>
      </c>
      <c r="B99" t="s">
        <v>74</v>
      </c>
      <c r="C99" t="s">
        <v>68</v>
      </c>
      <c r="D99">
        <v>11221885.33</v>
      </c>
      <c r="E99">
        <v>12299326.470000001</v>
      </c>
    </row>
    <row r="100" spans="1:5" x14ac:dyDescent="0.25">
      <c r="A100" t="s">
        <v>39</v>
      </c>
      <c r="B100" t="s">
        <v>75</v>
      </c>
      <c r="C100" t="s">
        <v>68</v>
      </c>
      <c r="D100">
        <v>10832551.76</v>
      </c>
      <c r="E100">
        <v>10699216.300000001</v>
      </c>
    </row>
    <row r="101" spans="1:5" x14ac:dyDescent="0.25">
      <c r="A101" t="s">
        <v>39</v>
      </c>
      <c r="B101" t="s">
        <v>76</v>
      </c>
      <c r="C101" t="s">
        <v>68</v>
      </c>
      <c r="D101">
        <v>11392802.08</v>
      </c>
      <c r="E101">
        <v>9791269.1999999993</v>
      </c>
    </row>
    <row r="102" spans="1:5" x14ac:dyDescent="0.25">
      <c r="A102" t="s">
        <v>39</v>
      </c>
      <c r="B102" t="s">
        <v>77</v>
      </c>
      <c r="C102" t="s">
        <v>68</v>
      </c>
      <c r="D102">
        <v>10904248.949999999</v>
      </c>
      <c r="E102">
        <v>11011717.74</v>
      </c>
    </row>
    <row r="103" spans="1:5" x14ac:dyDescent="0.25">
      <c r="A103" t="s">
        <v>39</v>
      </c>
      <c r="B103" t="s">
        <v>78</v>
      </c>
      <c r="C103" t="s">
        <v>68</v>
      </c>
      <c r="D103">
        <v>11202624.869999999</v>
      </c>
      <c r="E103">
        <v>6146295.3300000001</v>
      </c>
    </row>
    <row r="104" spans="1:5" x14ac:dyDescent="0.25">
      <c r="A104" t="s">
        <v>39</v>
      </c>
      <c r="B104" t="s">
        <v>79</v>
      </c>
      <c r="C104" t="s">
        <v>68</v>
      </c>
      <c r="D104">
        <v>11388520.359999999</v>
      </c>
      <c r="E104">
        <v>5943728.04</v>
      </c>
    </row>
    <row r="105" spans="1:5" x14ac:dyDescent="0.25">
      <c r="A105" t="s">
        <v>39</v>
      </c>
      <c r="B105" t="s">
        <v>80</v>
      </c>
      <c r="C105" t="s">
        <v>68</v>
      </c>
      <c r="D105">
        <v>11703767.16</v>
      </c>
      <c r="E105">
        <v>6638627.96</v>
      </c>
    </row>
    <row r="106" spans="1:5" x14ac:dyDescent="0.25">
      <c r="A106" t="s">
        <v>39</v>
      </c>
      <c r="B106" t="s">
        <v>81</v>
      </c>
      <c r="C106" t="s">
        <v>68</v>
      </c>
      <c r="D106">
        <v>11921006.550000001</v>
      </c>
      <c r="E106">
        <v>6241548.6399999997</v>
      </c>
    </row>
    <row r="107" spans="1:5" x14ac:dyDescent="0.25">
      <c r="A107" t="s">
        <v>39</v>
      </c>
      <c r="B107" t="s">
        <v>20</v>
      </c>
      <c r="C107" t="s">
        <v>68</v>
      </c>
      <c r="D107">
        <v>12546250.42</v>
      </c>
      <c r="E107">
        <v>7697547.5899999999</v>
      </c>
    </row>
    <row r="108" spans="1:5" x14ac:dyDescent="0.25">
      <c r="A108" t="s">
        <v>39</v>
      </c>
      <c r="B108" t="s">
        <v>21</v>
      </c>
      <c r="C108" t="s">
        <v>68</v>
      </c>
      <c r="D108">
        <v>13109677.82</v>
      </c>
      <c r="E108">
        <v>10456057.5</v>
      </c>
    </row>
    <row r="109" spans="1:5" x14ac:dyDescent="0.25">
      <c r="A109" t="s">
        <v>39</v>
      </c>
      <c r="B109" t="s">
        <v>22</v>
      </c>
      <c r="C109" t="s">
        <v>68</v>
      </c>
      <c r="D109">
        <v>12424464.15</v>
      </c>
      <c r="E109">
        <v>10598517.25</v>
      </c>
    </row>
    <row r="110" spans="1:5" x14ac:dyDescent="0.25">
      <c r="A110" t="s">
        <v>39</v>
      </c>
      <c r="B110" t="s">
        <v>23</v>
      </c>
      <c r="C110" t="s">
        <v>68</v>
      </c>
      <c r="D110">
        <v>13394437.949999999</v>
      </c>
      <c r="E110">
        <v>9327872.4399999995</v>
      </c>
    </row>
    <row r="111" spans="1:5" x14ac:dyDescent="0.25">
      <c r="A111" t="s">
        <v>39</v>
      </c>
      <c r="B111" t="s">
        <v>24</v>
      </c>
      <c r="C111" t="s">
        <v>68</v>
      </c>
      <c r="D111">
        <v>14253239.26</v>
      </c>
      <c r="E111">
        <v>7994620.3799999999</v>
      </c>
    </row>
    <row r="112" spans="1:5" x14ac:dyDescent="0.25">
      <c r="A112" t="s">
        <v>39</v>
      </c>
      <c r="B112" t="s">
        <v>25</v>
      </c>
      <c r="C112" t="s">
        <v>68</v>
      </c>
      <c r="D112">
        <v>15990200.869999999</v>
      </c>
      <c r="E112">
        <v>5729590.29</v>
      </c>
    </row>
    <row r="113" spans="1:5" x14ac:dyDescent="0.25">
      <c r="A113" t="s">
        <v>39</v>
      </c>
      <c r="B113" t="s">
        <v>26</v>
      </c>
      <c r="C113" t="s">
        <v>68</v>
      </c>
      <c r="D113">
        <v>12300457.689999999</v>
      </c>
      <c r="E113">
        <v>12053034.369999999</v>
      </c>
    </row>
    <row r="114" spans="1:5" x14ac:dyDescent="0.25">
      <c r="A114" t="s">
        <v>40</v>
      </c>
      <c r="B114" t="s">
        <v>73</v>
      </c>
      <c r="C114" t="s">
        <v>68</v>
      </c>
      <c r="D114">
        <v>9303915.7100000009</v>
      </c>
      <c r="E114">
        <v>17240681.27</v>
      </c>
    </row>
    <row r="115" spans="1:5" x14ac:dyDescent="0.25">
      <c r="A115" t="s">
        <v>40</v>
      </c>
      <c r="B115" t="s">
        <v>74</v>
      </c>
      <c r="C115" t="s">
        <v>68</v>
      </c>
      <c r="D115">
        <v>9906724.9800000004</v>
      </c>
      <c r="E115">
        <v>12644862.65</v>
      </c>
    </row>
    <row r="116" spans="1:5" x14ac:dyDescent="0.25">
      <c r="A116" t="s">
        <v>40</v>
      </c>
      <c r="B116" t="s">
        <v>75</v>
      </c>
      <c r="C116" t="s">
        <v>68</v>
      </c>
      <c r="D116">
        <v>9577959.2100000009</v>
      </c>
      <c r="E116">
        <v>11089797.550000001</v>
      </c>
    </row>
    <row r="117" spans="1:5" x14ac:dyDescent="0.25">
      <c r="A117" t="s">
        <v>40</v>
      </c>
      <c r="B117" t="s">
        <v>76</v>
      </c>
      <c r="C117" t="s">
        <v>68</v>
      </c>
      <c r="D117">
        <v>10046923.970000001</v>
      </c>
      <c r="E117">
        <v>10121693.880000001</v>
      </c>
    </row>
    <row r="118" spans="1:5" x14ac:dyDescent="0.25">
      <c r="A118" t="s">
        <v>40</v>
      </c>
      <c r="B118" t="s">
        <v>77</v>
      </c>
      <c r="C118" t="s">
        <v>68</v>
      </c>
      <c r="D118">
        <v>9639001.2599999998</v>
      </c>
      <c r="E118">
        <v>11420776.890000001</v>
      </c>
    </row>
    <row r="119" spans="1:5" x14ac:dyDescent="0.25">
      <c r="A119" t="s">
        <v>40</v>
      </c>
      <c r="B119" t="s">
        <v>78</v>
      </c>
      <c r="C119" t="s">
        <v>68</v>
      </c>
      <c r="D119">
        <v>9863590.9600000009</v>
      </c>
      <c r="E119">
        <v>6388498</v>
      </c>
    </row>
    <row r="120" spans="1:5" x14ac:dyDescent="0.25">
      <c r="A120" t="s">
        <v>40</v>
      </c>
      <c r="B120" t="s">
        <v>79</v>
      </c>
      <c r="C120" t="s">
        <v>68</v>
      </c>
      <c r="D120">
        <v>10031627.890000001</v>
      </c>
      <c r="E120">
        <v>6155001.0099999998</v>
      </c>
    </row>
    <row r="121" spans="1:5" x14ac:dyDescent="0.25">
      <c r="A121" t="s">
        <v>40</v>
      </c>
      <c r="B121" t="s">
        <v>80</v>
      </c>
      <c r="C121" t="s">
        <v>68</v>
      </c>
      <c r="D121">
        <v>10302557.619999999</v>
      </c>
      <c r="E121">
        <v>6868672.6399999997</v>
      </c>
    </row>
    <row r="122" spans="1:5" x14ac:dyDescent="0.25">
      <c r="A122" t="s">
        <v>40</v>
      </c>
      <c r="B122" t="s">
        <v>81</v>
      </c>
      <c r="C122" t="s">
        <v>68</v>
      </c>
      <c r="D122">
        <v>10452337.619999999</v>
      </c>
      <c r="E122">
        <v>6442508.29</v>
      </c>
    </row>
    <row r="123" spans="1:5" x14ac:dyDescent="0.25">
      <c r="A123" t="s">
        <v>40</v>
      </c>
      <c r="B123" t="s">
        <v>20</v>
      </c>
      <c r="C123" t="s">
        <v>68</v>
      </c>
      <c r="D123">
        <v>11083676.810000001</v>
      </c>
      <c r="E123">
        <v>7913771.4500000002</v>
      </c>
    </row>
    <row r="124" spans="1:5" x14ac:dyDescent="0.25">
      <c r="A124" t="s">
        <v>40</v>
      </c>
      <c r="B124" t="s">
        <v>21</v>
      </c>
      <c r="C124" t="s">
        <v>68</v>
      </c>
      <c r="D124">
        <v>11564068.689999999</v>
      </c>
      <c r="E124">
        <v>10650534.609999999</v>
      </c>
    </row>
    <row r="125" spans="1:5" x14ac:dyDescent="0.25">
      <c r="A125" t="s">
        <v>40</v>
      </c>
      <c r="B125" t="s">
        <v>22</v>
      </c>
      <c r="C125" t="s">
        <v>68</v>
      </c>
      <c r="D125">
        <v>10976446.18</v>
      </c>
      <c r="E125">
        <v>10849170.35</v>
      </c>
    </row>
    <row r="126" spans="1:5" x14ac:dyDescent="0.25">
      <c r="A126" t="s">
        <v>40</v>
      </c>
      <c r="B126" t="s">
        <v>23</v>
      </c>
      <c r="C126" t="s">
        <v>68</v>
      </c>
      <c r="D126">
        <v>11820410.640000001</v>
      </c>
      <c r="E126">
        <v>9517620.9499999993</v>
      </c>
    </row>
    <row r="127" spans="1:5" x14ac:dyDescent="0.25">
      <c r="A127" t="s">
        <v>40</v>
      </c>
      <c r="B127" t="s">
        <v>24</v>
      </c>
      <c r="C127" t="s">
        <v>68</v>
      </c>
      <c r="D127">
        <v>12574766.18</v>
      </c>
      <c r="E127">
        <v>8161018.2000000002</v>
      </c>
    </row>
    <row r="128" spans="1:5" x14ac:dyDescent="0.25">
      <c r="A128" t="s">
        <v>40</v>
      </c>
      <c r="B128" t="s">
        <v>25</v>
      </c>
      <c r="C128" t="s">
        <v>68</v>
      </c>
      <c r="D128">
        <v>14205909.779999999</v>
      </c>
      <c r="E128">
        <v>5883552.9900000002</v>
      </c>
    </row>
    <row r="129" spans="1:5" x14ac:dyDescent="0.25">
      <c r="A129" t="s">
        <v>40</v>
      </c>
      <c r="B129" t="s">
        <v>26</v>
      </c>
      <c r="C129" t="s">
        <v>68</v>
      </c>
      <c r="D129">
        <v>10810435.380000001</v>
      </c>
      <c r="E129">
        <v>12246813.59</v>
      </c>
    </row>
    <row r="130" spans="1:5" x14ac:dyDescent="0.25">
      <c r="A130" t="s">
        <v>39</v>
      </c>
      <c r="B130" t="s">
        <v>73</v>
      </c>
      <c r="C130" t="s">
        <v>69</v>
      </c>
      <c r="D130">
        <v>9948035.0800000001</v>
      </c>
      <c r="E130">
        <v>17729205.129999999</v>
      </c>
    </row>
    <row r="131" spans="1:5" x14ac:dyDescent="0.25">
      <c r="A131" t="s">
        <v>39</v>
      </c>
      <c r="B131" t="s">
        <v>74</v>
      </c>
      <c r="C131" t="s">
        <v>69</v>
      </c>
      <c r="D131">
        <v>10632902.67</v>
      </c>
      <c r="E131">
        <v>12833433.939999999</v>
      </c>
    </row>
    <row r="132" spans="1:5" x14ac:dyDescent="0.25">
      <c r="A132" t="s">
        <v>39</v>
      </c>
      <c r="B132" t="s">
        <v>75</v>
      </c>
      <c r="C132" t="s">
        <v>69</v>
      </c>
      <c r="D132">
        <v>10261493.76</v>
      </c>
      <c r="E132">
        <v>11050241.08</v>
      </c>
    </row>
    <row r="133" spans="1:5" x14ac:dyDescent="0.25">
      <c r="A133" t="s">
        <v>39</v>
      </c>
      <c r="B133" t="s">
        <v>76</v>
      </c>
      <c r="C133" t="s">
        <v>69</v>
      </c>
      <c r="D133">
        <v>10808493.279999999</v>
      </c>
      <c r="E133">
        <v>10102822.039999999</v>
      </c>
    </row>
    <row r="134" spans="1:5" x14ac:dyDescent="0.25">
      <c r="A134" t="s">
        <v>39</v>
      </c>
      <c r="B134" t="s">
        <v>77</v>
      </c>
      <c r="C134" t="s">
        <v>69</v>
      </c>
      <c r="D134">
        <v>10345983.75</v>
      </c>
      <c r="E134">
        <v>11327605.34</v>
      </c>
    </row>
    <row r="135" spans="1:5" x14ac:dyDescent="0.25">
      <c r="A135" t="s">
        <v>39</v>
      </c>
      <c r="B135" t="s">
        <v>78</v>
      </c>
      <c r="C135" t="s">
        <v>69</v>
      </c>
      <c r="D135">
        <v>10667386.74</v>
      </c>
      <c r="E135">
        <v>6229241.5800000001</v>
      </c>
    </row>
    <row r="136" spans="1:5" x14ac:dyDescent="0.25">
      <c r="A136" t="s">
        <v>39</v>
      </c>
      <c r="B136" t="s">
        <v>79</v>
      </c>
      <c r="C136" t="s">
        <v>69</v>
      </c>
      <c r="D136">
        <v>10850408.24</v>
      </c>
      <c r="E136">
        <v>6021258.0899999999</v>
      </c>
    </row>
    <row r="137" spans="1:5" x14ac:dyDescent="0.25">
      <c r="A137" t="s">
        <v>39</v>
      </c>
      <c r="B137" t="s">
        <v>80</v>
      </c>
      <c r="C137" t="s">
        <v>69</v>
      </c>
      <c r="D137">
        <v>11137206.960000001</v>
      </c>
      <c r="E137">
        <v>6753550.3200000003</v>
      </c>
    </row>
    <row r="138" spans="1:5" x14ac:dyDescent="0.25">
      <c r="A138" t="s">
        <v>39</v>
      </c>
      <c r="B138" t="s">
        <v>81</v>
      </c>
      <c r="C138" t="s">
        <v>69</v>
      </c>
      <c r="D138">
        <v>11330116.1</v>
      </c>
      <c r="E138">
        <v>6339340.2300000004</v>
      </c>
    </row>
    <row r="139" spans="1:5" x14ac:dyDescent="0.25">
      <c r="A139" t="s">
        <v>39</v>
      </c>
      <c r="B139" t="s">
        <v>20</v>
      </c>
      <c r="C139" t="s">
        <v>69</v>
      </c>
      <c r="D139">
        <v>11960879.5</v>
      </c>
      <c r="E139">
        <v>7903219.71</v>
      </c>
    </row>
    <row r="140" spans="1:5" x14ac:dyDescent="0.25">
      <c r="A140" t="s">
        <v>39</v>
      </c>
      <c r="B140" t="s">
        <v>21</v>
      </c>
      <c r="C140" t="s">
        <v>69</v>
      </c>
      <c r="D140">
        <v>12486249.289999999</v>
      </c>
      <c r="E140">
        <v>10980658.33</v>
      </c>
    </row>
    <row r="141" spans="1:5" x14ac:dyDescent="0.25">
      <c r="A141" t="s">
        <v>39</v>
      </c>
      <c r="B141" t="s">
        <v>22</v>
      </c>
      <c r="C141" t="s">
        <v>69</v>
      </c>
      <c r="D141">
        <v>11841464.66</v>
      </c>
      <c r="E141">
        <v>11086845.58</v>
      </c>
    </row>
    <row r="142" spans="1:5" x14ac:dyDescent="0.25">
      <c r="A142" t="s">
        <v>39</v>
      </c>
      <c r="B142" t="s">
        <v>23</v>
      </c>
      <c r="C142" t="s">
        <v>69</v>
      </c>
      <c r="D142">
        <v>12794721.359999999</v>
      </c>
      <c r="E142">
        <v>9731994.7100000009</v>
      </c>
    </row>
    <row r="143" spans="1:5" x14ac:dyDescent="0.25">
      <c r="A143" t="s">
        <v>39</v>
      </c>
      <c r="B143" t="s">
        <v>24</v>
      </c>
      <c r="C143" t="s">
        <v>69</v>
      </c>
      <c r="D143">
        <v>13615799.27</v>
      </c>
      <c r="E143">
        <v>8280697.4500000002</v>
      </c>
    </row>
    <row r="144" spans="1:5" x14ac:dyDescent="0.25">
      <c r="A144" t="s">
        <v>39</v>
      </c>
      <c r="B144" t="s">
        <v>25</v>
      </c>
      <c r="C144" t="s">
        <v>69</v>
      </c>
      <c r="D144">
        <v>15395724.73</v>
      </c>
      <c r="E144">
        <v>5806535.46</v>
      </c>
    </row>
    <row r="145" spans="1:5" x14ac:dyDescent="0.25">
      <c r="A145" t="s">
        <v>39</v>
      </c>
      <c r="B145" t="s">
        <v>26</v>
      </c>
      <c r="C145" t="s">
        <v>69</v>
      </c>
      <c r="D145">
        <v>11618553.58</v>
      </c>
      <c r="E145">
        <v>12838603.35</v>
      </c>
    </row>
    <row r="146" spans="1:5" x14ac:dyDescent="0.25">
      <c r="A146" t="s">
        <v>40</v>
      </c>
      <c r="B146" t="s">
        <v>73</v>
      </c>
      <c r="C146" t="s">
        <v>69</v>
      </c>
      <c r="D146">
        <v>8961342.2699999996</v>
      </c>
      <c r="E146">
        <v>18016062.030000001</v>
      </c>
    </row>
    <row r="147" spans="1:5" x14ac:dyDescent="0.25">
      <c r="A147" t="s">
        <v>40</v>
      </c>
      <c r="B147" t="s">
        <v>74</v>
      </c>
      <c r="C147" t="s">
        <v>69</v>
      </c>
      <c r="D147">
        <v>9517489.0800000001</v>
      </c>
      <c r="E147">
        <v>13120157.810000001</v>
      </c>
    </row>
    <row r="148" spans="1:5" x14ac:dyDescent="0.25">
      <c r="A148" t="s">
        <v>40</v>
      </c>
      <c r="B148" t="s">
        <v>75</v>
      </c>
      <c r="C148" t="s">
        <v>69</v>
      </c>
      <c r="D148">
        <v>9195624.6500000004</v>
      </c>
      <c r="E148">
        <v>11413772.67</v>
      </c>
    </row>
    <row r="149" spans="1:5" x14ac:dyDescent="0.25">
      <c r="A149" t="s">
        <v>40</v>
      </c>
      <c r="B149" t="s">
        <v>76</v>
      </c>
      <c r="C149" t="s">
        <v>69</v>
      </c>
      <c r="D149">
        <v>9655689.8599999994</v>
      </c>
      <c r="E149">
        <v>10405749.789999999</v>
      </c>
    </row>
    <row r="150" spans="1:5" x14ac:dyDescent="0.25">
      <c r="A150" t="s">
        <v>40</v>
      </c>
      <c r="B150" t="s">
        <v>77</v>
      </c>
      <c r="C150" t="s">
        <v>69</v>
      </c>
      <c r="D150">
        <v>9265171.25</v>
      </c>
      <c r="E150">
        <v>11715209.68</v>
      </c>
    </row>
    <row r="151" spans="1:5" x14ac:dyDescent="0.25">
      <c r="A151" t="s">
        <v>40</v>
      </c>
      <c r="B151" t="s">
        <v>78</v>
      </c>
      <c r="C151" t="s">
        <v>69</v>
      </c>
      <c r="D151">
        <v>9498365.1400000006</v>
      </c>
      <c r="E151">
        <v>6466023.6500000004</v>
      </c>
    </row>
    <row r="152" spans="1:5" x14ac:dyDescent="0.25">
      <c r="A152" t="s">
        <v>40</v>
      </c>
      <c r="B152" t="s">
        <v>79</v>
      </c>
      <c r="C152" t="s">
        <v>69</v>
      </c>
      <c r="D152">
        <v>9663080.7100000009</v>
      </c>
      <c r="E152">
        <v>6228706.9299999997</v>
      </c>
    </row>
    <row r="153" spans="1:5" x14ac:dyDescent="0.25">
      <c r="A153" t="s">
        <v>40</v>
      </c>
      <c r="B153" t="s">
        <v>80</v>
      </c>
      <c r="C153" t="s">
        <v>69</v>
      </c>
      <c r="D153">
        <v>9920578.3900000006</v>
      </c>
      <c r="E153">
        <v>6976529.9900000002</v>
      </c>
    </row>
    <row r="154" spans="1:5" x14ac:dyDescent="0.25">
      <c r="A154" t="s">
        <v>40</v>
      </c>
      <c r="B154" t="s">
        <v>81</v>
      </c>
      <c r="C154" t="s">
        <v>69</v>
      </c>
      <c r="D154">
        <v>10053863.609999999</v>
      </c>
      <c r="E154">
        <v>6533540.29</v>
      </c>
    </row>
    <row r="155" spans="1:5" x14ac:dyDescent="0.25">
      <c r="A155" t="s">
        <v>40</v>
      </c>
      <c r="B155" t="s">
        <v>20</v>
      </c>
      <c r="C155" t="s">
        <v>69</v>
      </c>
      <c r="D155">
        <v>10678728.59</v>
      </c>
      <c r="E155">
        <v>8103723.8899999997</v>
      </c>
    </row>
    <row r="156" spans="1:5" x14ac:dyDescent="0.25">
      <c r="A156" t="s">
        <v>40</v>
      </c>
      <c r="B156" t="s">
        <v>21</v>
      </c>
      <c r="C156" t="s">
        <v>69</v>
      </c>
      <c r="D156">
        <v>11146977.029999999</v>
      </c>
      <c r="E156">
        <v>11117082.09</v>
      </c>
    </row>
    <row r="157" spans="1:5" x14ac:dyDescent="0.25">
      <c r="A157" t="s">
        <v>40</v>
      </c>
      <c r="B157" t="s">
        <v>22</v>
      </c>
      <c r="C157" t="s">
        <v>69</v>
      </c>
      <c r="D157">
        <v>10586106.23</v>
      </c>
      <c r="E157">
        <v>11287824.199999999</v>
      </c>
    </row>
    <row r="158" spans="1:5" x14ac:dyDescent="0.25">
      <c r="A158" t="s">
        <v>40</v>
      </c>
      <c r="B158" t="s">
        <v>23</v>
      </c>
      <c r="C158" t="s">
        <v>69</v>
      </c>
      <c r="D158">
        <v>11414914.49</v>
      </c>
      <c r="E158">
        <v>9888608.1400000006</v>
      </c>
    </row>
    <row r="159" spans="1:5" x14ac:dyDescent="0.25">
      <c r="A159" t="s">
        <v>40</v>
      </c>
      <c r="B159" t="s">
        <v>24</v>
      </c>
      <c r="C159" t="s">
        <v>69</v>
      </c>
      <c r="D159">
        <v>12147544.960000001</v>
      </c>
      <c r="E159">
        <v>8433881.2599999998</v>
      </c>
    </row>
    <row r="160" spans="1:5" x14ac:dyDescent="0.25">
      <c r="A160" t="s">
        <v>40</v>
      </c>
      <c r="B160" t="s">
        <v>25</v>
      </c>
      <c r="C160" t="s">
        <v>69</v>
      </c>
      <c r="D160">
        <v>13815895.34</v>
      </c>
      <c r="E160">
        <v>5967611.4900000002</v>
      </c>
    </row>
    <row r="161" spans="1:5" x14ac:dyDescent="0.25">
      <c r="A161" t="s">
        <v>40</v>
      </c>
      <c r="B161" t="s">
        <v>26</v>
      </c>
      <c r="C161" t="s">
        <v>69</v>
      </c>
      <c r="D161">
        <v>10343214.130000001</v>
      </c>
      <c r="E161">
        <v>12964187.5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Manufacturing Biotech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14803653.51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80746.899999999994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2428283.52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4768138.62</v>
      </c>
      <c r="F7" s="65">
        <f>Raw_endusebreakdownannual!F6</f>
        <v>2648040.41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2581957.48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10063.94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660996.32999999996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9869190.4499999993</v>
      </c>
      <c r="F17" s="65">
        <f>Raw_endusebreakdownannual!F16</f>
        <v>18112690.25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9843179.9399999995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732770.81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2428283.52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4768138.62</v>
      </c>
      <c r="F22" s="65">
        <f>Raw_endusebreakdownannual!F21</f>
        <v>2648040.41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2631707.63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23101.67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607375.31999999995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10584002.24</v>
      </c>
      <c r="F32" s="65">
        <f>Raw_endusebreakdownannual!F31</f>
        <v>13098595.67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7965218.9800000004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395971.24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2428283.52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4768138.62</v>
      </c>
      <c r="F37" s="65">
        <f>Raw_endusebreakdownannual!F36</f>
        <v>2648040.41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2598689.54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22553.53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604994.87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10213636.439999999</v>
      </c>
      <c r="F47" s="65">
        <f>Raw_endusebreakdownannual!F46</f>
        <v>11218254.26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7047886.4299999997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891925.54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2428283.52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4768138.62</v>
      </c>
      <c r="F52" s="65">
        <f>Raw_endusebreakdownannual!F51</f>
        <v>2648040.41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2654841.1800000002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25381.16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584219.24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10768570.01</v>
      </c>
      <c r="F62" s="65">
        <f>Raw_endusebreakdownannual!F61</f>
        <v>10280146.08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8255729.6900000004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498060.47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2428283.52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4768138.62</v>
      </c>
      <c r="F67" s="65">
        <f>Raw_endusebreakdownannual!F66</f>
        <v>2648040.41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2580499.2200000002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21522.55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605046.98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10296504.369999999</v>
      </c>
      <c r="F77" s="65">
        <f>Raw_endusebreakdownannual!F76</f>
        <v>11508817.08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3092473.26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847222.41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2428283.52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4768138.62</v>
      </c>
      <c r="F82" s="65">
        <f>Raw_endusebreakdownannual!F81</f>
        <v>2648040.41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2651118.86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33328.120000000003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557316.25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10728091.51</v>
      </c>
      <c r="F92" s="65">
        <f>Raw_endusebreakdownannual!F91</f>
        <v>6297829.9199999999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2895792.23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988452.61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2428283.52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4768138.62</v>
      </c>
      <c r="F97" s="65">
        <f>Raw_endusebreakdownannual!F96</f>
        <v>2648040.41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2727334.29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36127.78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550191.89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10948336.810000001</v>
      </c>
      <c r="F107" s="65">
        <f>Raw_endusebreakdownannual!F106</f>
        <v>6094024.5300000003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3659940.42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1236213.67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2428283.52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4768138.62</v>
      </c>
      <c r="F112" s="65">
        <f>Raw_endusebreakdownannual!F111</f>
        <v>2648040.41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2703721.65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32009.19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549428.74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11168366.65</v>
      </c>
      <c r="F122" s="65">
        <f>Raw_endusebreakdownannual!F121</f>
        <v>6857409.5800000001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3254143.09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1473191.78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2428283.52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4768138.62</v>
      </c>
      <c r="F127" s="65">
        <f>Raw_endusebreakdownannual!F126</f>
        <v>2648040.41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2739838.63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40269.18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541811.71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11449721.720000001</v>
      </c>
      <c r="F137" s="65">
        <f>Raw_endusebreakdownannual!F136</f>
        <v>6443995.2199999997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4864908.63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2150137.9700000002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2428283.52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4768138.62</v>
      </c>
      <c r="F142" s="65">
        <f>Raw_endusebreakdownannual!F141</f>
        <v>2648040.41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2640119.52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33883.980000000003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537463.77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12020563.6</v>
      </c>
      <c r="F152" s="65">
        <f>Raw_endusebreakdownannual!F151</f>
        <v>8050412.7999999998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8048333.2999999998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2553081.65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2428283.52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4768138.62</v>
      </c>
      <c r="F157" s="65">
        <f>Raw_endusebreakdownannual!F156</f>
        <v>2648040.41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2748090.94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32357.599999999999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549467.74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12529952.32</v>
      </c>
      <c r="F167" s="65">
        <f>Raw_endusebreakdownannual!F166</f>
        <v>11245841.460000001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8101253.3499999996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1902582.69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2428283.52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4768138.62</v>
      </c>
      <c r="F172" s="65">
        <f>Raw_endusebreakdownannual!F171</f>
        <v>2648040.41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2740270.62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31389.22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564941.48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11870664.66</v>
      </c>
      <c r="F182" s="65">
        <f>Raw_endusebreakdownannual!F181</f>
        <v>11314235.24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6740982.3899999997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2860986.99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2428283.52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4768138.62</v>
      </c>
      <c r="F187" s="65">
        <f>Raw_endusebreakdownannual!F186</f>
        <v>2648040.41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2790956.7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35845.14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533497.77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12884210.970000001</v>
      </c>
      <c r="F197" s="65">
        <f>Raw_endusebreakdownannual!F196</f>
        <v>9922520.5700000003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5300915.7699999996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3846219.18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2428283.52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4768138.62</v>
      </c>
      <c r="F202" s="65">
        <f>Raw_endusebreakdownannual!F201</f>
        <v>2648040.41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2705598.17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46264.91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506434.16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13794504.390000001</v>
      </c>
      <c r="F212" s="65">
        <f>Raw_endusebreakdownannual!F211</f>
        <v>8455390.3399999999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2831353.79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5441389.0999999996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2428283.52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4768138.62</v>
      </c>
      <c r="F217" s="65">
        <f>Raw_endusebreakdownannual!F216</f>
        <v>2648040.41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2969787.75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45090.06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449539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15652689.039999999</v>
      </c>
      <c r="F227" s="65">
        <f>Raw_endusebreakdownannual!F226</f>
        <v>5928933.2000000002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9911648.2599999998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2136285.66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2428283.52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4768138.62</v>
      </c>
      <c r="F232" s="65">
        <f>Raw_endusebreakdownannual!F231</f>
        <v>2648040.41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2251412.5099999998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31449.91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597407.1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11615570.220000001</v>
      </c>
      <c r="F242" s="65">
        <f>Raw_endusebreakdownannual!F241</f>
        <v>13157095.779999999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15227554.779999999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78408.850000000006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1500585.11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4768138.62</v>
      </c>
      <c r="F247" s="65">
        <f>Raw_endusebreakdownannual!F246</f>
        <v>2648040.41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2539815.19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7900.42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660803.04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8894848.1999999993</v>
      </c>
      <c r="F257" s="65">
        <f>Raw_endusebreakdownannual!F256</f>
        <v>18536398.23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10182254.17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646256.82999999996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1500585.11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4768138.62</v>
      </c>
      <c r="F262" s="65">
        <f>Raw_endusebreakdownannual!F261</f>
        <v>2648040.41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2571482.12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17782.86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607107.29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9504245.5399999991</v>
      </c>
      <c r="F272" s="65">
        <f>Raw_endusebreakdownannual!F271</f>
        <v>13437401.869999999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8396358.4000000004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343892.9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1500585.11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4768138.62</v>
      </c>
      <c r="F277" s="65">
        <f>Raw_endusebreakdownannual!F276</f>
        <v>2648040.41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2551140.5099999998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17888.91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604730.41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9181646.0500000007</v>
      </c>
      <c r="F287" s="65">
        <f>Raw_endusebreakdownannual!F286</f>
        <v>11649129.23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7387092.5899999999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775104.17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1500585.11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4768138.62</v>
      </c>
      <c r="F292" s="65">
        <f>Raw_endusebreakdownannual!F291</f>
        <v>2648040.41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2586085.66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19498.39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583908.57999999996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9649411.9399999995</v>
      </c>
      <c r="F302" s="65">
        <f>Raw_endusebreakdownannual!F301</f>
        <v>10619041.58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8731215.2599999998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436664.76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1500585.11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4768138.62</v>
      </c>
      <c r="F307" s="65">
        <f>Raw_endusebreakdownannual!F306</f>
        <v>2648040.41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2530492.0099999998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16689.09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604776.41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9252569.5899999999</v>
      </c>
      <c r="F317" s="65">
        <f>Raw_endusebreakdownannual!F316</f>
        <v>11984032.08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3346061.51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699156.36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1500585.11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4768138.62</v>
      </c>
      <c r="F322" s="65">
        <f>Raw_endusebreakdownannual!F321</f>
        <v>2648040.41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2579134.64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25630.82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557006.84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9572645.5500000007</v>
      </c>
      <c r="F332" s="65">
        <f>Raw_endusebreakdownannual!F331</f>
        <v>6551108.7699999996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3118221.33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794413.09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1500585.11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4768138.62</v>
      </c>
      <c r="F337" s="65">
        <f>Raw_endusebreakdownannual!F336</f>
        <v>2648040.41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2612058.6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23614.38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549821.18000000005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9698809.7899999991</v>
      </c>
      <c r="F347" s="65">
        <f>Raw_endusebreakdownannual!F346</f>
        <v>6316082.9199999999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3890293.02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1051897.45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1500585.11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4768138.62</v>
      </c>
      <c r="F352" s="65">
        <f>Raw_endusebreakdownannual!F351</f>
        <v>2648040.41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2618639.2799999998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24522.02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548996.51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9963782.4900000002</v>
      </c>
      <c r="F362" s="65">
        <f>Raw_endusebreakdownannual!F361</f>
        <v>7087329.9400000004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3441221.11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1202734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1500585.11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4768138.62</v>
      </c>
      <c r="F367" s="65">
        <f>Raw_endusebreakdownannual!F366</f>
        <v>2648040.41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2607397.4300000002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25079.5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541322.26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10103934.65</v>
      </c>
      <c r="F377" s="65">
        <f>Raw_endusebreakdownannual!F376</f>
        <v>6630583.7800000003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5083039.4800000004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1914602.8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1500585.11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4768138.62</v>
      </c>
      <c r="F382" s="65">
        <f>Raw_endusebreakdownannual!F381</f>
        <v>2648040.41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2538086.0499999998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26639.42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537005.31000000006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10748051.99</v>
      </c>
      <c r="F392" s="65">
        <f>Raw_endusebreakdownannual!F391</f>
        <v>8268085.2000000002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8168349.6399999997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2285703.11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1500585.11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4768138.62</v>
      </c>
      <c r="F397" s="65">
        <f>Raw_endusebreakdownannual!F396</f>
        <v>2648040.41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2633309.09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24884.55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548988.92000000004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11212620.49</v>
      </c>
      <c r="F407" s="65">
        <f>Raw_endusebreakdownannual!F406</f>
        <v>11365378.970000001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8316089.7599999998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1696384.79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1500585.11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4768138.62</v>
      </c>
      <c r="F412" s="65">
        <f>Raw_endusebreakdownannual!F411</f>
        <v>2648040.41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2642850.34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24549.33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564545.71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10632508.189999999</v>
      </c>
      <c r="F422" s="65">
        <f>Raw_endusebreakdownannual!F421</f>
        <v>11528675.880000001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6901922.4800000004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2550428.84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1500585.11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4768138.62</v>
      </c>
      <c r="F427" s="65">
        <f>Raw_endusebreakdownannual!F426</f>
        <v>2648040.41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2663504.9500000002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27835.91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532816.78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11510493.43</v>
      </c>
      <c r="F437" s="65">
        <f>Raw_endusebreakdownannual!F436</f>
        <v>10082779.67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5437140.8600000003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3445192.95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1500585.11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4768138.62</v>
      </c>
      <c r="F442" s="65">
        <f>Raw_endusebreakdownannual!F441</f>
        <v>2648040.41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2504960.6800000002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26179.15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505677.87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12245056.51</v>
      </c>
      <c r="F452" s="65">
        <f>Raw_endusebreakdownannual!F451</f>
        <v>8590859.1500000004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2980687.86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4943021.03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1500585.11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4768138.62</v>
      </c>
      <c r="F457" s="65">
        <f>Raw_endusebreakdownannual!F456</f>
        <v>2648040.41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2819712.44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35409.46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448903.63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14066866.65</v>
      </c>
      <c r="F467" s="65">
        <f>Raw_endusebreakdownannual!F466</f>
        <v>6077631.9000000004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10014683.699999999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1903342.46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1500585.11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4768138.62</v>
      </c>
      <c r="F472" s="65">
        <f>Raw_endusebreakdownannual!F471</f>
        <v>2648040.41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2166515.0499999998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24079.33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597077.66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10362660.57</v>
      </c>
      <c r="F482" s="65">
        <f>Raw_endusebreakdownannual!F481</f>
        <v>13259801.77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14160240.82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87309.57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2428283.52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4768138.62</v>
      </c>
      <c r="F487" s="65">
        <f>Raw_endusebreakdownannual!F486</f>
        <v>2648040.41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3182353.87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1667.07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660962.43000000005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10467752.630000001</v>
      </c>
      <c r="F497" s="65">
        <f>Raw_endusebreakdownannual!F496</f>
        <v>17469243.66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9393878.4100000001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685564.65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2428283.52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4768138.62</v>
      </c>
      <c r="F502" s="65">
        <f>Raw_endusebreakdownannual!F501</f>
        <v>2648040.41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3339302.69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1883.36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607367.6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11223172.83</v>
      </c>
      <c r="F512" s="65">
        <f>Raw_endusebreakdownannual!F511</f>
        <v>12649286.42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7661180.2699999996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347278.44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2428283.52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4768138.62</v>
      </c>
      <c r="F517" s="65">
        <f>Raw_endusebreakdownannual!F516</f>
        <v>2648040.41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3287612.83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1894.25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604984.57999999996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10833207.640000001</v>
      </c>
      <c r="F527" s="65">
        <f>Raw_endusebreakdownannual!F526</f>
        <v>10914205.26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6743901.4400000004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838122.29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2428283.52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4768138.62</v>
      </c>
      <c r="F532" s="65">
        <f>Raw_endusebreakdownannual!F531</f>
        <v>2648040.41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3357166.72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1947.03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584210.37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11393658.17</v>
      </c>
      <c r="F542" s="65">
        <f>Raw_endusebreakdownannual!F541</f>
        <v>9976152.2200000007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7949479.8300000001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455905.89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2428283.52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4768138.62</v>
      </c>
      <c r="F547" s="65">
        <f>Raw_endusebreakdownannual!F546</f>
        <v>2648040.41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3251908.28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1795.96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605035.15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10906032.26</v>
      </c>
      <c r="F557" s="65">
        <f>Raw_endusebreakdownannual!F556</f>
        <v>11202555.390000001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2976018.89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730049.97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2428283.52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4768138.62</v>
      </c>
      <c r="F562" s="65">
        <f>Raw_endusebreakdownannual!F561</f>
        <v>2648040.41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3274625.9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1954.19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557321.32999999996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11203052.199999999</v>
      </c>
      <c r="F572" s="65">
        <f>Raw_endusebreakdownannual!F571</f>
        <v>6181380.6399999997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2778988.13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871122.22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2428283.52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4768138.62</v>
      </c>
      <c r="F577" s="65">
        <f>Raw_endusebreakdownannual!F576</f>
        <v>2648040.41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3319321.46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2009.26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550196.14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11388875.07</v>
      </c>
      <c r="F587" s="65">
        <f>Raw_endusebreakdownannual!F586</f>
        <v>5977224.6799999997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3497848.42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1133512.3999999999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2428283.52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4768138.62</v>
      </c>
      <c r="F592" s="65">
        <f>Raw_endusebreakdownannual!F591</f>
        <v>2648040.41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3372571.94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2051.9699999999998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549414.99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11704558.449999999</v>
      </c>
      <c r="F602" s="65">
        <f>Raw_endusebreakdownannual!F601</f>
        <v>6695303.8200000003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3096314.35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1320706.02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2428283.52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4768138.62</v>
      </c>
      <c r="F607" s="65">
        <f>Raw_endusebreakdownannual!F606</f>
        <v>2648040.41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3402651.73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2077.9299999999998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541819.23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11921857.810000001</v>
      </c>
      <c r="F617" s="65">
        <f>Raw_endusebreakdownannual!F616</f>
        <v>6286173.9900000002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4634561.84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2044946.01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2428283.52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4768138.62</v>
      </c>
      <c r="F622" s="65">
        <f>Raw_endusebreakdownannual!F621</f>
        <v>2648040.41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3304862.38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2103.98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537464.91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12548334.5</v>
      </c>
      <c r="F632" s="65">
        <f>Raw_endusebreakdownannual!F631</f>
        <v>7820067.1600000001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7589439.0800000001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2444591.4700000002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2428283.52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4768138.62</v>
      </c>
      <c r="F637" s="65">
        <f>Raw_endusebreakdownannual!F636</f>
        <v>2648040.41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3467203.94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2091.83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549484.47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13110309.369999999</v>
      </c>
      <c r="F647" s="65">
        <f>Raw_endusebreakdownannual!F646</f>
        <v>10786963.960000001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7703724.0599999996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1809483.14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2428283.52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4768138.62</v>
      </c>
      <c r="F652" s="65">
        <f>Raw_endusebreakdownannual!F651</f>
        <v>2648040.41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3416703.29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2030.73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564945.17000000004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12424639.289999999</v>
      </c>
      <c r="F662" s="65">
        <f>Raw_endusebreakdownannual!F661</f>
        <v>10916709.640000001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6400818.5300000003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2742098.15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2428283.52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4768138.62</v>
      </c>
      <c r="F667" s="65">
        <f>Raw_endusebreakdownannual!F666</f>
        <v>2648040.41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3453609.55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2186.91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533507.98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13394316.75</v>
      </c>
      <c r="F677" s="65">
        <f>Raw_endusebreakdownannual!F676</f>
        <v>9582366.9199999999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5007997.1399999997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3688733.81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2428283.52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4768138.62</v>
      </c>
      <c r="F682" s="65">
        <f>Raw_endusebreakdownannual!F681</f>
        <v>2648040.41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3367220.43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2181.8000000000002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506422.4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14254558.17</v>
      </c>
      <c r="F692" s="65">
        <f>Raw_endusebreakdownannual!F691</f>
        <v>8162459.96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2668843.33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5183902.59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2428283.52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4768138.62</v>
      </c>
      <c r="F697" s="65">
        <f>Raw_endusebreakdownannual!F696</f>
        <v>2648040.41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3608718.31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2327.5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449566.58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15991370.529999999</v>
      </c>
      <c r="F707" s="65">
        <f>Raw_endusebreakdownannual!F706</f>
        <v>5766450.3200000003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9347580.3100000005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2071450.01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2428283.52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4768138.62</v>
      </c>
      <c r="F712" s="65">
        <f>Raw_endusebreakdownannual!F711</f>
        <v>2648040.41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3014407.65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1861.44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597407.63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12284141.24</v>
      </c>
      <c r="F722" s="65">
        <f>Raw_endusebreakdownannual!F721</f>
        <v>12593028.35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14523674.27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80499.899999999994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1500585.11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4768138.62</v>
      </c>
      <c r="F727" s="65">
        <f>Raw_endusebreakdownannual!F726</f>
        <v>2648040.41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2954829.06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1398.93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660762.59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9305451.6199999992</v>
      </c>
      <c r="F737" s="65">
        <f>Raw_endusebreakdownannual!F736</f>
        <v>17832477.27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9734809.4199999999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600668.41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1500585.11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4768138.62</v>
      </c>
      <c r="F742" s="65">
        <f>Raw_endusebreakdownannual!F741</f>
        <v>2648040.41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3040371.99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1541.72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607082.05000000005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9911305.8399999999</v>
      </c>
      <c r="F752" s="65">
        <f>Raw_endusebreakdownannual!F751</f>
        <v>12989931.880000001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8059958.1299999999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297094.32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1500585.11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4768138.62</v>
      </c>
      <c r="F757" s="65">
        <f>Raw_endusebreakdownannual!F756</f>
        <v>2648040.41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3012301.53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1570.52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604726.84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9579690.0899999999</v>
      </c>
      <c r="F767" s="65">
        <f>Raw_endusebreakdownannual!F766</f>
        <v>11312725.380000001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7079718.8799999999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725764.64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1500585.11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4768138.62</v>
      </c>
      <c r="F772" s="65">
        <f>Raw_endusebreakdownannual!F771</f>
        <v>2648040.41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3052989.59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1587.51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583897.81000000006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10049065.460000001</v>
      </c>
      <c r="F782" s="65">
        <f>Raw_endusebreakdownannual!F781</f>
        <v>10311657.1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8373825.0700000003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394082.04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1500585.11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4768138.62</v>
      </c>
      <c r="F787" s="65">
        <f>Raw_endusebreakdownannual!F786</f>
        <v>2648040.41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2978940.13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1456.01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604736.56000000006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9643201.9199999999</v>
      </c>
      <c r="F797" s="65">
        <f>Raw_endusebreakdownannual!F796</f>
        <v>11626602.039999999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3226858.02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606068.09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1500585.11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4768138.62</v>
      </c>
      <c r="F802" s="65">
        <f>Raw_endusebreakdownannual!F801</f>
        <v>2648040.41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2987765.55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1585.41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556947.51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9864142.7799999993</v>
      </c>
      <c r="F812" s="65">
        <f>Raw_endusebreakdownannual!F811</f>
        <v>6431845.9400000004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2998987.93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721617.89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1500585.11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4768138.62</v>
      </c>
      <c r="F817" s="65">
        <f>Raw_endusebreakdownannual!F816</f>
        <v>2648040.41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3040186.06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1646.88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549792.43999999994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10032174.560000001</v>
      </c>
      <c r="F827" s="65">
        <f>Raw_endusebreakdownannual!F826</f>
        <v>6196820.7800000003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3736037.2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969395.49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1500585.11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4768138.62</v>
      </c>
      <c r="F832" s="65">
        <f>Raw_endusebreakdownannual!F831</f>
        <v>2648040.41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3064035.94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1661.55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548995.27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10303816.710000001</v>
      </c>
      <c r="F842" s="65">
        <f>Raw_endusebreakdownannual!F841</f>
        <v>6933072.8799999999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3303357.38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1120232.98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1500585.11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4768138.62</v>
      </c>
      <c r="F847" s="65">
        <f>Raw_endusebreakdownannual!F846</f>
        <v>2648040.41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3062890.49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1675.78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541309.87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10453522.98</v>
      </c>
      <c r="F857" s="65">
        <f>Raw_endusebreakdownannual!F856</f>
        <v>6492707.6600000001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4857296.63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1820885.93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1500585.11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4768138.62</v>
      </c>
      <c r="F862" s="65">
        <f>Raw_endusebreakdownannual!F861</f>
        <v>2648040.41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2995969.75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1697.03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536915.23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11087276.439999999</v>
      </c>
      <c r="F872" s="65">
        <f>Raw_endusebreakdownannual!F871</f>
        <v>8042252.2699999996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7778475.9000000004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2191374.5299999998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1500585.11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4768138.62</v>
      </c>
      <c r="F877" s="65">
        <f>Raw_endusebreakdownannual!F876</f>
        <v>2648040.41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3105010.63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1686.13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548967.04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11566795.02</v>
      </c>
      <c r="F887" s="65">
        <f>Raw_endusebreakdownannual!F886</f>
        <v>10975483.35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7950300.4900000002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1611808.32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1500585.11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4768138.62</v>
      </c>
      <c r="F892" s="65">
        <f>Raw_endusebreakdownannual!F891</f>
        <v>2648040.41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3097363.32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1627.03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564556.82999999996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10979522.4</v>
      </c>
      <c r="F902" s="65">
        <f>Raw_endusebreakdownannual!F901</f>
        <v>11162897.73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6592290.6100000003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2446544.62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1500585.11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4768138.62</v>
      </c>
      <c r="F907" s="65">
        <f>Raw_endusebreakdownannual!F906</f>
        <v>2648040.41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3105440.19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1778.7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532781.6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11822487.25</v>
      </c>
      <c r="F917" s="65">
        <f>Raw_endusebreakdownannual!F916</f>
        <v>9773112.6199999992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5179642.0999999996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3327200.92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1500585.11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4768138.62</v>
      </c>
      <c r="F922" s="65">
        <f>Raw_endusebreakdownannual!F921</f>
        <v>2648040.41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2979790.09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1772.69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505738.68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12577487.439999999</v>
      </c>
      <c r="F932" s="65">
        <f>Raw_endusebreakdownannual!F931</f>
        <v>8333421.1900000004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2835576.76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4705896.25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1500585.11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4768138.62</v>
      </c>
      <c r="F937" s="65">
        <f>Raw_endusebreakdownannual!F936</f>
        <v>2648040.41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3232194.46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1882.85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448898.3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14208697.289999999</v>
      </c>
      <c r="F947" s="65">
        <f>Raw_endusebreakdownannual!F946</f>
        <v>5932515.4699999997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9520833.4700000007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1846243.11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1500585.11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4768138.62</v>
      </c>
      <c r="F952" s="65">
        <f>Raw_endusebreakdownannual!F951</f>
        <v>2648040.41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2694322.52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1495.24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597060.14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10810784.59</v>
      </c>
      <c r="F962" s="65">
        <f>Raw_endusebreakdownannual!F961</f>
        <v>12765934.02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159997.04</v>
      </c>
      <c r="F963" s="65">
        <f>Raw_endusebreakdownannual!F962</f>
        <v>13498159.199999999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86801.11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2428283.52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4768138.62</v>
      </c>
      <c r="F967" s="65">
        <f>Raw_endusebreakdownannual!F966</f>
        <v>2648040.41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3182353.81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1667.06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660962.43999999994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10627241.16</v>
      </c>
      <c r="F977" s="65">
        <f>Raw_endusebreakdownannual!F976</f>
        <v>16807162.050000001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102615.53</v>
      </c>
      <c r="F978" s="65">
        <f>Raw_endusebreakdownannual!F977</f>
        <v>9013067.6899999995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683808.75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2428283.52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4768138.62</v>
      </c>
      <c r="F982" s="65">
        <f>Raw_endusebreakdownannual!F981</f>
        <v>2648040.41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3339187.96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1883.09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607366.94999999995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11323917.460000001</v>
      </c>
      <c r="F992" s="65">
        <f>Raw_endusebreakdownannual!F991</f>
        <v>12268475.050000001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57953.31</v>
      </c>
      <c r="F993" s="65">
        <f>Raw_endusebreakdownannual!F992</f>
        <v>7426703.5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345275.97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2428283.52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4768138.62</v>
      </c>
      <c r="F997" s="65">
        <f>Raw_endusebreakdownannual!F996</f>
        <v>2648040.41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3287609.15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1894.17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604984.55000000005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10889154.73</v>
      </c>
      <c r="F1007" s="65">
        <f>Raw_endusebreakdownannual!F1006</f>
        <v>10679728.449999999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49921.41</v>
      </c>
      <c r="F1008" s="65">
        <f>Raw_endusebreakdownannual!F1007</f>
        <v>6543285.4299999997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837596.19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2428283.52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4768138.62</v>
      </c>
      <c r="F1012" s="65">
        <f>Raw_endusebreakdownannual!F1011</f>
        <v>2648040.41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3357111.08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1946.93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584241.79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11442997.74</v>
      </c>
      <c r="F1022" s="65">
        <f>Raw_endusebreakdownannual!F1021</f>
        <v>9775567.6300000008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53092.02</v>
      </c>
      <c r="F1023" s="65">
        <f>Raw_endusebreakdownannual!F1022</f>
        <v>7742637.2199999997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454327.02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2428283.52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4768138.62</v>
      </c>
      <c r="F1027" s="65">
        <f>Raw_endusebreakdownannual!F1026</f>
        <v>2648040.41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3251898.29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1795.86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605035.18999999994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10957535.310000001</v>
      </c>
      <c r="F1037" s="65">
        <f>Raw_endusebreakdownannual!F1036</f>
        <v>10995712.82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8940.8799999999992</v>
      </c>
      <c r="F1038" s="65">
        <f>Raw_endusebreakdownannual!F1037</f>
        <v>2938309.12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717021.81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2428283.52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4768138.62</v>
      </c>
      <c r="F1042" s="65">
        <f>Raw_endusebreakdownannual!F1041</f>
        <v>2648040.41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3274613.99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1954.06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557322.35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11198952.869999999</v>
      </c>
      <c r="F1052" s="65">
        <f>Raw_endusebreakdownannual!F1051</f>
        <v>6143671.8799999999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8551.49</v>
      </c>
      <c r="F1053" s="65">
        <f>Raw_endusebreakdownannual!F1052</f>
        <v>2743004.69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861694.36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2428283.52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4768138.62</v>
      </c>
      <c r="F1057" s="65">
        <f>Raw_endusebreakdownannual!F1056</f>
        <v>2648040.41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3319320.08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2009.24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550196.27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11387997.300000001</v>
      </c>
      <c r="F1067" s="65">
        <f>Raw_endusebreakdownannual!F1066</f>
        <v>5941241.3700000001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14614.02</v>
      </c>
      <c r="F1068" s="65">
        <f>Raw_endusebreakdownannual!F1067</f>
        <v>3437149.77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1127074.31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2428283.52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4768138.62</v>
      </c>
      <c r="F1072" s="65">
        <f>Raw_endusebreakdownannual!F1071</f>
        <v>2648040.41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3372559.77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2051.9699999999998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549416.25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11712722.199999999</v>
      </c>
      <c r="F1082" s="65">
        <f>Raw_endusebreakdownannual!F1081</f>
        <v>6634606.4400000004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11403.99</v>
      </c>
      <c r="F1083" s="65">
        <f>Raw_endusebreakdownannual!F1082</f>
        <v>3048740.52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1313840.25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2428283.52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4768138.62</v>
      </c>
      <c r="F1087" s="65">
        <f>Raw_endusebreakdownannual!F1086</f>
        <v>2648040.41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3402600.11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2077.84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541819.57999999996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11926344.32</v>
      </c>
      <c r="F1097" s="65">
        <f>Raw_endusebreakdownannual!F1096</f>
        <v>6238600.5099999998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35347.019999999997</v>
      </c>
      <c r="F1098" s="65">
        <f>Raw_endusebreakdownannual!F1097</f>
        <v>4503307.57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2046316.3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2428283.52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4768138.62</v>
      </c>
      <c r="F1102" s="65">
        <f>Raw_endusebreakdownannual!F1101</f>
        <v>2648040.41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3304811.22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2103.84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537466.63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12585000.51</v>
      </c>
      <c r="F1112" s="65">
        <f>Raw_endusebreakdownannual!F1111</f>
        <v>7688814.6100000003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95489.18</v>
      </c>
      <c r="F1113" s="65">
        <f>Raw_endusebreakdownannual!F1112</f>
        <v>7229319.5999999996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2453236.66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2428283.52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4768138.62</v>
      </c>
      <c r="F1117" s="65">
        <f>Raw_endusebreakdownannual!F1116</f>
        <v>2648040.41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3466813.41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2091.7199999999998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549490.86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13214053.1</v>
      </c>
      <c r="F1127" s="65">
        <f>Raw_endusebreakdownannual!F1126</f>
        <v>10426850.869999999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93101.95</v>
      </c>
      <c r="F1128" s="65">
        <f>Raw_endusebreakdownannual!F1127</f>
        <v>7356924.4500000002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1815629.94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2428283.52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4768138.62</v>
      </c>
      <c r="F1132" s="65">
        <f>Raw_endusebreakdownannual!F1131</f>
        <v>2648040.41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3416504.81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2030.46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564941.93999999994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12523689.289999999</v>
      </c>
      <c r="F1142" s="65">
        <f>Raw_endusebreakdownannual!F1141</f>
        <v>10569906.800000001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72564.66</v>
      </c>
      <c r="F1143" s="65">
        <f>Raw_endusebreakdownannual!F1142</f>
        <v>6123635.9100000001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2748190.67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2428283.52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4768138.62</v>
      </c>
      <c r="F1147" s="65">
        <f>Raw_endusebreakdownannual!F1146</f>
        <v>2648040.41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3453441.3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2186.94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533506.93000000005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13472805.689999999</v>
      </c>
      <c r="F1157" s="65">
        <f>Raw_endusebreakdownannual!F1156</f>
        <v>9305183.25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48306.61</v>
      </c>
      <c r="F1158" s="65">
        <f>Raw_endusebreakdownannual!F1157</f>
        <v>4826751.68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3698871.95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2428283.52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4768138.62</v>
      </c>
      <c r="F1162" s="65">
        <f>Raw_endusebreakdownannual!F1161</f>
        <v>2648040.41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3366890.97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2181.84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506432.48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14312673.5</v>
      </c>
      <c r="F1172" s="65">
        <f>Raw_endusebreakdownannual!F1171</f>
        <v>7981224.5800000001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10101.68</v>
      </c>
      <c r="F1173" s="65">
        <f>Raw_endusebreakdownannual!F1172</f>
        <v>2630035.08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5185733.2699999996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2428283.52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4768138.62</v>
      </c>
      <c r="F1177" s="65">
        <f>Raw_endusebreakdownannual!F1176</f>
        <v>2648040.41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3608681.72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2327.5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449566.65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16003266.310000001</v>
      </c>
      <c r="F1187" s="65">
        <f>Raw_endusebreakdownannual!F1186</f>
        <v>5727642.1399999997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192681.95</v>
      </c>
      <c r="F1188" s="65">
        <f>Raw_endusebreakdownannual!F1187</f>
        <v>8758114.5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2083137.82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2428283.52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4768138.62</v>
      </c>
      <c r="F1192" s="65">
        <f>Raw_endusebreakdownannual!F1191</f>
        <v>2648040.41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3013956.03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1860.99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597407.32999999996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12488058.92</v>
      </c>
      <c r="F1202" s="65">
        <f>Raw_endusebreakdownannual!F1201</f>
        <v>12003562.24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159941.45000000001</v>
      </c>
      <c r="F1203" s="65">
        <f>Raw_endusebreakdownannual!F1202</f>
        <v>13854487.869999999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79859.679999999993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1500585.11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4768138.62</v>
      </c>
      <c r="F1207" s="65">
        <f>Raw_endusebreakdownannual!F1206</f>
        <v>2648040.41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2954829.01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1398.93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660762.27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9464752.8000000007</v>
      </c>
      <c r="F1217" s="65">
        <f>Raw_endusebreakdownannual!F1216</f>
        <v>17163290.550000001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100782.88</v>
      </c>
      <c r="F1218" s="65">
        <f>Raw_endusebreakdownannual!F1217</f>
        <v>9350380.4299999997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599388.13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1500585.11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4768138.62</v>
      </c>
      <c r="F1222" s="65">
        <f>Raw_endusebreakdownannual!F1221</f>
        <v>2648040.41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3040289.22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1541.43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607080.29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10010725.4</v>
      </c>
      <c r="F1232" s="65">
        <f>Raw_endusebreakdownannual!F1231</f>
        <v>12605501.140000001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60490.15</v>
      </c>
      <c r="F1233" s="65">
        <f>Raw_endusebreakdownannual!F1232</f>
        <v>7810708.6900000004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294958.68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1500585.11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4768138.62</v>
      </c>
      <c r="F1237" s="65">
        <f>Raw_endusebreakdownannual!F1236</f>
        <v>2648040.41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3012303.69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1570.37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604725.71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9638046.6199999992</v>
      </c>
      <c r="F1247" s="65">
        <f>Raw_endusebreakdownannual!F1246</f>
        <v>11063474.810000001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51341.38</v>
      </c>
      <c r="F1248" s="65">
        <f>Raw_endusebreakdownannual!F1247</f>
        <v>6869101.8799999999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725544.72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1500585.11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4768138.62</v>
      </c>
      <c r="F1252" s="65">
        <f>Raw_endusebreakdownannual!F1251</f>
        <v>2648040.41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3052820.72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1587.12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583879.21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10100017.66</v>
      </c>
      <c r="F1262" s="65">
        <f>Raw_endusebreakdownannual!F1261</f>
        <v>10101021.51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57115.26</v>
      </c>
      <c r="F1263" s="65">
        <f>Raw_endusebreakdownannual!F1262</f>
        <v>8145811.9199999999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392407.87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1500585.11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4768138.62</v>
      </c>
      <c r="F1267" s="65">
        <f>Raw_endusebreakdownannual!F1266</f>
        <v>2648040.41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2978937.8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1455.93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604736.82999999996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9698640.5800000001</v>
      </c>
      <c r="F1277" s="65">
        <f>Raw_endusebreakdownannual!F1276</f>
        <v>11398589.16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11138.92</v>
      </c>
      <c r="F1278" s="65">
        <f>Raw_endusebreakdownannual!F1277</f>
        <v>3179183.8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593465.57999999996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1500585.11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4768138.62</v>
      </c>
      <c r="F1282" s="65">
        <f>Raw_endusebreakdownannual!F1281</f>
        <v>2648040.41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2987676.54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1584.97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556940.06000000006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9862589.7400000002</v>
      </c>
      <c r="F1292" s="65">
        <f>Raw_endusebreakdownannual!F1291</f>
        <v>6384164.2699999996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10773.23</v>
      </c>
      <c r="F1293" s="65">
        <f>Raw_endusebreakdownannual!F1292</f>
        <v>2952865.09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712276.2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1500585.11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4768138.62</v>
      </c>
      <c r="F1297" s="65">
        <f>Raw_endusebreakdownannual!F1296</f>
        <v>2648040.41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3040188.75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1646.85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549791.85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10033608.75</v>
      </c>
      <c r="F1307" s="65">
        <f>Raw_endusebreakdownannual!F1306</f>
        <v>6150697.3600000003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16684.71</v>
      </c>
      <c r="F1308" s="65">
        <f>Raw_endusebreakdownannual!F1307</f>
        <v>3665673.04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963208.32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1500585.11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4768138.62</v>
      </c>
      <c r="F1312" s="65">
        <f>Raw_endusebreakdownannual!F1311</f>
        <v>2648040.41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3064000.67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1661.3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548993.06999999995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10314278.710000001</v>
      </c>
      <c r="F1322" s="65">
        <f>Raw_endusebreakdownannual!F1321</f>
        <v>6862706.5199999996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12920.71</v>
      </c>
      <c r="F1323" s="65">
        <f>Raw_endusebreakdownannual!F1322</f>
        <v>3248704.85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1114327.07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1500585.11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4768138.62</v>
      </c>
      <c r="F1327" s="65">
        <f>Raw_endusebreakdownannual!F1326</f>
        <v>2648040.41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3062836.46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1675.39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541308.27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10460483.369999999</v>
      </c>
      <c r="F1337" s="65">
        <f>Raw_endusebreakdownannual!F1336</f>
        <v>6438053.5300000003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36766.86</v>
      </c>
      <c r="F1338" s="65">
        <f>Raw_endusebreakdownannual!F1337</f>
        <v>4717555.3899999997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1825199.38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1500585.11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4768138.62</v>
      </c>
      <c r="F1342" s="65">
        <f>Raw_endusebreakdownannual!F1341</f>
        <v>2648040.41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2995838.36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1695.64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536923.30000000005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11128223.970000001</v>
      </c>
      <c r="F1352" s="65">
        <f>Raw_endusebreakdownannual!F1351</f>
        <v>7902519.0999999996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93796.26</v>
      </c>
      <c r="F1353" s="65">
        <f>Raw_endusebreakdownannual!F1352</f>
        <v>7417543.5899999999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2202308.9900000002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1500585.11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4768138.62</v>
      </c>
      <c r="F1357" s="65">
        <f>Raw_endusebreakdownannual!F1356</f>
        <v>2648040.41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3104736.77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1685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548883.25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11671250.76</v>
      </c>
      <c r="F1367" s="65">
        <f>Raw_endusebreakdownannual!F1366</f>
        <v>10614467.25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91913.29</v>
      </c>
      <c r="F1368" s="65">
        <f>Raw_endusebreakdownannual!F1367</f>
        <v>7599813.5999999996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1620938.23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1500585.11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4768138.62</v>
      </c>
      <c r="F1372" s="65">
        <f>Raw_endusebreakdownannual!F1371</f>
        <v>2648040.41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3097092.38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1626.08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564524.68999999994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11080293.710000001</v>
      </c>
      <c r="F1382" s="65">
        <f>Raw_endusebreakdownannual!F1381</f>
        <v>10812378.699999999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73122.17</v>
      </c>
      <c r="F1383" s="65">
        <f>Raw_endusebreakdownannual!F1382</f>
        <v>6306965.1100000003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2455073.23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1500585.11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4768138.62</v>
      </c>
      <c r="F1387" s="65">
        <f>Raw_endusebreakdownannual!F1386</f>
        <v>2648040.41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3105225.09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1778.48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532837.69999999995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11903922.689999999</v>
      </c>
      <c r="F1397" s="65">
        <f>Raw_endusebreakdownannual!F1396</f>
        <v>9487843.2200000007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49826.03</v>
      </c>
      <c r="F1398" s="65">
        <f>Raw_endusebreakdownannual!F1397</f>
        <v>4989483.6399999997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3342243.4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1500585.11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4768138.62</v>
      </c>
      <c r="F1402" s="65">
        <f>Raw_endusebreakdownannual!F1401</f>
        <v>2648040.41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2979152.51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1770.76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505805.19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12641716.42</v>
      </c>
      <c r="F1412" s="65">
        <f>Raw_endusebreakdownannual!F1411</f>
        <v>8143329.25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13175.64</v>
      </c>
      <c r="F1413" s="65">
        <f>Raw_endusebreakdownannual!F1412</f>
        <v>2783690.69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4709778.68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1500585.11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4768138.62</v>
      </c>
      <c r="F1417" s="65">
        <f>Raw_endusebreakdownannual!F1416</f>
        <v>2648040.41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3232070.84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1882.21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448862.48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14225631.1</v>
      </c>
      <c r="F1427" s="65">
        <f>Raw_endusebreakdownannual!F1426</f>
        <v>5880593.5899999999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184254.5</v>
      </c>
      <c r="F1428" s="65">
        <f>Raw_endusebreakdownannual!F1427</f>
        <v>8938350.0600000005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1860177.81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1500585.11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4768138.62</v>
      </c>
      <c r="F1432" s="65">
        <f>Raw_endusebreakdownannual!F1431</f>
        <v>2648040.41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2693911.48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1493.2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597053.13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11008560.720000001</v>
      </c>
      <c r="F1442" s="65">
        <f>Raw_endusebreakdownannual!F1441</f>
        <v>12183443.6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13557662.33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85622.95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2428283.52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4768138.62</v>
      </c>
      <c r="F1447" s="65">
        <f>Raw_endusebreakdownannual!F1446</f>
        <v>2648040.41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3184113.85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1665.37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660965.31999999995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10467824.310000001</v>
      </c>
      <c r="F1457" s="65">
        <f>Raw_endusebreakdownannual!F1456</f>
        <v>16866668.059999999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9043917.7799999993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683224.68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2428283.52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4768138.62</v>
      </c>
      <c r="F1462" s="65">
        <f>Raw_endusebreakdownannual!F1461</f>
        <v>2648040.41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3340358.71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1879.8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607368.28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11221885.33</v>
      </c>
      <c r="F1472" s="65">
        <f>Raw_endusebreakdownannual!F1471</f>
        <v>12299326.470000001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7446180.25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346567.04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2428283.52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4768138.62</v>
      </c>
      <c r="F1477" s="65">
        <f>Raw_endusebreakdownannual!F1476</f>
        <v>2648040.41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3287669.14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1893.45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604995.64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10832551.76</v>
      </c>
      <c r="F1487" s="65">
        <f>Raw_endusebreakdownannual!F1486</f>
        <v>10699216.300000001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6559018.0599999996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837194.19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2428283.52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4768138.62</v>
      </c>
      <c r="F1492" s="65">
        <f>Raw_endusebreakdownannual!F1491</f>
        <v>2648040.41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3357239.17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1946.58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584210.73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11392802.08</v>
      </c>
      <c r="F1502" s="65">
        <f>Raw_endusebreakdownannual!F1501</f>
        <v>9791269.1999999993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7758641.2199999997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454187.07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2428283.52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4768138.62</v>
      </c>
      <c r="F1507" s="65">
        <f>Raw_endusebreakdownannual!F1506</f>
        <v>2648040.41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3251844.02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1795.72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605036.11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10904248.949999999</v>
      </c>
      <c r="F1517" s="65">
        <f>Raw_endusebreakdownannual!F1516</f>
        <v>11011717.74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2940932.79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729675.22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2428283.52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4768138.62</v>
      </c>
      <c r="F1522" s="65">
        <f>Raw_endusebreakdownannual!F1521</f>
        <v>2648040.41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3274573.39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1954.13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557322.13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11202624.869999999</v>
      </c>
      <c r="F1532" s="65">
        <f>Raw_endusebreakdownannual!F1531</f>
        <v>6146295.3300000001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2745490.73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870802.38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2428283.52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4768138.62</v>
      </c>
      <c r="F1537" s="65">
        <f>Raw_endusebreakdownannual!F1536</f>
        <v>2648040.41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3319286.6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2009.24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550196.9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11388520.359999999</v>
      </c>
      <c r="F1547" s="65">
        <f>Raw_endusebreakdownannual!F1546</f>
        <v>5943728.04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3441172.38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1132717.33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2428283.52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4768138.62</v>
      </c>
      <c r="F1552" s="65">
        <f>Raw_endusebreakdownannual!F1551</f>
        <v>2648040.41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3372575.77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2051.92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549415.17000000004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11703767.16</v>
      </c>
      <c r="F1562" s="65">
        <f>Raw_endusebreakdownannual!F1561</f>
        <v>6638627.96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3051687.02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1319902.72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2428283.52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4768138.62</v>
      </c>
      <c r="F1567" s="65">
        <f>Raw_endusebreakdownannual!F1566</f>
        <v>2648040.41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3402603.82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2077.88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541821.21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11921006.550000001</v>
      </c>
      <c r="F1577" s="65">
        <f>Raw_endusebreakdownannual!F1576</f>
        <v>6241548.6399999997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4512040.45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2042845.83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2428283.52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4768138.62</v>
      </c>
      <c r="F1582" s="65">
        <f>Raw_endusebreakdownannual!F1581</f>
        <v>2648040.41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3304878.47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2103.98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537466.72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12546250.42</v>
      </c>
      <c r="F1592" s="65">
        <f>Raw_endusebreakdownannual!F1591</f>
        <v>7697547.5899999999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7258526.8899999997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2442517.9900000002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2428283.52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4768138.62</v>
      </c>
      <c r="F1597" s="65">
        <f>Raw_endusebreakdownannual!F1596</f>
        <v>2648040.41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3468648.03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2089.66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549490.21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13109677.82</v>
      </c>
      <c r="F1607" s="65">
        <f>Raw_endusebreakdownannual!F1606</f>
        <v>10456057.5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7385526.96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1807611.7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2428283.52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4768138.62</v>
      </c>
      <c r="F1612" s="65">
        <f>Raw_endusebreakdownannual!F1611</f>
        <v>2648040.41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3418403.55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2026.77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564949.87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12424464.15</v>
      </c>
      <c r="F1622" s="65">
        <f>Raw_endusebreakdownannual!F1621</f>
        <v>10598517.25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6146325.8300000001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2740881.28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2428283.52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4768138.62</v>
      </c>
      <c r="F1627" s="65">
        <f>Raw_endusebreakdownannual!F1626</f>
        <v>2648040.41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3454948.37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2186.17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533506.18999999994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13394437.949999999</v>
      </c>
      <c r="F1637" s="65">
        <f>Raw_endusebreakdownannual!F1636</f>
        <v>9327872.4399999995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4840157.45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3687329.97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2428283.52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4768138.62</v>
      </c>
      <c r="F1642" s="65">
        <f>Raw_endusebreakdownannual!F1641</f>
        <v>2648040.41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3367305.87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2181.2800000000002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506422.51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14253239.26</v>
      </c>
      <c r="F1652" s="65">
        <f>Raw_endusebreakdownannual!F1651</f>
        <v>7994620.3799999999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2631983.66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5182733.87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2428283.52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4768138.62</v>
      </c>
      <c r="F1657" s="65">
        <f>Raw_endusebreakdownannual!F1656</f>
        <v>2648040.41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3608717.39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2327.48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449566.22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15990200.869999999</v>
      </c>
      <c r="F1667" s="65">
        <f>Raw_endusebreakdownannual!F1666</f>
        <v>5729590.29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8807575.2200000007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2065725.72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2428283.52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4768138.62</v>
      </c>
      <c r="F1672" s="65">
        <f>Raw_endusebreakdownannual!F1671</f>
        <v>2648040.41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3036470.54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1839.3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597418.74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12300457.689999999</v>
      </c>
      <c r="F1682" s="65">
        <f>Raw_endusebreakdownannual!F1681</f>
        <v>12053034.369999999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13931843.35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78021.23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1500585.11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4768138.62</v>
      </c>
      <c r="F1687" s="65">
        <f>Raw_endusebreakdownannual!F1686</f>
        <v>2648040.41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2955776.94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1393.81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660797.51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9303915.7100000009</v>
      </c>
      <c r="F1697" s="65">
        <f>Raw_endusebreakdownannual!F1696</f>
        <v>17240681.27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9389719.6400000006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595574.28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1500585.11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4768138.62</v>
      </c>
      <c r="F1702" s="65">
        <f>Raw_endusebreakdownannual!F1701</f>
        <v>2648040.41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3040890.94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1536.02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607102.6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9906724.9800000004</v>
      </c>
      <c r="F1712" s="65">
        <f>Raw_endusebreakdownannual!F1711</f>
        <v>12644862.65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7836992.0700000003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295335.28999999998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1500585.11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4768138.62</v>
      </c>
      <c r="F1717" s="65">
        <f>Raw_endusebreakdownannual!F1716</f>
        <v>2648040.41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3012330.66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1569.54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604765.06000000006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9577959.2100000009</v>
      </c>
      <c r="F1727" s="65">
        <f>Raw_endusebreakdownannual!F1726</f>
        <v>11089797.550000001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6889756.5300000003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723609.26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1500585.11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4768138.62</v>
      </c>
      <c r="F1732" s="65">
        <f>Raw_endusebreakdownannual!F1731</f>
        <v>2648040.41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3053004.03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1586.95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583896.93999999994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10046923.970000001</v>
      </c>
      <c r="F1742" s="65">
        <f>Raw_endusebreakdownannual!F1741</f>
        <v>10121693.880000001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8167993.8700000001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389894.77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1500585.11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4768138.62</v>
      </c>
      <c r="F1747" s="65">
        <f>Raw_endusebreakdownannual!F1746</f>
        <v>2648040.41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2978927.11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1455.66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604742.61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9639001.2599999998</v>
      </c>
      <c r="F1757" s="65">
        <f>Raw_endusebreakdownannual!F1756</f>
        <v>11420776.890000001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3183498.18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605507.56999999995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1500585.11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4768138.62</v>
      </c>
      <c r="F1762" s="65">
        <f>Raw_endusebreakdownannual!F1761</f>
        <v>2648040.41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2987774.25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1585.4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556959.41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9863590.9600000009</v>
      </c>
      <c r="F1772" s="65">
        <f>Raw_endusebreakdownannual!F1771</f>
        <v>6388498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2957182.87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721059.96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1500585.11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4768138.62</v>
      </c>
      <c r="F1777" s="65">
        <f>Raw_endusebreakdownannual!F1776</f>
        <v>2648040.41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3040197.33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1646.87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549777.73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10031627.890000001</v>
      </c>
      <c r="F1787" s="65">
        <f>Raw_endusebreakdownannual!F1786</f>
        <v>6155001.0099999998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3671631.52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968125.25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1500585.11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4768138.62</v>
      </c>
      <c r="F1792" s="65">
        <f>Raw_endusebreakdownannual!F1791</f>
        <v>2648040.41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3064047.03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1661.61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549000.69999999995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10302557.619999999</v>
      </c>
      <c r="F1802" s="65">
        <f>Raw_endusebreakdownannual!F1801</f>
        <v>6868672.6399999997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3253125.58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1119045.6000000001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1500585.11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4768138.62</v>
      </c>
      <c r="F1807" s="65">
        <f>Raw_endusebreakdownannual!F1806</f>
        <v>2648040.41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3062892.65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1675.65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541342.29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10452337.619999999</v>
      </c>
      <c r="F1817" s="65">
        <f>Raw_endusebreakdownannual!F1816</f>
        <v>6442508.29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4728800.9800000004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1817269.81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1500585.11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4768138.62</v>
      </c>
      <c r="F1822" s="65">
        <f>Raw_endusebreakdownannual!F1821</f>
        <v>2648040.41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2995986.26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1697.01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536930.06000000006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11083676.810000001</v>
      </c>
      <c r="F1832" s="65">
        <f>Raw_endusebreakdownannual!F1831</f>
        <v>7913771.4500000002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7453560.3300000001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2187603.02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1500585.11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4768138.62</v>
      </c>
      <c r="F1837" s="65">
        <f>Raw_endusebreakdownannual!F1836</f>
        <v>2648040.41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3106062.84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1679.1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548933.87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11564068.689999999</v>
      </c>
      <c r="F1847" s="65">
        <f>Raw_endusebreakdownannual!F1846</f>
        <v>10650534.609999999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7636554.9299999997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1607906.5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1500585.11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4768138.62</v>
      </c>
      <c r="F1852" s="65">
        <f>Raw_endusebreakdownannual!F1851</f>
        <v>2648040.41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3098196.84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1619.11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564575.01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10976446.18</v>
      </c>
      <c r="F1862" s="65">
        <f>Raw_endusebreakdownannual!F1861</f>
        <v>10849170.35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6336775.6799999997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2443915.7000000002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1500585.11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4768138.62</v>
      </c>
      <c r="F1867" s="65">
        <f>Raw_endusebreakdownannual!F1866</f>
        <v>2648040.41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3105996.51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1774.7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532804.86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11820410.640000001</v>
      </c>
      <c r="F1877" s="65">
        <f>Raw_endusebreakdownannual!F1876</f>
        <v>9517620.9499999993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5007221.8099999996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3324279.32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1500585.11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4768138.62</v>
      </c>
      <c r="F1882" s="65">
        <f>Raw_endusebreakdownannual!F1881</f>
        <v>2648040.41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2979992.49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1770.64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505755.99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12574766.18</v>
      </c>
      <c r="F1892" s="65">
        <f>Raw_endusebreakdownannual!F1891</f>
        <v>8161018.2000000002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2786575.29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4703150.5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1500585.11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4768138.62</v>
      </c>
      <c r="F1897" s="65">
        <f>Raw_endusebreakdownannual!F1896</f>
        <v>2648040.41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3232152.65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1882.9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448937.29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14205909.779999999</v>
      </c>
      <c r="F1907" s="65">
        <f>Raw_endusebreakdownannual!F1906</f>
        <v>5883552.9900000002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9001688.9900000002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1836409.71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1500585.11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4768138.62</v>
      </c>
      <c r="F1912" s="65">
        <f>Raw_endusebreakdownannual!F1911</f>
        <v>2648040.41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2703847.27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1454.67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597084.18999999994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10810435.380000001</v>
      </c>
      <c r="F1922" s="65">
        <f>Raw_endusebreakdownannual!F1921</f>
        <v>12246813.59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14420202.77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90439.53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2428283.52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4768138.62</v>
      </c>
      <c r="F1927" s="65">
        <f>Raw_endusebreakdownannual!F1926</f>
        <v>2648040.41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2659512.08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1661.34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660961.94999999995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9948035.0800000001</v>
      </c>
      <c r="F1937" s="65">
        <f>Raw_endusebreakdownannual!F1936</f>
        <v>17729205.129999999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9578025.0600000005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674726.6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2428283.52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4768138.62</v>
      </c>
      <c r="F1942" s="65">
        <f>Raw_endusebreakdownannual!F1941</f>
        <v>2648040.41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2759874.16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1879.77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607368.46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10632902.67</v>
      </c>
      <c r="F1952" s="65">
        <f>Raw_endusebreakdownannual!F1951</f>
        <v>12833433.939999999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7797199.3200000003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351922.24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2428283.52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4768138.62</v>
      </c>
      <c r="F1957" s="65">
        <f>Raw_endusebreakdownannual!F1956</f>
        <v>2648040.41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2711261.35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1888.04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605001.35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10261493.76</v>
      </c>
      <c r="F1967" s="65">
        <f>Raw_endusebreakdownannual!F1966</f>
        <v>11050241.08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6870538.2599999998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828039.97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2428283.52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4768138.62</v>
      </c>
      <c r="F1972" s="65">
        <f>Raw_endusebreakdownannual!F1971</f>
        <v>2648040.41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2782088.97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1942.21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584243.37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10808493.279999999</v>
      </c>
      <c r="F1982" s="65">
        <f>Raw_endusebreakdownannual!F1981</f>
        <v>10102822.039999999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8074552.5800000001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454214.32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2428283.52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4768138.62</v>
      </c>
      <c r="F1987" s="65">
        <f>Raw_endusebreakdownannual!F1986</f>
        <v>2648040.41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2693557.95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1789.34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605012.35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10345983.75</v>
      </c>
      <c r="F1997" s="65">
        <f>Raw_endusebreakdownannual!F1996</f>
        <v>11327605.34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3023882.21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734761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2428283.52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4768138.62</v>
      </c>
      <c r="F2002" s="65">
        <f>Raw_endusebreakdownannual!F2001</f>
        <v>2648040.41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2734252.45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1951.15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557318.96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10667386.74</v>
      </c>
      <c r="F2012" s="65">
        <f>Raw_endusebreakdownannual!F2011</f>
        <v>6229241.5800000001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2823020.11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859362.42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2428283.52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4768138.62</v>
      </c>
      <c r="F2017" s="65">
        <f>Raw_endusebreakdownannual!F2016</f>
        <v>2648040.41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2792616.78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2006.91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550197.56999999995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10850408.24</v>
      </c>
      <c r="F2027" s="65">
        <f>Raw_endusebreakdownannual!F2026</f>
        <v>6021258.0899999999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3556067.37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1118685.03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2428283.52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4768138.62</v>
      </c>
      <c r="F2032" s="65">
        <f>Raw_endusebreakdownannual!F2031</f>
        <v>2648040.41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2820050.88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2048.92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549442.54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11137206.960000001</v>
      </c>
      <c r="F2042" s="65">
        <f>Raw_endusebreakdownannual!F2041</f>
        <v>6753550.3200000003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3149476.76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1298496.6399999999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2428283.52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4768138.62</v>
      </c>
      <c r="F2047" s="65">
        <f>Raw_endusebreakdownannual!F2046</f>
        <v>2648040.41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2833121.89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2075.44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541823.06000000006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11330116.1</v>
      </c>
      <c r="F2057" s="65">
        <f>Raw_endusebreakdownannual!F2056</f>
        <v>6339340.2300000004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4717716.26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2009497.22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2428283.52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4768138.62</v>
      </c>
      <c r="F2062" s="65">
        <f>Raw_endusebreakdownannual!F2061</f>
        <v>2648040.41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2752859.07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2101.08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537463.04000000004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11960879.5</v>
      </c>
      <c r="F2072" s="65">
        <f>Raw_endusebreakdownannual!F2071</f>
        <v>7903219.71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7783132.8200000003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2410109.4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2428283.52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4768138.62</v>
      </c>
      <c r="F2077" s="65">
        <f>Raw_endusebreakdownannual!F2076</f>
        <v>2648040.41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2877628.15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2089.61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549485.1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12486249.289999999</v>
      </c>
      <c r="F2087" s="65">
        <f>Raw_endusebreakdownannual!F2086</f>
        <v>10980658.33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7873864.4299999997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1783536.09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2428283.52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4768138.62</v>
      </c>
      <c r="F2092" s="65">
        <f>Raw_endusebreakdownannual!F2091</f>
        <v>2648040.41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2859478.65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2027.79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564940.74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11841464.66</v>
      </c>
      <c r="F2102" s="65">
        <f>Raw_endusebreakdownannual!F2101</f>
        <v>11086845.58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6550463.6399999997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2705209.62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2428283.52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4768138.62</v>
      </c>
      <c r="F2107" s="65">
        <f>Raw_endusebreakdownannual!F2106</f>
        <v>2648040.41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2890904.76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2184.86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533490.66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12794721.359999999</v>
      </c>
      <c r="F2117" s="65">
        <f>Raw_endusebreakdownannual!F2116</f>
        <v>9731994.7100000009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5126232.9000000004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3636537.82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2428283.52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4768138.62</v>
      </c>
      <c r="F2122" s="65">
        <f>Raw_endusebreakdownannual!F2121</f>
        <v>2648040.41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2780658.27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2181.0500000000002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506424.14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13615799.27</v>
      </c>
      <c r="F2132" s="65">
        <f>Raw_endusebreakdownannual!F2131</f>
        <v>8280697.4500000002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2708940.6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5113696.7699999996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2428283.52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4768138.62</v>
      </c>
      <c r="F2137" s="65">
        <f>Raw_endusebreakdownannual!F2136</f>
        <v>2648040.41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3083279.33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2326.4899999999998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449554.45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15395724.73</v>
      </c>
      <c r="F2147" s="65">
        <f>Raw_endusebreakdownannual!F2146</f>
        <v>5806535.46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9593155.3399999999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2037292.47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2428283.52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4768138.62</v>
      </c>
      <c r="F2152" s="65">
        <f>Raw_endusebreakdownannual!F2151</f>
        <v>2648040.41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2382978.89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1860.08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597407.6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11618553.58</v>
      </c>
      <c r="F2162" s="65">
        <f>Raw_endusebreakdownannual!F2161</f>
        <v>12838603.35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14707253.949999999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83758.61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1500585.11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4768138.62</v>
      </c>
      <c r="F2167" s="65">
        <f>Raw_endusebreakdownannual!F2166</f>
        <v>2648040.41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2607461.39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1398.55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660767.67000000004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8961342.2699999996</v>
      </c>
      <c r="F2177" s="65">
        <f>Raw_endusebreakdownannual!F2176</f>
        <v>18016062.030000001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9865035.3900000006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592489.22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1500585.11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4768138.62</v>
      </c>
      <c r="F2182" s="65">
        <f>Raw_endusebreakdownannual!F2181</f>
        <v>2648040.41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2654735.15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1540.98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607082.02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9517489.0800000001</v>
      </c>
      <c r="F2192" s="65">
        <f>Raw_endusebreakdownannual!F2191</f>
        <v>13120157.810000001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8160996.0800000001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299803.75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1500585.11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4768138.62</v>
      </c>
      <c r="F2197" s="65">
        <f>Raw_endusebreakdownannual!F2196</f>
        <v>2648040.41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2625528.13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1569.03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604736.18000000005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9195624.6500000004</v>
      </c>
      <c r="F2207" s="65">
        <f>Raw_endusebreakdownannual!F2206</f>
        <v>11413772.67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7173822.46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717558.89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1500585.11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4768138.62</v>
      </c>
      <c r="F2212" s="65">
        <f>Raw_endusebreakdownannual!F2211</f>
        <v>2648040.41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2667821.14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1586.11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583886.91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9655689.8599999994</v>
      </c>
      <c r="F2222" s="65">
        <f>Raw_endusebreakdownannual!F2221</f>
        <v>10405749.789999999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8462412.9900000002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391410.69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1500585.11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4768138.62</v>
      </c>
      <c r="F2227" s="65">
        <f>Raw_endusebreakdownannual!F2226</f>
        <v>2648040.41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2603582.44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1454.39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604756.28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9265171.25</v>
      </c>
      <c r="F2237" s="65">
        <f>Raw_endusebreakdownannual!F2236</f>
        <v>11715209.68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3261092.07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607506.49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1500585.11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4768138.62</v>
      </c>
      <c r="F2242" s="65">
        <f>Raw_endusebreakdownannual!F2241</f>
        <v>2648040.41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2620550.46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1584.46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556891.17000000004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9498365.1400000006</v>
      </c>
      <c r="F2252" s="65">
        <f>Raw_endusebreakdownannual!F2251</f>
        <v>6466023.6500000004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3030854.41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711748.99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1500585.11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4768138.62</v>
      </c>
      <c r="F2257" s="65">
        <f>Raw_endusebreakdownannual!F2256</f>
        <v>2648040.41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2680961.62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1646.38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549812.12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9663080.7100000009</v>
      </c>
      <c r="F2267" s="65">
        <f>Raw_endusebreakdownannual!F2266</f>
        <v>6228706.9299999997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3779517.39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957653.95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1500585.11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4768138.62</v>
      </c>
      <c r="F2272" s="65">
        <f>Raw_endusebreakdownannual!F2271</f>
        <v>2648040.41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2692539.88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1660.82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548972.18999999994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9920578.3900000006</v>
      </c>
      <c r="F2282" s="65">
        <f>Raw_endusebreakdownannual!F2281</f>
        <v>6976529.9900000002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3344187.57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1103437.26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1500585.11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4768138.62</v>
      </c>
      <c r="F2287" s="65">
        <f>Raw_endusebreakdownannual!F2286</f>
        <v>2648040.41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2680028.02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1674.6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541312.31000000006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10053863.609999999</v>
      </c>
      <c r="F2297" s="65">
        <f>Raw_endusebreakdownannual!F2296</f>
        <v>6533540.29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4918720.4400000004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1795944.16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1500585.11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4768138.62</v>
      </c>
      <c r="F2302" s="65">
        <f>Raw_endusebreakdownannual!F2301</f>
        <v>2648040.41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2612364.5499999998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1696.16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536963.03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10678728.59</v>
      </c>
      <c r="F2312" s="65">
        <f>Raw_endusebreakdownannual!F2311</f>
        <v>8103723.8899999997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7920101.6200000001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2169340.19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1500585.11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4768138.62</v>
      </c>
      <c r="F2317" s="65">
        <f>Raw_endusebreakdownannual!F2316</f>
        <v>2648040.41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2707227.5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1685.6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548940.05000000005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11146977.029999999</v>
      </c>
      <c r="F2327" s="65">
        <f>Raw_endusebreakdownannual!F2326</f>
        <v>11117082.09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8075260.8399999999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1594066.62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1500585.11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4768138.62</v>
      </c>
      <c r="F2332" s="65">
        <f>Raw_endusebreakdownannual!F2331</f>
        <v>2648040.41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2721689.7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1626.18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564522.94999999995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10586106.23</v>
      </c>
      <c r="F2342" s="65">
        <f>Raw_endusebreakdownannual!F2341</f>
        <v>11287824.199999999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6707707.5899999999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2422376.2200000002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1500585.11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4768138.62</v>
      </c>
      <c r="F2347" s="65">
        <f>Raw_endusebreakdownannual!F2346</f>
        <v>2648040.41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2722036.38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1778.17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532860.14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11414914.49</v>
      </c>
      <c r="F2357" s="65">
        <f>Raw_endusebreakdownannual!F2356</f>
        <v>9888608.1400000006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5280131.63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3294209.95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1500585.11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4768138.62</v>
      </c>
      <c r="F2362" s="65">
        <f>Raw_endusebreakdownannual!F2361</f>
        <v>2648040.41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2582838.63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1772.65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505709.22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12147544.960000001</v>
      </c>
      <c r="F2372" s="65">
        <f>Raw_endusebreakdownannual!F2371</f>
        <v>8433881.2599999998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2870732.17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4662215.8499999996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1500585.11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4768138.62</v>
      </c>
      <c r="F2377" s="65">
        <f>Raw_endusebreakdownannual!F2376</f>
        <v>2648040.41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2883073.02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1882.74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448838.92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13815895.34</v>
      </c>
      <c r="F2387" s="65">
        <f>Raw_endusebreakdownannual!F2386</f>
        <v>5967611.4900000002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9719110.9700000007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1821914.17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1500585.11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4768138.62</v>
      </c>
      <c r="F2392" s="65">
        <f>Raw_endusebreakdownannual!F2391</f>
        <v>2648040.41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2251083.36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1492.87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597036.12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10343214.130000001</v>
      </c>
      <c r="F2402" s="65">
        <f>Raw_endusebreakdownannual!F2401</f>
        <v>12964187.5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434</v>
      </c>
      <c r="E2">
        <v>0</v>
      </c>
      <c r="F2">
        <v>14803653.51</v>
      </c>
    </row>
    <row r="3" spans="1:6" x14ac:dyDescent="0.25">
      <c r="A3" t="s">
        <v>39</v>
      </c>
      <c r="B3" t="s">
        <v>73</v>
      </c>
      <c r="C3" t="s">
        <v>67</v>
      </c>
      <c r="D3" t="s">
        <v>435</v>
      </c>
      <c r="E3">
        <v>80746.899999999994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436</v>
      </c>
      <c r="E4">
        <v>2428283.52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437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438</v>
      </c>
      <c r="E6">
        <v>4768138.62</v>
      </c>
      <c r="F6">
        <v>2648040.41</v>
      </c>
    </row>
    <row r="7" spans="1:6" x14ac:dyDescent="0.25">
      <c r="A7" t="s">
        <v>39</v>
      </c>
      <c r="B7" t="s">
        <v>73</v>
      </c>
      <c r="C7" t="s">
        <v>67</v>
      </c>
      <c r="D7" t="s">
        <v>439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440</v>
      </c>
      <c r="E8">
        <v>2581957.48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441</v>
      </c>
      <c r="E9">
        <v>10063.94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442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443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444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445</v>
      </c>
      <c r="E13">
        <v>0</v>
      </c>
      <c r="F13">
        <v>660996.32999999996</v>
      </c>
    </row>
    <row r="14" spans="1:6" x14ac:dyDescent="0.25">
      <c r="A14" t="s">
        <v>39</v>
      </c>
      <c r="B14" t="s">
        <v>73</v>
      </c>
      <c r="C14" t="s">
        <v>67</v>
      </c>
      <c r="D14" t="s">
        <v>446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447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448</v>
      </c>
      <c r="E16">
        <v>9869190.4499999993</v>
      </c>
      <c r="F16">
        <v>18112690.25</v>
      </c>
    </row>
    <row r="17" spans="1:6" x14ac:dyDescent="0.25">
      <c r="A17" t="s">
        <v>39</v>
      </c>
      <c r="B17" t="s">
        <v>74</v>
      </c>
      <c r="C17" t="s">
        <v>67</v>
      </c>
      <c r="D17" t="s">
        <v>434</v>
      </c>
      <c r="E17">
        <v>0</v>
      </c>
      <c r="F17">
        <v>9843179.9399999995</v>
      </c>
    </row>
    <row r="18" spans="1:6" x14ac:dyDescent="0.25">
      <c r="A18" t="s">
        <v>39</v>
      </c>
      <c r="B18" t="s">
        <v>74</v>
      </c>
      <c r="C18" t="s">
        <v>67</v>
      </c>
      <c r="D18" t="s">
        <v>435</v>
      </c>
      <c r="E18">
        <v>732770.81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436</v>
      </c>
      <c r="E19">
        <v>2428283.52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437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438</v>
      </c>
      <c r="E21">
        <v>4768138.62</v>
      </c>
      <c r="F21">
        <v>2648040.41</v>
      </c>
    </row>
    <row r="22" spans="1:6" x14ac:dyDescent="0.25">
      <c r="A22" t="s">
        <v>39</v>
      </c>
      <c r="B22" t="s">
        <v>74</v>
      </c>
      <c r="C22" t="s">
        <v>67</v>
      </c>
      <c r="D22" t="s">
        <v>439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440</v>
      </c>
      <c r="E23">
        <v>2631707.63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441</v>
      </c>
      <c r="E24">
        <v>23101.67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442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443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444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445</v>
      </c>
      <c r="E28">
        <v>0</v>
      </c>
      <c r="F28">
        <v>607375.31999999995</v>
      </c>
    </row>
    <row r="29" spans="1:6" x14ac:dyDescent="0.25">
      <c r="A29" t="s">
        <v>39</v>
      </c>
      <c r="B29" t="s">
        <v>74</v>
      </c>
      <c r="C29" t="s">
        <v>67</v>
      </c>
      <c r="D29" t="s">
        <v>446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447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448</v>
      </c>
      <c r="E31">
        <v>10584002.24</v>
      </c>
      <c r="F31">
        <v>13098595.67</v>
      </c>
    </row>
    <row r="32" spans="1:6" x14ac:dyDescent="0.25">
      <c r="A32" t="s">
        <v>39</v>
      </c>
      <c r="B32" t="s">
        <v>75</v>
      </c>
      <c r="C32" t="s">
        <v>67</v>
      </c>
      <c r="D32" t="s">
        <v>434</v>
      </c>
      <c r="E32">
        <v>0</v>
      </c>
      <c r="F32">
        <v>7965218.9800000004</v>
      </c>
    </row>
    <row r="33" spans="1:6" x14ac:dyDescent="0.25">
      <c r="A33" t="s">
        <v>39</v>
      </c>
      <c r="B33" t="s">
        <v>75</v>
      </c>
      <c r="C33" t="s">
        <v>67</v>
      </c>
      <c r="D33" t="s">
        <v>435</v>
      </c>
      <c r="E33">
        <v>395971.24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436</v>
      </c>
      <c r="E34">
        <v>2428283.52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437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438</v>
      </c>
      <c r="E36">
        <v>4768138.62</v>
      </c>
      <c r="F36">
        <v>2648040.41</v>
      </c>
    </row>
    <row r="37" spans="1:6" x14ac:dyDescent="0.25">
      <c r="A37" t="s">
        <v>39</v>
      </c>
      <c r="B37" t="s">
        <v>75</v>
      </c>
      <c r="C37" t="s">
        <v>67</v>
      </c>
      <c r="D37" t="s">
        <v>439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440</v>
      </c>
      <c r="E38">
        <v>2598689.54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441</v>
      </c>
      <c r="E39">
        <v>22553.53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442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443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444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445</v>
      </c>
      <c r="E43">
        <v>0</v>
      </c>
      <c r="F43">
        <v>604994.87</v>
      </c>
    </row>
    <row r="44" spans="1:6" x14ac:dyDescent="0.25">
      <c r="A44" t="s">
        <v>39</v>
      </c>
      <c r="B44" t="s">
        <v>75</v>
      </c>
      <c r="C44" t="s">
        <v>67</v>
      </c>
      <c r="D44" t="s">
        <v>446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447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448</v>
      </c>
      <c r="E46">
        <v>10213636.439999999</v>
      </c>
      <c r="F46">
        <v>11218254.26</v>
      </c>
    </row>
    <row r="47" spans="1:6" x14ac:dyDescent="0.25">
      <c r="A47" t="s">
        <v>39</v>
      </c>
      <c r="B47" t="s">
        <v>76</v>
      </c>
      <c r="C47" t="s">
        <v>67</v>
      </c>
      <c r="D47" t="s">
        <v>434</v>
      </c>
      <c r="E47">
        <v>0</v>
      </c>
      <c r="F47">
        <v>7047886.4299999997</v>
      </c>
    </row>
    <row r="48" spans="1:6" x14ac:dyDescent="0.25">
      <c r="A48" t="s">
        <v>39</v>
      </c>
      <c r="B48" t="s">
        <v>76</v>
      </c>
      <c r="C48" t="s">
        <v>67</v>
      </c>
      <c r="D48" t="s">
        <v>435</v>
      </c>
      <c r="E48">
        <v>891925.54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436</v>
      </c>
      <c r="E49">
        <v>2428283.52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437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438</v>
      </c>
      <c r="E51">
        <v>4768138.62</v>
      </c>
      <c r="F51">
        <v>2648040.41</v>
      </c>
    </row>
    <row r="52" spans="1:6" x14ac:dyDescent="0.25">
      <c r="A52" t="s">
        <v>39</v>
      </c>
      <c r="B52" t="s">
        <v>76</v>
      </c>
      <c r="C52" t="s">
        <v>67</v>
      </c>
      <c r="D52" t="s">
        <v>439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440</v>
      </c>
      <c r="E53">
        <v>2654841.1800000002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441</v>
      </c>
      <c r="E54">
        <v>25381.16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442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443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444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445</v>
      </c>
      <c r="E58">
        <v>0</v>
      </c>
      <c r="F58">
        <v>584219.24</v>
      </c>
    </row>
    <row r="59" spans="1:6" x14ac:dyDescent="0.25">
      <c r="A59" t="s">
        <v>39</v>
      </c>
      <c r="B59" t="s">
        <v>76</v>
      </c>
      <c r="C59" t="s">
        <v>67</v>
      </c>
      <c r="D59" t="s">
        <v>446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447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448</v>
      </c>
      <c r="E61">
        <v>10768570.01</v>
      </c>
      <c r="F61">
        <v>10280146.08</v>
      </c>
    </row>
    <row r="62" spans="1:6" x14ac:dyDescent="0.25">
      <c r="A62" t="s">
        <v>39</v>
      </c>
      <c r="B62" t="s">
        <v>77</v>
      </c>
      <c r="C62" t="s">
        <v>67</v>
      </c>
      <c r="D62" t="s">
        <v>434</v>
      </c>
      <c r="E62">
        <v>0</v>
      </c>
      <c r="F62">
        <v>8255729.6900000004</v>
      </c>
    </row>
    <row r="63" spans="1:6" x14ac:dyDescent="0.25">
      <c r="A63" t="s">
        <v>39</v>
      </c>
      <c r="B63" t="s">
        <v>77</v>
      </c>
      <c r="C63" t="s">
        <v>67</v>
      </c>
      <c r="D63" t="s">
        <v>435</v>
      </c>
      <c r="E63">
        <v>498060.47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436</v>
      </c>
      <c r="E64">
        <v>2428283.52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437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438</v>
      </c>
      <c r="E66">
        <v>4768138.62</v>
      </c>
      <c r="F66">
        <v>2648040.41</v>
      </c>
    </row>
    <row r="67" spans="1:6" x14ac:dyDescent="0.25">
      <c r="A67" t="s">
        <v>39</v>
      </c>
      <c r="B67" t="s">
        <v>77</v>
      </c>
      <c r="C67" t="s">
        <v>67</v>
      </c>
      <c r="D67" t="s">
        <v>439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440</v>
      </c>
      <c r="E68">
        <v>2580499.2200000002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441</v>
      </c>
      <c r="E69">
        <v>21522.55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442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443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444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445</v>
      </c>
      <c r="E73">
        <v>0</v>
      </c>
      <c r="F73">
        <v>605046.98</v>
      </c>
    </row>
    <row r="74" spans="1:6" x14ac:dyDescent="0.25">
      <c r="A74" t="s">
        <v>39</v>
      </c>
      <c r="B74" t="s">
        <v>77</v>
      </c>
      <c r="C74" t="s">
        <v>67</v>
      </c>
      <c r="D74" t="s">
        <v>446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447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448</v>
      </c>
      <c r="E76">
        <v>10296504.369999999</v>
      </c>
      <c r="F76">
        <v>11508817.08</v>
      </c>
    </row>
    <row r="77" spans="1:6" x14ac:dyDescent="0.25">
      <c r="A77" t="s">
        <v>39</v>
      </c>
      <c r="B77" t="s">
        <v>78</v>
      </c>
      <c r="C77" t="s">
        <v>67</v>
      </c>
      <c r="D77" t="s">
        <v>434</v>
      </c>
      <c r="E77">
        <v>0</v>
      </c>
      <c r="F77">
        <v>3092473.26</v>
      </c>
    </row>
    <row r="78" spans="1:6" x14ac:dyDescent="0.25">
      <c r="A78" t="s">
        <v>39</v>
      </c>
      <c r="B78" t="s">
        <v>78</v>
      </c>
      <c r="C78" t="s">
        <v>67</v>
      </c>
      <c r="D78" t="s">
        <v>435</v>
      </c>
      <c r="E78">
        <v>847222.41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436</v>
      </c>
      <c r="E79">
        <v>2428283.52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437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438</v>
      </c>
      <c r="E81">
        <v>4768138.62</v>
      </c>
      <c r="F81">
        <v>2648040.41</v>
      </c>
    </row>
    <row r="82" spans="1:6" x14ac:dyDescent="0.25">
      <c r="A82" t="s">
        <v>39</v>
      </c>
      <c r="B82" t="s">
        <v>78</v>
      </c>
      <c r="C82" t="s">
        <v>67</v>
      </c>
      <c r="D82" t="s">
        <v>439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440</v>
      </c>
      <c r="E83">
        <v>2651118.86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441</v>
      </c>
      <c r="E84">
        <v>33328.120000000003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442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443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444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445</v>
      </c>
      <c r="E88">
        <v>0</v>
      </c>
      <c r="F88">
        <v>557316.25</v>
      </c>
    </row>
    <row r="89" spans="1:6" x14ac:dyDescent="0.25">
      <c r="A89" t="s">
        <v>39</v>
      </c>
      <c r="B89" t="s">
        <v>78</v>
      </c>
      <c r="C89" t="s">
        <v>67</v>
      </c>
      <c r="D89" t="s">
        <v>446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447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448</v>
      </c>
      <c r="E91">
        <v>10728091.51</v>
      </c>
      <c r="F91">
        <v>6297829.9199999999</v>
      </c>
    </row>
    <row r="92" spans="1:6" x14ac:dyDescent="0.25">
      <c r="A92" t="s">
        <v>39</v>
      </c>
      <c r="B92" t="s">
        <v>79</v>
      </c>
      <c r="C92" t="s">
        <v>67</v>
      </c>
      <c r="D92" t="s">
        <v>434</v>
      </c>
      <c r="E92">
        <v>0</v>
      </c>
      <c r="F92">
        <v>2895792.23</v>
      </c>
    </row>
    <row r="93" spans="1:6" x14ac:dyDescent="0.25">
      <c r="A93" t="s">
        <v>39</v>
      </c>
      <c r="B93" t="s">
        <v>79</v>
      </c>
      <c r="C93" t="s">
        <v>67</v>
      </c>
      <c r="D93" t="s">
        <v>435</v>
      </c>
      <c r="E93">
        <v>988452.61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436</v>
      </c>
      <c r="E94">
        <v>2428283.52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437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438</v>
      </c>
      <c r="E96">
        <v>4768138.62</v>
      </c>
      <c r="F96">
        <v>2648040.41</v>
      </c>
    </row>
    <row r="97" spans="1:6" x14ac:dyDescent="0.25">
      <c r="A97" t="s">
        <v>39</v>
      </c>
      <c r="B97" t="s">
        <v>79</v>
      </c>
      <c r="C97" t="s">
        <v>67</v>
      </c>
      <c r="D97" t="s">
        <v>439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440</v>
      </c>
      <c r="E98">
        <v>2727334.29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441</v>
      </c>
      <c r="E99">
        <v>36127.78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442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443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444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445</v>
      </c>
      <c r="E103">
        <v>0</v>
      </c>
      <c r="F103">
        <v>550191.89</v>
      </c>
    </row>
    <row r="104" spans="1:6" x14ac:dyDescent="0.25">
      <c r="A104" t="s">
        <v>39</v>
      </c>
      <c r="B104" t="s">
        <v>79</v>
      </c>
      <c r="C104" t="s">
        <v>67</v>
      </c>
      <c r="D104" t="s">
        <v>446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447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448</v>
      </c>
      <c r="E106">
        <v>10948336.810000001</v>
      </c>
      <c r="F106">
        <v>6094024.5300000003</v>
      </c>
    </row>
    <row r="107" spans="1:6" x14ac:dyDescent="0.25">
      <c r="A107" t="s">
        <v>39</v>
      </c>
      <c r="B107" t="s">
        <v>80</v>
      </c>
      <c r="C107" t="s">
        <v>67</v>
      </c>
      <c r="D107" t="s">
        <v>434</v>
      </c>
      <c r="E107">
        <v>0</v>
      </c>
      <c r="F107">
        <v>3659940.42</v>
      </c>
    </row>
    <row r="108" spans="1:6" x14ac:dyDescent="0.25">
      <c r="A108" t="s">
        <v>39</v>
      </c>
      <c r="B108" t="s">
        <v>80</v>
      </c>
      <c r="C108" t="s">
        <v>67</v>
      </c>
      <c r="D108" t="s">
        <v>435</v>
      </c>
      <c r="E108">
        <v>1236213.67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436</v>
      </c>
      <c r="E109">
        <v>2428283.52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437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438</v>
      </c>
      <c r="E111">
        <v>4768138.62</v>
      </c>
      <c r="F111">
        <v>2648040.41</v>
      </c>
    </row>
    <row r="112" spans="1:6" x14ac:dyDescent="0.25">
      <c r="A112" t="s">
        <v>39</v>
      </c>
      <c r="B112" t="s">
        <v>80</v>
      </c>
      <c r="C112" t="s">
        <v>67</v>
      </c>
      <c r="D112" t="s">
        <v>439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440</v>
      </c>
      <c r="E113">
        <v>2703721.65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441</v>
      </c>
      <c r="E114">
        <v>32009.19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442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443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444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445</v>
      </c>
      <c r="E118">
        <v>0</v>
      </c>
      <c r="F118">
        <v>549428.74</v>
      </c>
    </row>
    <row r="119" spans="1:6" x14ac:dyDescent="0.25">
      <c r="A119" t="s">
        <v>39</v>
      </c>
      <c r="B119" t="s">
        <v>80</v>
      </c>
      <c r="C119" t="s">
        <v>67</v>
      </c>
      <c r="D119" t="s">
        <v>446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447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448</v>
      </c>
      <c r="E121">
        <v>11168366.65</v>
      </c>
      <c r="F121">
        <v>6857409.5800000001</v>
      </c>
    </row>
    <row r="122" spans="1:6" x14ac:dyDescent="0.25">
      <c r="A122" t="s">
        <v>39</v>
      </c>
      <c r="B122" t="s">
        <v>81</v>
      </c>
      <c r="C122" t="s">
        <v>67</v>
      </c>
      <c r="D122" t="s">
        <v>434</v>
      </c>
      <c r="E122">
        <v>0</v>
      </c>
      <c r="F122">
        <v>3254143.09</v>
      </c>
    </row>
    <row r="123" spans="1:6" x14ac:dyDescent="0.25">
      <c r="A123" t="s">
        <v>39</v>
      </c>
      <c r="B123" t="s">
        <v>81</v>
      </c>
      <c r="C123" t="s">
        <v>67</v>
      </c>
      <c r="D123" t="s">
        <v>435</v>
      </c>
      <c r="E123">
        <v>1473191.78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436</v>
      </c>
      <c r="E124">
        <v>2428283.52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437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438</v>
      </c>
      <c r="E126">
        <v>4768138.62</v>
      </c>
      <c r="F126">
        <v>2648040.41</v>
      </c>
    </row>
    <row r="127" spans="1:6" x14ac:dyDescent="0.25">
      <c r="A127" t="s">
        <v>39</v>
      </c>
      <c r="B127" t="s">
        <v>81</v>
      </c>
      <c r="C127" t="s">
        <v>67</v>
      </c>
      <c r="D127" t="s">
        <v>439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440</v>
      </c>
      <c r="E128">
        <v>2739838.63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441</v>
      </c>
      <c r="E129">
        <v>40269.18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442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443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444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445</v>
      </c>
      <c r="E133">
        <v>0</v>
      </c>
      <c r="F133">
        <v>541811.71</v>
      </c>
    </row>
    <row r="134" spans="1:6" x14ac:dyDescent="0.25">
      <c r="A134" t="s">
        <v>39</v>
      </c>
      <c r="B134" t="s">
        <v>81</v>
      </c>
      <c r="C134" t="s">
        <v>67</v>
      </c>
      <c r="D134" t="s">
        <v>446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447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448</v>
      </c>
      <c r="E136">
        <v>11449721.720000001</v>
      </c>
      <c r="F136">
        <v>6443995.2199999997</v>
      </c>
    </row>
    <row r="137" spans="1:6" x14ac:dyDescent="0.25">
      <c r="A137" t="s">
        <v>39</v>
      </c>
      <c r="B137" t="s">
        <v>20</v>
      </c>
      <c r="C137" t="s">
        <v>67</v>
      </c>
      <c r="D137" t="s">
        <v>434</v>
      </c>
      <c r="E137">
        <v>0</v>
      </c>
      <c r="F137">
        <v>4864908.63</v>
      </c>
    </row>
    <row r="138" spans="1:6" x14ac:dyDescent="0.25">
      <c r="A138" t="s">
        <v>39</v>
      </c>
      <c r="B138" t="s">
        <v>20</v>
      </c>
      <c r="C138" t="s">
        <v>67</v>
      </c>
      <c r="D138" t="s">
        <v>435</v>
      </c>
      <c r="E138">
        <v>2150137.9700000002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436</v>
      </c>
      <c r="E139">
        <v>2428283.52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437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438</v>
      </c>
      <c r="E141">
        <v>4768138.62</v>
      </c>
      <c r="F141">
        <v>2648040.41</v>
      </c>
    </row>
    <row r="142" spans="1:6" x14ac:dyDescent="0.25">
      <c r="A142" t="s">
        <v>39</v>
      </c>
      <c r="B142" t="s">
        <v>20</v>
      </c>
      <c r="C142" t="s">
        <v>67</v>
      </c>
      <c r="D142" t="s">
        <v>439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440</v>
      </c>
      <c r="E143">
        <v>2640119.52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441</v>
      </c>
      <c r="E144">
        <v>33883.980000000003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442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443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444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445</v>
      </c>
      <c r="E148">
        <v>0</v>
      </c>
      <c r="F148">
        <v>537463.77</v>
      </c>
    </row>
    <row r="149" spans="1:6" x14ac:dyDescent="0.25">
      <c r="A149" t="s">
        <v>39</v>
      </c>
      <c r="B149" t="s">
        <v>20</v>
      </c>
      <c r="C149" t="s">
        <v>67</v>
      </c>
      <c r="D149" t="s">
        <v>446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447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448</v>
      </c>
      <c r="E151">
        <v>12020563.6</v>
      </c>
      <c r="F151">
        <v>8050412.7999999998</v>
      </c>
    </row>
    <row r="152" spans="1:6" x14ac:dyDescent="0.25">
      <c r="A152" t="s">
        <v>39</v>
      </c>
      <c r="B152" t="s">
        <v>21</v>
      </c>
      <c r="C152" t="s">
        <v>67</v>
      </c>
      <c r="D152" t="s">
        <v>434</v>
      </c>
      <c r="E152">
        <v>0</v>
      </c>
      <c r="F152">
        <v>8048333.2999999998</v>
      </c>
    </row>
    <row r="153" spans="1:6" x14ac:dyDescent="0.25">
      <c r="A153" t="s">
        <v>39</v>
      </c>
      <c r="B153" t="s">
        <v>21</v>
      </c>
      <c r="C153" t="s">
        <v>67</v>
      </c>
      <c r="D153" t="s">
        <v>435</v>
      </c>
      <c r="E153">
        <v>2553081.65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436</v>
      </c>
      <c r="E154">
        <v>2428283.52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437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438</v>
      </c>
      <c r="E156">
        <v>4768138.62</v>
      </c>
      <c r="F156">
        <v>2648040.41</v>
      </c>
    </row>
    <row r="157" spans="1:6" x14ac:dyDescent="0.25">
      <c r="A157" t="s">
        <v>39</v>
      </c>
      <c r="B157" t="s">
        <v>21</v>
      </c>
      <c r="C157" t="s">
        <v>67</v>
      </c>
      <c r="D157" t="s">
        <v>439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440</v>
      </c>
      <c r="E158">
        <v>2748090.94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441</v>
      </c>
      <c r="E159">
        <v>32357.599999999999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442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443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444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445</v>
      </c>
      <c r="E163">
        <v>0</v>
      </c>
      <c r="F163">
        <v>549467.74</v>
      </c>
    </row>
    <row r="164" spans="1:6" x14ac:dyDescent="0.25">
      <c r="A164" t="s">
        <v>39</v>
      </c>
      <c r="B164" t="s">
        <v>21</v>
      </c>
      <c r="C164" t="s">
        <v>67</v>
      </c>
      <c r="D164" t="s">
        <v>446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447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448</v>
      </c>
      <c r="E166">
        <v>12529952.32</v>
      </c>
      <c r="F166">
        <v>11245841.460000001</v>
      </c>
    </row>
    <row r="167" spans="1:6" x14ac:dyDescent="0.25">
      <c r="A167" t="s">
        <v>39</v>
      </c>
      <c r="B167" t="s">
        <v>22</v>
      </c>
      <c r="C167" t="s">
        <v>67</v>
      </c>
      <c r="D167" t="s">
        <v>434</v>
      </c>
      <c r="E167">
        <v>0</v>
      </c>
      <c r="F167">
        <v>8101253.3499999996</v>
      </c>
    </row>
    <row r="168" spans="1:6" x14ac:dyDescent="0.25">
      <c r="A168" t="s">
        <v>39</v>
      </c>
      <c r="B168" t="s">
        <v>22</v>
      </c>
      <c r="C168" t="s">
        <v>67</v>
      </c>
      <c r="D168" t="s">
        <v>435</v>
      </c>
      <c r="E168">
        <v>1902582.69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436</v>
      </c>
      <c r="E169">
        <v>2428283.52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437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438</v>
      </c>
      <c r="E171">
        <v>4768138.62</v>
      </c>
      <c r="F171">
        <v>2648040.41</v>
      </c>
    </row>
    <row r="172" spans="1:6" x14ac:dyDescent="0.25">
      <c r="A172" t="s">
        <v>39</v>
      </c>
      <c r="B172" t="s">
        <v>22</v>
      </c>
      <c r="C172" t="s">
        <v>67</v>
      </c>
      <c r="D172" t="s">
        <v>439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440</v>
      </c>
      <c r="E173">
        <v>2740270.62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441</v>
      </c>
      <c r="E174">
        <v>31389.22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442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443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444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445</v>
      </c>
      <c r="E178">
        <v>0</v>
      </c>
      <c r="F178">
        <v>564941.48</v>
      </c>
    </row>
    <row r="179" spans="1:6" x14ac:dyDescent="0.25">
      <c r="A179" t="s">
        <v>39</v>
      </c>
      <c r="B179" t="s">
        <v>22</v>
      </c>
      <c r="C179" t="s">
        <v>67</v>
      </c>
      <c r="D179" t="s">
        <v>446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447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448</v>
      </c>
      <c r="E181">
        <v>11870664.66</v>
      </c>
      <c r="F181">
        <v>11314235.24</v>
      </c>
    </row>
    <row r="182" spans="1:6" x14ac:dyDescent="0.25">
      <c r="A182" t="s">
        <v>39</v>
      </c>
      <c r="B182" t="s">
        <v>23</v>
      </c>
      <c r="C182" t="s">
        <v>67</v>
      </c>
      <c r="D182" t="s">
        <v>434</v>
      </c>
      <c r="E182">
        <v>0</v>
      </c>
      <c r="F182">
        <v>6740982.3899999997</v>
      </c>
    </row>
    <row r="183" spans="1:6" x14ac:dyDescent="0.25">
      <c r="A183" t="s">
        <v>39</v>
      </c>
      <c r="B183" t="s">
        <v>23</v>
      </c>
      <c r="C183" t="s">
        <v>67</v>
      </c>
      <c r="D183" t="s">
        <v>435</v>
      </c>
      <c r="E183">
        <v>2860986.99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436</v>
      </c>
      <c r="E184">
        <v>2428283.52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437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438</v>
      </c>
      <c r="E186">
        <v>4768138.62</v>
      </c>
      <c r="F186">
        <v>2648040.41</v>
      </c>
    </row>
    <row r="187" spans="1:6" x14ac:dyDescent="0.25">
      <c r="A187" t="s">
        <v>39</v>
      </c>
      <c r="B187" t="s">
        <v>23</v>
      </c>
      <c r="C187" t="s">
        <v>67</v>
      </c>
      <c r="D187" t="s">
        <v>439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440</v>
      </c>
      <c r="E188">
        <v>2790956.7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441</v>
      </c>
      <c r="E189">
        <v>35845.14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442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443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444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445</v>
      </c>
      <c r="E193">
        <v>0</v>
      </c>
      <c r="F193">
        <v>533497.77</v>
      </c>
    </row>
    <row r="194" spans="1:6" x14ac:dyDescent="0.25">
      <c r="A194" t="s">
        <v>39</v>
      </c>
      <c r="B194" t="s">
        <v>23</v>
      </c>
      <c r="C194" t="s">
        <v>67</v>
      </c>
      <c r="D194" t="s">
        <v>446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447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448</v>
      </c>
      <c r="E196">
        <v>12884210.970000001</v>
      </c>
      <c r="F196">
        <v>9922520.5700000003</v>
      </c>
    </row>
    <row r="197" spans="1:6" x14ac:dyDescent="0.25">
      <c r="A197" t="s">
        <v>39</v>
      </c>
      <c r="B197" t="s">
        <v>24</v>
      </c>
      <c r="C197" t="s">
        <v>67</v>
      </c>
      <c r="D197" t="s">
        <v>434</v>
      </c>
      <c r="E197">
        <v>0</v>
      </c>
      <c r="F197">
        <v>5300915.7699999996</v>
      </c>
    </row>
    <row r="198" spans="1:6" x14ac:dyDescent="0.25">
      <c r="A198" t="s">
        <v>39</v>
      </c>
      <c r="B198" t="s">
        <v>24</v>
      </c>
      <c r="C198" t="s">
        <v>67</v>
      </c>
      <c r="D198" t="s">
        <v>435</v>
      </c>
      <c r="E198">
        <v>3846219.18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436</v>
      </c>
      <c r="E199">
        <v>2428283.52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437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438</v>
      </c>
      <c r="E201">
        <v>4768138.62</v>
      </c>
      <c r="F201">
        <v>2648040.41</v>
      </c>
    </row>
    <row r="202" spans="1:6" x14ac:dyDescent="0.25">
      <c r="A202" t="s">
        <v>39</v>
      </c>
      <c r="B202" t="s">
        <v>24</v>
      </c>
      <c r="C202" t="s">
        <v>67</v>
      </c>
      <c r="D202" t="s">
        <v>439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440</v>
      </c>
      <c r="E203">
        <v>2705598.17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441</v>
      </c>
      <c r="E204">
        <v>46264.91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442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443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444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445</v>
      </c>
      <c r="E208">
        <v>0</v>
      </c>
      <c r="F208">
        <v>506434.16</v>
      </c>
    </row>
    <row r="209" spans="1:6" x14ac:dyDescent="0.25">
      <c r="A209" t="s">
        <v>39</v>
      </c>
      <c r="B209" t="s">
        <v>24</v>
      </c>
      <c r="C209" t="s">
        <v>67</v>
      </c>
      <c r="D209" t="s">
        <v>446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447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448</v>
      </c>
      <c r="E211">
        <v>13794504.390000001</v>
      </c>
      <c r="F211">
        <v>8455390.3399999999</v>
      </c>
    </row>
    <row r="212" spans="1:6" x14ac:dyDescent="0.25">
      <c r="A212" t="s">
        <v>39</v>
      </c>
      <c r="B212" t="s">
        <v>25</v>
      </c>
      <c r="C212" t="s">
        <v>67</v>
      </c>
      <c r="D212" t="s">
        <v>434</v>
      </c>
      <c r="E212">
        <v>0</v>
      </c>
      <c r="F212">
        <v>2831353.79</v>
      </c>
    </row>
    <row r="213" spans="1:6" x14ac:dyDescent="0.25">
      <c r="A213" t="s">
        <v>39</v>
      </c>
      <c r="B213" t="s">
        <v>25</v>
      </c>
      <c r="C213" t="s">
        <v>67</v>
      </c>
      <c r="D213" t="s">
        <v>435</v>
      </c>
      <c r="E213">
        <v>5441389.0999999996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436</v>
      </c>
      <c r="E214">
        <v>2428283.52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437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438</v>
      </c>
      <c r="E216">
        <v>4768138.62</v>
      </c>
      <c r="F216">
        <v>2648040.41</v>
      </c>
    </row>
    <row r="217" spans="1:6" x14ac:dyDescent="0.25">
      <c r="A217" t="s">
        <v>39</v>
      </c>
      <c r="B217" t="s">
        <v>25</v>
      </c>
      <c r="C217" t="s">
        <v>67</v>
      </c>
      <c r="D217" t="s">
        <v>439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440</v>
      </c>
      <c r="E218">
        <v>2969787.75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441</v>
      </c>
      <c r="E219">
        <v>45090.06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442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443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444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445</v>
      </c>
      <c r="E223">
        <v>0</v>
      </c>
      <c r="F223">
        <v>449539</v>
      </c>
    </row>
    <row r="224" spans="1:6" x14ac:dyDescent="0.25">
      <c r="A224" t="s">
        <v>39</v>
      </c>
      <c r="B224" t="s">
        <v>25</v>
      </c>
      <c r="C224" t="s">
        <v>67</v>
      </c>
      <c r="D224" t="s">
        <v>446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447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448</v>
      </c>
      <c r="E226">
        <v>15652689.039999999</v>
      </c>
      <c r="F226">
        <v>5928933.2000000002</v>
      </c>
    </row>
    <row r="227" spans="1:6" x14ac:dyDescent="0.25">
      <c r="A227" t="s">
        <v>39</v>
      </c>
      <c r="B227" t="s">
        <v>26</v>
      </c>
      <c r="C227" t="s">
        <v>67</v>
      </c>
      <c r="D227" t="s">
        <v>434</v>
      </c>
      <c r="E227">
        <v>0</v>
      </c>
      <c r="F227">
        <v>9911648.2599999998</v>
      </c>
    </row>
    <row r="228" spans="1:6" x14ac:dyDescent="0.25">
      <c r="A228" t="s">
        <v>39</v>
      </c>
      <c r="B228" t="s">
        <v>26</v>
      </c>
      <c r="C228" t="s">
        <v>67</v>
      </c>
      <c r="D228" t="s">
        <v>435</v>
      </c>
      <c r="E228">
        <v>2136285.66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436</v>
      </c>
      <c r="E229">
        <v>2428283.52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437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438</v>
      </c>
      <c r="E231">
        <v>4768138.62</v>
      </c>
      <c r="F231">
        <v>2648040.41</v>
      </c>
    </row>
    <row r="232" spans="1:6" x14ac:dyDescent="0.25">
      <c r="A232" t="s">
        <v>39</v>
      </c>
      <c r="B232" t="s">
        <v>26</v>
      </c>
      <c r="C232" t="s">
        <v>67</v>
      </c>
      <c r="D232" t="s">
        <v>439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440</v>
      </c>
      <c r="E233">
        <v>2251412.5099999998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441</v>
      </c>
      <c r="E234">
        <v>31449.91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442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443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444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445</v>
      </c>
      <c r="E238">
        <v>0</v>
      </c>
      <c r="F238">
        <v>597407.1</v>
      </c>
    </row>
    <row r="239" spans="1:6" x14ac:dyDescent="0.25">
      <c r="A239" t="s">
        <v>39</v>
      </c>
      <c r="B239" t="s">
        <v>26</v>
      </c>
      <c r="C239" t="s">
        <v>67</v>
      </c>
      <c r="D239" t="s">
        <v>446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447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448</v>
      </c>
      <c r="E241">
        <v>11615570.220000001</v>
      </c>
      <c r="F241">
        <v>13157095.779999999</v>
      </c>
    </row>
    <row r="242" spans="1:6" x14ac:dyDescent="0.25">
      <c r="A242" t="s">
        <v>40</v>
      </c>
      <c r="B242" t="s">
        <v>73</v>
      </c>
      <c r="C242" t="s">
        <v>67</v>
      </c>
      <c r="D242" t="s">
        <v>434</v>
      </c>
      <c r="E242">
        <v>0</v>
      </c>
      <c r="F242">
        <v>15227554.779999999</v>
      </c>
    </row>
    <row r="243" spans="1:6" x14ac:dyDescent="0.25">
      <c r="A243" t="s">
        <v>40</v>
      </c>
      <c r="B243" t="s">
        <v>73</v>
      </c>
      <c r="C243" t="s">
        <v>67</v>
      </c>
      <c r="D243" t="s">
        <v>435</v>
      </c>
      <c r="E243">
        <v>78408.850000000006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436</v>
      </c>
      <c r="E244">
        <v>1500585.11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437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438</v>
      </c>
      <c r="E246">
        <v>4768138.62</v>
      </c>
      <c r="F246">
        <v>2648040.41</v>
      </c>
    </row>
    <row r="247" spans="1:6" x14ac:dyDescent="0.25">
      <c r="A247" t="s">
        <v>40</v>
      </c>
      <c r="B247" t="s">
        <v>73</v>
      </c>
      <c r="C247" t="s">
        <v>67</v>
      </c>
      <c r="D247" t="s">
        <v>439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440</v>
      </c>
      <c r="E248">
        <v>2539815.19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441</v>
      </c>
      <c r="E249">
        <v>7900.42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442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443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444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445</v>
      </c>
      <c r="E253">
        <v>0</v>
      </c>
      <c r="F253">
        <v>660803.04</v>
      </c>
    </row>
    <row r="254" spans="1:6" x14ac:dyDescent="0.25">
      <c r="A254" t="s">
        <v>40</v>
      </c>
      <c r="B254" t="s">
        <v>73</v>
      </c>
      <c r="C254" t="s">
        <v>67</v>
      </c>
      <c r="D254" t="s">
        <v>446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447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448</v>
      </c>
      <c r="E256">
        <v>8894848.1999999993</v>
      </c>
      <c r="F256">
        <v>18536398.23</v>
      </c>
    </row>
    <row r="257" spans="1:6" x14ac:dyDescent="0.25">
      <c r="A257" t="s">
        <v>40</v>
      </c>
      <c r="B257" t="s">
        <v>74</v>
      </c>
      <c r="C257" t="s">
        <v>67</v>
      </c>
      <c r="D257" t="s">
        <v>434</v>
      </c>
      <c r="E257">
        <v>0</v>
      </c>
      <c r="F257">
        <v>10182254.17</v>
      </c>
    </row>
    <row r="258" spans="1:6" x14ac:dyDescent="0.25">
      <c r="A258" t="s">
        <v>40</v>
      </c>
      <c r="B258" t="s">
        <v>74</v>
      </c>
      <c r="C258" t="s">
        <v>67</v>
      </c>
      <c r="D258" t="s">
        <v>435</v>
      </c>
      <c r="E258">
        <v>646256.82999999996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436</v>
      </c>
      <c r="E259">
        <v>1500585.11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437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438</v>
      </c>
      <c r="E261">
        <v>4768138.62</v>
      </c>
      <c r="F261">
        <v>2648040.41</v>
      </c>
    </row>
    <row r="262" spans="1:6" x14ac:dyDescent="0.25">
      <c r="A262" t="s">
        <v>40</v>
      </c>
      <c r="B262" t="s">
        <v>74</v>
      </c>
      <c r="C262" t="s">
        <v>67</v>
      </c>
      <c r="D262" t="s">
        <v>439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440</v>
      </c>
      <c r="E263">
        <v>2571482.12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441</v>
      </c>
      <c r="E264">
        <v>17782.86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442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443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444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445</v>
      </c>
      <c r="E268">
        <v>0</v>
      </c>
      <c r="F268">
        <v>607107.29</v>
      </c>
    </row>
    <row r="269" spans="1:6" x14ac:dyDescent="0.25">
      <c r="A269" t="s">
        <v>40</v>
      </c>
      <c r="B269" t="s">
        <v>74</v>
      </c>
      <c r="C269" t="s">
        <v>67</v>
      </c>
      <c r="D269" t="s">
        <v>446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447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448</v>
      </c>
      <c r="E271">
        <v>9504245.5399999991</v>
      </c>
      <c r="F271">
        <v>13437401.869999999</v>
      </c>
    </row>
    <row r="272" spans="1:6" x14ac:dyDescent="0.25">
      <c r="A272" t="s">
        <v>40</v>
      </c>
      <c r="B272" t="s">
        <v>75</v>
      </c>
      <c r="C272" t="s">
        <v>67</v>
      </c>
      <c r="D272" t="s">
        <v>434</v>
      </c>
      <c r="E272">
        <v>0</v>
      </c>
      <c r="F272">
        <v>8396358.4000000004</v>
      </c>
    </row>
    <row r="273" spans="1:6" x14ac:dyDescent="0.25">
      <c r="A273" t="s">
        <v>40</v>
      </c>
      <c r="B273" t="s">
        <v>75</v>
      </c>
      <c r="C273" t="s">
        <v>67</v>
      </c>
      <c r="D273" t="s">
        <v>435</v>
      </c>
      <c r="E273">
        <v>343892.9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436</v>
      </c>
      <c r="E274">
        <v>1500585.11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437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438</v>
      </c>
      <c r="E276">
        <v>4768138.62</v>
      </c>
      <c r="F276">
        <v>2648040.41</v>
      </c>
    </row>
    <row r="277" spans="1:6" x14ac:dyDescent="0.25">
      <c r="A277" t="s">
        <v>40</v>
      </c>
      <c r="B277" t="s">
        <v>75</v>
      </c>
      <c r="C277" t="s">
        <v>67</v>
      </c>
      <c r="D277" t="s">
        <v>439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440</v>
      </c>
      <c r="E278">
        <v>2551140.5099999998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441</v>
      </c>
      <c r="E279">
        <v>17888.91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442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443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444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445</v>
      </c>
      <c r="E283">
        <v>0</v>
      </c>
      <c r="F283">
        <v>604730.41</v>
      </c>
    </row>
    <row r="284" spans="1:6" x14ac:dyDescent="0.25">
      <c r="A284" t="s">
        <v>40</v>
      </c>
      <c r="B284" t="s">
        <v>75</v>
      </c>
      <c r="C284" t="s">
        <v>67</v>
      </c>
      <c r="D284" t="s">
        <v>446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447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448</v>
      </c>
      <c r="E286">
        <v>9181646.0500000007</v>
      </c>
      <c r="F286">
        <v>11649129.23</v>
      </c>
    </row>
    <row r="287" spans="1:6" x14ac:dyDescent="0.25">
      <c r="A287" t="s">
        <v>40</v>
      </c>
      <c r="B287" t="s">
        <v>76</v>
      </c>
      <c r="C287" t="s">
        <v>67</v>
      </c>
      <c r="D287" t="s">
        <v>434</v>
      </c>
      <c r="E287">
        <v>0</v>
      </c>
      <c r="F287">
        <v>7387092.5899999999</v>
      </c>
    </row>
    <row r="288" spans="1:6" x14ac:dyDescent="0.25">
      <c r="A288" t="s">
        <v>40</v>
      </c>
      <c r="B288" t="s">
        <v>76</v>
      </c>
      <c r="C288" t="s">
        <v>67</v>
      </c>
      <c r="D288" t="s">
        <v>435</v>
      </c>
      <c r="E288">
        <v>775104.17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436</v>
      </c>
      <c r="E289">
        <v>1500585.11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437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438</v>
      </c>
      <c r="E291">
        <v>4768138.62</v>
      </c>
      <c r="F291">
        <v>2648040.41</v>
      </c>
    </row>
    <row r="292" spans="1:6" x14ac:dyDescent="0.25">
      <c r="A292" t="s">
        <v>40</v>
      </c>
      <c r="B292" t="s">
        <v>76</v>
      </c>
      <c r="C292" t="s">
        <v>67</v>
      </c>
      <c r="D292" t="s">
        <v>439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440</v>
      </c>
      <c r="E293">
        <v>2586085.66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441</v>
      </c>
      <c r="E294">
        <v>19498.39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442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443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444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445</v>
      </c>
      <c r="E298">
        <v>0</v>
      </c>
      <c r="F298">
        <v>583908.57999999996</v>
      </c>
    </row>
    <row r="299" spans="1:6" x14ac:dyDescent="0.25">
      <c r="A299" t="s">
        <v>40</v>
      </c>
      <c r="B299" t="s">
        <v>76</v>
      </c>
      <c r="C299" t="s">
        <v>67</v>
      </c>
      <c r="D299" t="s">
        <v>446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447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448</v>
      </c>
      <c r="E301">
        <v>9649411.9399999995</v>
      </c>
      <c r="F301">
        <v>10619041.58</v>
      </c>
    </row>
    <row r="302" spans="1:6" x14ac:dyDescent="0.25">
      <c r="A302" t="s">
        <v>40</v>
      </c>
      <c r="B302" t="s">
        <v>77</v>
      </c>
      <c r="C302" t="s">
        <v>67</v>
      </c>
      <c r="D302" t="s">
        <v>434</v>
      </c>
      <c r="E302">
        <v>0</v>
      </c>
      <c r="F302">
        <v>8731215.2599999998</v>
      </c>
    </row>
    <row r="303" spans="1:6" x14ac:dyDescent="0.25">
      <c r="A303" t="s">
        <v>40</v>
      </c>
      <c r="B303" t="s">
        <v>77</v>
      </c>
      <c r="C303" t="s">
        <v>67</v>
      </c>
      <c r="D303" t="s">
        <v>435</v>
      </c>
      <c r="E303">
        <v>436664.76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436</v>
      </c>
      <c r="E304">
        <v>1500585.11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437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438</v>
      </c>
      <c r="E306">
        <v>4768138.62</v>
      </c>
      <c r="F306">
        <v>2648040.41</v>
      </c>
    </row>
    <row r="307" spans="1:6" x14ac:dyDescent="0.25">
      <c r="A307" t="s">
        <v>40</v>
      </c>
      <c r="B307" t="s">
        <v>77</v>
      </c>
      <c r="C307" t="s">
        <v>67</v>
      </c>
      <c r="D307" t="s">
        <v>439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440</v>
      </c>
      <c r="E308">
        <v>2530492.0099999998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441</v>
      </c>
      <c r="E309">
        <v>16689.09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442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443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444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445</v>
      </c>
      <c r="E313">
        <v>0</v>
      </c>
      <c r="F313">
        <v>604776.41</v>
      </c>
    </row>
    <row r="314" spans="1:6" x14ac:dyDescent="0.25">
      <c r="A314" t="s">
        <v>40</v>
      </c>
      <c r="B314" t="s">
        <v>77</v>
      </c>
      <c r="C314" t="s">
        <v>67</v>
      </c>
      <c r="D314" t="s">
        <v>446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447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448</v>
      </c>
      <c r="E316">
        <v>9252569.5899999999</v>
      </c>
      <c r="F316">
        <v>11984032.08</v>
      </c>
    </row>
    <row r="317" spans="1:6" x14ac:dyDescent="0.25">
      <c r="A317" t="s">
        <v>40</v>
      </c>
      <c r="B317" t="s">
        <v>78</v>
      </c>
      <c r="C317" t="s">
        <v>67</v>
      </c>
      <c r="D317" t="s">
        <v>434</v>
      </c>
      <c r="E317">
        <v>0</v>
      </c>
      <c r="F317">
        <v>3346061.51</v>
      </c>
    </row>
    <row r="318" spans="1:6" x14ac:dyDescent="0.25">
      <c r="A318" t="s">
        <v>40</v>
      </c>
      <c r="B318" t="s">
        <v>78</v>
      </c>
      <c r="C318" t="s">
        <v>67</v>
      </c>
      <c r="D318" t="s">
        <v>435</v>
      </c>
      <c r="E318">
        <v>699156.36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436</v>
      </c>
      <c r="E319">
        <v>1500585.11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437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438</v>
      </c>
      <c r="E321">
        <v>4768138.62</v>
      </c>
      <c r="F321">
        <v>2648040.41</v>
      </c>
    </row>
    <row r="322" spans="1:6" x14ac:dyDescent="0.25">
      <c r="A322" t="s">
        <v>40</v>
      </c>
      <c r="B322" t="s">
        <v>78</v>
      </c>
      <c r="C322" t="s">
        <v>67</v>
      </c>
      <c r="D322" t="s">
        <v>439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440</v>
      </c>
      <c r="E323">
        <v>2579134.64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441</v>
      </c>
      <c r="E324">
        <v>25630.82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442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443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444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445</v>
      </c>
      <c r="E328">
        <v>0</v>
      </c>
      <c r="F328">
        <v>557006.84</v>
      </c>
    </row>
    <row r="329" spans="1:6" x14ac:dyDescent="0.25">
      <c r="A329" t="s">
        <v>40</v>
      </c>
      <c r="B329" t="s">
        <v>78</v>
      </c>
      <c r="C329" t="s">
        <v>67</v>
      </c>
      <c r="D329" t="s">
        <v>446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447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448</v>
      </c>
      <c r="E331">
        <v>9572645.5500000007</v>
      </c>
      <c r="F331">
        <v>6551108.7699999996</v>
      </c>
    </row>
    <row r="332" spans="1:6" x14ac:dyDescent="0.25">
      <c r="A332" t="s">
        <v>40</v>
      </c>
      <c r="B332" t="s">
        <v>79</v>
      </c>
      <c r="C332" t="s">
        <v>67</v>
      </c>
      <c r="D332" t="s">
        <v>434</v>
      </c>
      <c r="E332">
        <v>0</v>
      </c>
      <c r="F332">
        <v>3118221.33</v>
      </c>
    </row>
    <row r="333" spans="1:6" x14ac:dyDescent="0.25">
      <c r="A333" t="s">
        <v>40</v>
      </c>
      <c r="B333" t="s">
        <v>79</v>
      </c>
      <c r="C333" t="s">
        <v>67</v>
      </c>
      <c r="D333" t="s">
        <v>435</v>
      </c>
      <c r="E333">
        <v>794413.09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436</v>
      </c>
      <c r="E334">
        <v>1500585.11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437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438</v>
      </c>
      <c r="E336">
        <v>4768138.62</v>
      </c>
      <c r="F336">
        <v>2648040.41</v>
      </c>
    </row>
    <row r="337" spans="1:6" x14ac:dyDescent="0.25">
      <c r="A337" t="s">
        <v>40</v>
      </c>
      <c r="B337" t="s">
        <v>79</v>
      </c>
      <c r="C337" t="s">
        <v>67</v>
      </c>
      <c r="D337" t="s">
        <v>439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440</v>
      </c>
      <c r="E338">
        <v>2612058.6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441</v>
      </c>
      <c r="E339">
        <v>23614.38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442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443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444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445</v>
      </c>
      <c r="E343">
        <v>0</v>
      </c>
      <c r="F343">
        <v>549821.18000000005</v>
      </c>
    </row>
    <row r="344" spans="1:6" x14ac:dyDescent="0.25">
      <c r="A344" t="s">
        <v>40</v>
      </c>
      <c r="B344" t="s">
        <v>79</v>
      </c>
      <c r="C344" t="s">
        <v>67</v>
      </c>
      <c r="D344" t="s">
        <v>446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447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448</v>
      </c>
      <c r="E346">
        <v>9698809.7899999991</v>
      </c>
      <c r="F346">
        <v>6316082.9199999999</v>
      </c>
    </row>
    <row r="347" spans="1:6" x14ac:dyDescent="0.25">
      <c r="A347" t="s">
        <v>40</v>
      </c>
      <c r="B347" t="s">
        <v>80</v>
      </c>
      <c r="C347" t="s">
        <v>67</v>
      </c>
      <c r="D347" t="s">
        <v>434</v>
      </c>
      <c r="E347">
        <v>0</v>
      </c>
      <c r="F347">
        <v>3890293.02</v>
      </c>
    </row>
    <row r="348" spans="1:6" x14ac:dyDescent="0.25">
      <c r="A348" t="s">
        <v>40</v>
      </c>
      <c r="B348" t="s">
        <v>80</v>
      </c>
      <c r="C348" t="s">
        <v>67</v>
      </c>
      <c r="D348" t="s">
        <v>435</v>
      </c>
      <c r="E348">
        <v>1051897.45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436</v>
      </c>
      <c r="E349">
        <v>1500585.11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437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438</v>
      </c>
      <c r="E351">
        <v>4768138.62</v>
      </c>
      <c r="F351">
        <v>2648040.41</v>
      </c>
    </row>
    <row r="352" spans="1:6" x14ac:dyDescent="0.25">
      <c r="A352" t="s">
        <v>40</v>
      </c>
      <c r="B352" t="s">
        <v>80</v>
      </c>
      <c r="C352" t="s">
        <v>67</v>
      </c>
      <c r="D352" t="s">
        <v>439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440</v>
      </c>
      <c r="E353">
        <v>2618639.2799999998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441</v>
      </c>
      <c r="E354">
        <v>24522.02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442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443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444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445</v>
      </c>
      <c r="E358">
        <v>0</v>
      </c>
      <c r="F358">
        <v>548996.51</v>
      </c>
    </row>
    <row r="359" spans="1:6" x14ac:dyDescent="0.25">
      <c r="A359" t="s">
        <v>40</v>
      </c>
      <c r="B359" t="s">
        <v>80</v>
      </c>
      <c r="C359" t="s">
        <v>67</v>
      </c>
      <c r="D359" t="s">
        <v>446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447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448</v>
      </c>
      <c r="E361">
        <v>9963782.4900000002</v>
      </c>
      <c r="F361">
        <v>7087329.9400000004</v>
      </c>
    </row>
    <row r="362" spans="1:6" x14ac:dyDescent="0.25">
      <c r="A362" t="s">
        <v>40</v>
      </c>
      <c r="B362" t="s">
        <v>81</v>
      </c>
      <c r="C362" t="s">
        <v>67</v>
      </c>
      <c r="D362" t="s">
        <v>434</v>
      </c>
      <c r="E362">
        <v>0</v>
      </c>
      <c r="F362">
        <v>3441221.11</v>
      </c>
    </row>
    <row r="363" spans="1:6" x14ac:dyDescent="0.25">
      <c r="A363" t="s">
        <v>40</v>
      </c>
      <c r="B363" t="s">
        <v>81</v>
      </c>
      <c r="C363" t="s">
        <v>67</v>
      </c>
      <c r="D363" t="s">
        <v>435</v>
      </c>
      <c r="E363">
        <v>1202734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436</v>
      </c>
      <c r="E364">
        <v>1500585.11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437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438</v>
      </c>
      <c r="E366">
        <v>4768138.62</v>
      </c>
      <c r="F366">
        <v>2648040.41</v>
      </c>
    </row>
    <row r="367" spans="1:6" x14ac:dyDescent="0.25">
      <c r="A367" t="s">
        <v>40</v>
      </c>
      <c r="B367" t="s">
        <v>81</v>
      </c>
      <c r="C367" t="s">
        <v>67</v>
      </c>
      <c r="D367" t="s">
        <v>439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440</v>
      </c>
      <c r="E368">
        <v>2607397.4300000002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441</v>
      </c>
      <c r="E369">
        <v>25079.5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442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443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444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445</v>
      </c>
      <c r="E373">
        <v>0</v>
      </c>
      <c r="F373">
        <v>541322.26</v>
      </c>
    </row>
    <row r="374" spans="1:6" x14ac:dyDescent="0.25">
      <c r="A374" t="s">
        <v>40</v>
      </c>
      <c r="B374" t="s">
        <v>81</v>
      </c>
      <c r="C374" t="s">
        <v>67</v>
      </c>
      <c r="D374" t="s">
        <v>446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447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448</v>
      </c>
      <c r="E376">
        <v>10103934.65</v>
      </c>
      <c r="F376">
        <v>6630583.7800000003</v>
      </c>
    </row>
    <row r="377" spans="1:6" x14ac:dyDescent="0.25">
      <c r="A377" t="s">
        <v>40</v>
      </c>
      <c r="B377" t="s">
        <v>20</v>
      </c>
      <c r="C377" t="s">
        <v>67</v>
      </c>
      <c r="D377" t="s">
        <v>434</v>
      </c>
      <c r="E377">
        <v>0</v>
      </c>
      <c r="F377">
        <v>5083039.4800000004</v>
      </c>
    </row>
    <row r="378" spans="1:6" x14ac:dyDescent="0.25">
      <c r="A378" t="s">
        <v>40</v>
      </c>
      <c r="B378" t="s">
        <v>20</v>
      </c>
      <c r="C378" t="s">
        <v>67</v>
      </c>
      <c r="D378" t="s">
        <v>435</v>
      </c>
      <c r="E378">
        <v>1914602.8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436</v>
      </c>
      <c r="E379">
        <v>1500585.11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437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438</v>
      </c>
      <c r="E381">
        <v>4768138.62</v>
      </c>
      <c r="F381">
        <v>2648040.41</v>
      </c>
    </row>
    <row r="382" spans="1:6" x14ac:dyDescent="0.25">
      <c r="A382" t="s">
        <v>40</v>
      </c>
      <c r="B382" t="s">
        <v>20</v>
      </c>
      <c r="C382" t="s">
        <v>67</v>
      </c>
      <c r="D382" t="s">
        <v>439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440</v>
      </c>
      <c r="E383">
        <v>2538086.0499999998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441</v>
      </c>
      <c r="E384">
        <v>26639.42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442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443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444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445</v>
      </c>
      <c r="E388">
        <v>0</v>
      </c>
      <c r="F388">
        <v>537005.31000000006</v>
      </c>
    </row>
    <row r="389" spans="1:6" x14ac:dyDescent="0.25">
      <c r="A389" t="s">
        <v>40</v>
      </c>
      <c r="B389" t="s">
        <v>20</v>
      </c>
      <c r="C389" t="s">
        <v>67</v>
      </c>
      <c r="D389" t="s">
        <v>446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447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448</v>
      </c>
      <c r="E391">
        <v>10748051.99</v>
      </c>
      <c r="F391">
        <v>8268085.2000000002</v>
      </c>
    </row>
    <row r="392" spans="1:6" x14ac:dyDescent="0.25">
      <c r="A392" t="s">
        <v>40</v>
      </c>
      <c r="B392" t="s">
        <v>21</v>
      </c>
      <c r="C392" t="s">
        <v>67</v>
      </c>
      <c r="D392" t="s">
        <v>434</v>
      </c>
      <c r="E392">
        <v>0</v>
      </c>
      <c r="F392">
        <v>8168349.6399999997</v>
      </c>
    </row>
    <row r="393" spans="1:6" x14ac:dyDescent="0.25">
      <c r="A393" t="s">
        <v>40</v>
      </c>
      <c r="B393" t="s">
        <v>21</v>
      </c>
      <c r="C393" t="s">
        <v>67</v>
      </c>
      <c r="D393" t="s">
        <v>435</v>
      </c>
      <c r="E393">
        <v>2285703.11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436</v>
      </c>
      <c r="E394">
        <v>1500585.11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437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438</v>
      </c>
      <c r="E396">
        <v>4768138.62</v>
      </c>
      <c r="F396">
        <v>2648040.41</v>
      </c>
    </row>
    <row r="397" spans="1:6" x14ac:dyDescent="0.25">
      <c r="A397" t="s">
        <v>40</v>
      </c>
      <c r="B397" t="s">
        <v>21</v>
      </c>
      <c r="C397" t="s">
        <v>67</v>
      </c>
      <c r="D397" t="s">
        <v>439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440</v>
      </c>
      <c r="E398">
        <v>2633309.09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441</v>
      </c>
      <c r="E399">
        <v>24884.55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442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443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444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445</v>
      </c>
      <c r="E403">
        <v>0</v>
      </c>
      <c r="F403">
        <v>548988.92000000004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446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447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448</v>
      </c>
      <c r="E406">
        <v>11212620.49</v>
      </c>
      <c r="F406">
        <v>11365378.970000001</v>
      </c>
    </row>
    <row r="407" spans="1:6" x14ac:dyDescent="0.25">
      <c r="A407" t="s">
        <v>40</v>
      </c>
      <c r="B407" t="s">
        <v>22</v>
      </c>
      <c r="C407" t="s">
        <v>67</v>
      </c>
      <c r="D407" t="s">
        <v>434</v>
      </c>
      <c r="E407">
        <v>0</v>
      </c>
      <c r="F407">
        <v>8316089.7599999998</v>
      </c>
    </row>
    <row r="408" spans="1:6" x14ac:dyDescent="0.25">
      <c r="A408" t="s">
        <v>40</v>
      </c>
      <c r="B408" t="s">
        <v>22</v>
      </c>
      <c r="C408" t="s">
        <v>67</v>
      </c>
      <c r="D408" t="s">
        <v>435</v>
      </c>
      <c r="E408">
        <v>1696384.79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436</v>
      </c>
      <c r="E409">
        <v>1500585.11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437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438</v>
      </c>
      <c r="E411">
        <v>4768138.62</v>
      </c>
      <c r="F411">
        <v>2648040.41</v>
      </c>
    </row>
    <row r="412" spans="1:6" x14ac:dyDescent="0.25">
      <c r="A412" t="s">
        <v>40</v>
      </c>
      <c r="B412" t="s">
        <v>22</v>
      </c>
      <c r="C412" t="s">
        <v>67</v>
      </c>
      <c r="D412" t="s">
        <v>439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440</v>
      </c>
      <c r="E413">
        <v>2642850.34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441</v>
      </c>
      <c r="E414">
        <v>24549.33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442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443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444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445</v>
      </c>
      <c r="E418">
        <v>0</v>
      </c>
      <c r="F418">
        <v>564545.71</v>
      </c>
    </row>
    <row r="419" spans="1:6" x14ac:dyDescent="0.25">
      <c r="A419" t="s">
        <v>40</v>
      </c>
      <c r="B419" t="s">
        <v>22</v>
      </c>
      <c r="C419" t="s">
        <v>67</v>
      </c>
      <c r="D419" t="s">
        <v>446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447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448</v>
      </c>
      <c r="E421">
        <v>10632508.189999999</v>
      </c>
      <c r="F421">
        <v>11528675.880000001</v>
      </c>
    </row>
    <row r="422" spans="1:6" x14ac:dyDescent="0.25">
      <c r="A422" t="s">
        <v>40</v>
      </c>
      <c r="B422" t="s">
        <v>23</v>
      </c>
      <c r="C422" t="s">
        <v>67</v>
      </c>
      <c r="D422" t="s">
        <v>434</v>
      </c>
      <c r="E422">
        <v>0</v>
      </c>
      <c r="F422">
        <v>6901922.4800000004</v>
      </c>
    </row>
    <row r="423" spans="1:6" x14ac:dyDescent="0.25">
      <c r="A423" t="s">
        <v>40</v>
      </c>
      <c r="B423" t="s">
        <v>23</v>
      </c>
      <c r="C423" t="s">
        <v>67</v>
      </c>
      <c r="D423" t="s">
        <v>435</v>
      </c>
      <c r="E423">
        <v>2550428.84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436</v>
      </c>
      <c r="E424">
        <v>1500585.11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437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438</v>
      </c>
      <c r="E426">
        <v>4768138.62</v>
      </c>
      <c r="F426">
        <v>2648040.41</v>
      </c>
    </row>
    <row r="427" spans="1:6" x14ac:dyDescent="0.25">
      <c r="A427" t="s">
        <v>40</v>
      </c>
      <c r="B427" t="s">
        <v>23</v>
      </c>
      <c r="C427" t="s">
        <v>67</v>
      </c>
      <c r="D427" t="s">
        <v>439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440</v>
      </c>
      <c r="E428">
        <v>2663504.9500000002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441</v>
      </c>
      <c r="E429">
        <v>27835.91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442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443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444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445</v>
      </c>
      <c r="E433">
        <v>0</v>
      </c>
      <c r="F433">
        <v>532816.78</v>
      </c>
    </row>
    <row r="434" spans="1:6" x14ac:dyDescent="0.25">
      <c r="A434" t="s">
        <v>40</v>
      </c>
      <c r="B434" t="s">
        <v>23</v>
      </c>
      <c r="C434" t="s">
        <v>67</v>
      </c>
      <c r="D434" t="s">
        <v>446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447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448</v>
      </c>
      <c r="E436">
        <v>11510493.43</v>
      </c>
      <c r="F436">
        <v>10082779.67</v>
      </c>
    </row>
    <row r="437" spans="1:6" x14ac:dyDescent="0.25">
      <c r="A437" t="s">
        <v>40</v>
      </c>
      <c r="B437" t="s">
        <v>24</v>
      </c>
      <c r="C437" t="s">
        <v>67</v>
      </c>
      <c r="D437" t="s">
        <v>434</v>
      </c>
      <c r="E437">
        <v>0</v>
      </c>
      <c r="F437">
        <v>5437140.8600000003</v>
      </c>
    </row>
    <row r="438" spans="1:6" x14ac:dyDescent="0.25">
      <c r="A438" t="s">
        <v>40</v>
      </c>
      <c r="B438" t="s">
        <v>24</v>
      </c>
      <c r="C438" t="s">
        <v>67</v>
      </c>
      <c r="D438" t="s">
        <v>435</v>
      </c>
      <c r="E438">
        <v>3445192.95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436</v>
      </c>
      <c r="E439">
        <v>1500585.11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437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438</v>
      </c>
      <c r="E441">
        <v>4768138.62</v>
      </c>
      <c r="F441">
        <v>2648040.41</v>
      </c>
    </row>
    <row r="442" spans="1:6" x14ac:dyDescent="0.25">
      <c r="A442" t="s">
        <v>40</v>
      </c>
      <c r="B442" t="s">
        <v>24</v>
      </c>
      <c r="C442" t="s">
        <v>67</v>
      </c>
      <c r="D442" t="s">
        <v>439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440</v>
      </c>
      <c r="E443">
        <v>2504960.6800000002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441</v>
      </c>
      <c r="E444">
        <v>26179.15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442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443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444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445</v>
      </c>
      <c r="E448">
        <v>0</v>
      </c>
      <c r="F448">
        <v>505677.87</v>
      </c>
    </row>
    <row r="449" spans="1:6" x14ac:dyDescent="0.25">
      <c r="A449" t="s">
        <v>40</v>
      </c>
      <c r="B449" t="s">
        <v>24</v>
      </c>
      <c r="C449" t="s">
        <v>67</v>
      </c>
      <c r="D449" t="s">
        <v>446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447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448</v>
      </c>
      <c r="E451">
        <v>12245056.51</v>
      </c>
      <c r="F451">
        <v>8590859.1500000004</v>
      </c>
    </row>
    <row r="452" spans="1:6" x14ac:dyDescent="0.25">
      <c r="A452" t="s">
        <v>40</v>
      </c>
      <c r="B452" t="s">
        <v>25</v>
      </c>
      <c r="C452" t="s">
        <v>67</v>
      </c>
      <c r="D452" t="s">
        <v>434</v>
      </c>
      <c r="E452">
        <v>0</v>
      </c>
      <c r="F452">
        <v>2980687.86</v>
      </c>
    </row>
    <row r="453" spans="1:6" x14ac:dyDescent="0.25">
      <c r="A453" t="s">
        <v>40</v>
      </c>
      <c r="B453" t="s">
        <v>25</v>
      </c>
      <c r="C453" t="s">
        <v>67</v>
      </c>
      <c r="D453" t="s">
        <v>435</v>
      </c>
      <c r="E453">
        <v>4943021.03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436</v>
      </c>
      <c r="E454">
        <v>1500585.11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437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438</v>
      </c>
      <c r="E456">
        <v>4768138.62</v>
      </c>
      <c r="F456">
        <v>2648040.41</v>
      </c>
    </row>
    <row r="457" spans="1:6" x14ac:dyDescent="0.25">
      <c r="A457" t="s">
        <v>40</v>
      </c>
      <c r="B457" t="s">
        <v>25</v>
      </c>
      <c r="C457" t="s">
        <v>67</v>
      </c>
      <c r="D457" t="s">
        <v>439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440</v>
      </c>
      <c r="E458">
        <v>2819712.44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441</v>
      </c>
      <c r="E459">
        <v>35409.46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442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443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444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445</v>
      </c>
      <c r="E463">
        <v>0</v>
      </c>
      <c r="F463">
        <v>448903.63</v>
      </c>
    </row>
    <row r="464" spans="1:6" x14ac:dyDescent="0.25">
      <c r="A464" t="s">
        <v>40</v>
      </c>
      <c r="B464" t="s">
        <v>25</v>
      </c>
      <c r="C464" t="s">
        <v>67</v>
      </c>
      <c r="D464" t="s">
        <v>446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447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448</v>
      </c>
      <c r="E466">
        <v>14066866.65</v>
      </c>
      <c r="F466">
        <v>6077631.9000000004</v>
      </c>
    </row>
    <row r="467" spans="1:6" x14ac:dyDescent="0.25">
      <c r="A467" t="s">
        <v>40</v>
      </c>
      <c r="B467" t="s">
        <v>26</v>
      </c>
      <c r="C467" t="s">
        <v>67</v>
      </c>
      <c r="D467" t="s">
        <v>434</v>
      </c>
      <c r="E467">
        <v>0</v>
      </c>
      <c r="F467">
        <v>10014683.699999999</v>
      </c>
    </row>
    <row r="468" spans="1:6" x14ac:dyDescent="0.25">
      <c r="A468" t="s">
        <v>40</v>
      </c>
      <c r="B468" t="s">
        <v>26</v>
      </c>
      <c r="C468" t="s">
        <v>67</v>
      </c>
      <c r="D468" t="s">
        <v>435</v>
      </c>
      <c r="E468">
        <v>1903342.46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436</v>
      </c>
      <c r="E469">
        <v>1500585.11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437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438</v>
      </c>
      <c r="E471">
        <v>4768138.62</v>
      </c>
      <c r="F471">
        <v>2648040.41</v>
      </c>
    </row>
    <row r="472" spans="1:6" x14ac:dyDescent="0.25">
      <c r="A472" t="s">
        <v>40</v>
      </c>
      <c r="B472" t="s">
        <v>26</v>
      </c>
      <c r="C472" t="s">
        <v>67</v>
      </c>
      <c r="D472" t="s">
        <v>439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440</v>
      </c>
      <c r="E473">
        <v>2166515.0499999998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441</v>
      </c>
      <c r="E474">
        <v>24079.33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442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443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444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445</v>
      </c>
      <c r="E478">
        <v>0</v>
      </c>
      <c r="F478">
        <v>597077.66</v>
      </c>
    </row>
    <row r="479" spans="1:6" x14ac:dyDescent="0.25">
      <c r="A479" t="s">
        <v>40</v>
      </c>
      <c r="B479" t="s">
        <v>26</v>
      </c>
      <c r="C479" t="s">
        <v>67</v>
      </c>
      <c r="D479" t="s">
        <v>446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447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448</v>
      </c>
      <c r="E481">
        <v>10362660.57</v>
      </c>
      <c r="F481">
        <v>13259801.77</v>
      </c>
    </row>
    <row r="482" spans="1:6" x14ac:dyDescent="0.25">
      <c r="A482" t="s">
        <v>39</v>
      </c>
      <c r="B482" t="s">
        <v>73</v>
      </c>
      <c r="C482" t="s">
        <v>48</v>
      </c>
      <c r="D482" t="s">
        <v>434</v>
      </c>
      <c r="E482">
        <v>0</v>
      </c>
      <c r="F482">
        <v>14160240.82</v>
      </c>
    </row>
    <row r="483" spans="1:6" x14ac:dyDescent="0.25">
      <c r="A483" t="s">
        <v>39</v>
      </c>
      <c r="B483" t="s">
        <v>73</v>
      </c>
      <c r="C483" t="s">
        <v>48</v>
      </c>
      <c r="D483" t="s">
        <v>435</v>
      </c>
      <c r="E483">
        <v>87309.57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436</v>
      </c>
      <c r="E484">
        <v>2428283.52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437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438</v>
      </c>
      <c r="E486">
        <v>4768138.62</v>
      </c>
      <c r="F486">
        <v>2648040.41</v>
      </c>
    </row>
    <row r="487" spans="1:6" x14ac:dyDescent="0.25">
      <c r="A487" t="s">
        <v>39</v>
      </c>
      <c r="B487" t="s">
        <v>73</v>
      </c>
      <c r="C487" t="s">
        <v>48</v>
      </c>
      <c r="D487" t="s">
        <v>439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440</v>
      </c>
      <c r="E488">
        <v>3182353.87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441</v>
      </c>
      <c r="E489">
        <v>1667.07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442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443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444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445</v>
      </c>
      <c r="E493">
        <v>0</v>
      </c>
      <c r="F493">
        <v>660962.43000000005</v>
      </c>
    </row>
    <row r="494" spans="1:6" x14ac:dyDescent="0.25">
      <c r="A494" t="s">
        <v>39</v>
      </c>
      <c r="B494" t="s">
        <v>73</v>
      </c>
      <c r="C494" t="s">
        <v>48</v>
      </c>
      <c r="D494" t="s">
        <v>446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447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448</v>
      </c>
      <c r="E496">
        <v>10467752.630000001</v>
      </c>
      <c r="F496">
        <v>17469243.66</v>
      </c>
    </row>
    <row r="497" spans="1:6" x14ac:dyDescent="0.25">
      <c r="A497" t="s">
        <v>39</v>
      </c>
      <c r="B497" t="s">
        <v>74</v>
      </c>
      <c r="C497" t="s">
        <v>48</v>
      </c>
      <c r="D497" t="s">
        <v>434</v>
      </c>
      <c r="E497">
        <v>0</v>
      </c>
      <c r="F497">
        <v>9393878.4100000001</v>
      </c>
    </row>
    <row r="498" spans="1:6" x14ac:dyDescent="0.25">
      <c r="A498" t="s">
        <v>39</v>
      </c>
      <c r="B498" t="s">
        <v>74</v>
      </c>
      <c r="C498" t="s">
        <v>48</v>
      </c>
      <c r="D498" t="s">
        <v>435</v>
      </c>
      <c r="E498">
        <v>685564.65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436</v>
      </c>
      <c r="E499">
        <v>2428283.52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437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438</v>
      </c>
      <c r="E501">
        <v>4768138.62</v>
      </c>
      <c r="F501">
        <v>2648040.41</v>
      </c>
    </row>
    <row r="502" spans="1:6" x14ac:dyDescent="0.25">
      <c r="A502" t="s">
        <v>39</v>
      </c>
      <c r="B502" t="s">
        <v>74</v>
      </c>
      <c r="C502" t="s">
        <v>48</v>
      </c>
      <c r="D502" t="s">
        <v>439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440</v>
      </c>
      <c r="E503">
        <v>3339302.69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441</v>
      </c>
      <c r="E504">
        <v>1883.36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442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443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444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445</v>
      </c>
      <c r="E508">
        <v>0</v>
      </c>
      <c r="F508">
        <v>607367.6</v>
      </c>
    </row>
    <row r="509" spans="1:6" x14ac:dyDescent="0.25">
      <c r="A509" t="s">
        <v>39</v>
      </c>
      <c r="B509" t="s">
        <v>74</v>
      </c>
      <c r="C509" t="s">
        <v>48</v>
      </c>
      <c r="D509" t="s">
        <v>446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447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448</v>
      </c>
      <c r="E511">
        <v>11223172.83</v>
      </c>
      <c r="F511">
        <v>12649286.42</v>
      </c>
    </row>
    <row r="512" spans="1:6" x14ac:dyDescent="0.25">
      <c r="A512" t="s">
        <v>39</v>
      </c>
      <c r="B512" t="s">
        <v>75</v>
      </c>
      <c r="C512" t="s">
        <v>48</v>
      </c>
      <c r="D512" t="s">
        <v>434</v>
      </c>
      <c r="E512">
        <v>0</v>
      </c>
      <c r="F512">
        <v>7661180.2699999996</v>
      </c>
    </row>
    <row r="513" spans="1:6" x14ac:dyDescent="0.25">
      <c r="A513" t="s">
        <v>39</v>
      </c>
      <c r="B513" t="s">
        <v>75</v>
      </c>
      <c r="C513" t="s">
        <v>48</v>
      </c>
      <c r="D513" t="s">
        <v>435</v>
      </c>
      <c r="E513">
        <v>347278.44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436</v>
      </c>
      <c r="E514">
        <v>2428283.52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437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438</v>
      </c>
      <c r="E516">
        <v>4768138.62</v>
      </c>
      <c r="F516">
        <v>2648040.41</v>
      </c>
    </row>
    <row r="517" spans="1:6" x14ac:dyDescent="0.25">
      <c r="A517" t="s">
        <v>39</v>
      </c>
      <c r="B517" t="s">
        <v>75</v>
      </c>
      <c r="C517" t="s">
        <v>48</v>
      </c>
      <c r="D517" t="s">
        <v>439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440</v>
      </c>
      <c r="E518">
        <v>3287612.83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441</v>
      </c>
      <c r="E519">
        <v>1894.25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442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443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444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445</v>
      </c>
      <c r="E523">
        <v>0</v>
      </c>
      <c r="F523">
        <v>604984.57999999996</v>
      </c>
    </row>
    <row r="524" spans="1:6" x14ac:dyDescent="0.25">
      <c r="A524" t="s">
        <v>39</v>
      </c>
      <c r="B524" t="s">
        <v>75</v>
      </c>
      <c r="C524" t="s">
        <v>48</v>
      </c>
      <c r="D524" t="s">
        <v>446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447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448</v>
      </c>
      <c r="E526">
        <v>10833207.640000001</v>
      </c>
      <c r="F526">
        <v>10914205.26</v>
      </c>
    </row>
    <row r="527" spans="1:6" x14ac:dyDescent="0.25">
      <c r="A527" t="s">
        <v>39</v>
      </c>
      <c r="B527" t="s">
        <v>76</v>
      </c>
      <c r="C527" t="s">
        <v>48</v>
      </c>
      <c r="D527" t="s">
        <v>434</v>
      </c>
      <c r="E527">
        <v>0</v>
      </c>
      <c r="F527">
        <v>6743901.4400000004</v>
      </c>
    </row>
    <row r="528" spans="1:6" x14ac:dyDescent="0.25">
      <c r="A528" t="s">
        <v>39</v>
      </c>
      <c r="B528" t="s">
        <v>76</v>
      </c>
      <c r="C528" t="s">
        <v>48</v>
      </c>
      <c r="D528" t="s">
        <v>435</v>
      </c>
      <c r="E528">
        <v>838122.29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436</v>
      </c>
      <c r="E529">
        <v>2428283.52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437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438</v>
      </c>
      <c r="E531">
        <v>4768138.62</v>
      </c>
      <c r="F531">
        <v>2648040.41</v>
      </c>
    </row>
    <row r="532" spans="1:6" x14ac:dyDescent="0.25">
      <c r="A532" t="s">
        <v>39</v>
      </c>
      <c r="B532" t="s">
        <v>76</v>
      </c>
      <c r="C532" t="s">
        <v>48</v>
      </c>
      <c r="D532" t="s">
        <v>439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440</v>
      </c>
      <c r="E533">
        <v>3357166.72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441</v>
      </c>
      <c r="E534">
        <v>1947.03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442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443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444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445</v>
      </c>
      <c r="E538">
        <v>0</v>
      </c>
      <c r="F538">
        <v>584210.37</v>
      </c>
    </row>
    <row r="539" spans="1:6" x14ac:dyDescent="0.25">
      <c r="A539" t="s">
        <v>39</v>
      </c>
      <c r="B539" t="s">
        <v>76</v>
      </c>
      <c r="C539" t="s">
        <v>48</v>
      </c>
      <c r="D539" t="s">
        <v>446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447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448</v>
      </c>
      <c r="E541">
        <v>11393658.17</v>
      </c>
      <c r="F541">
        <v>9976152.2200000007</v>
      </c>
    </row>
    <row r="542" spans="1:6" x14ac:dyDescent="0.25">
      <c r="A542" t="s">
        <v>39</v>
      </c>
      <c r="B542" t="s">
        <v>77</v>
      </c>
      <c r="C542" t="s">
        <v>48</v>
      </c>
      <c r="D542" t="s">
        <v>434</v>
      </c>
      <c r="E542">
        <v>0</v>
      </c>
      <c r="F542">
        <v>7949479.8300000001</v>
      </c>
    </row>
    <row r="543" spans="1:6" x14ac:dyDescent="0.25">
      <c r="A543" t="s">
        <v>39</v>
      </c>
      <c r="B543" t="s">
        <v>77</v>
      </c>
      <c r="C543" t="s">
        <v>48</v>
      </c>
      <c r="D543" t="s">
        <v>435</v>
      </c>
      <c r="E543">
        <v>455905.89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436</v>
      </c>
      <c r="E544">
        <v>2428283.52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437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438</v>
      </c>
      <c r="E546">
        <v>4768138.62</v>
      </c>
      <c r="F546">
        <v>2648040.41</v>
      </c>
    </row>
    <row r="547" spans="1:6" x14ac:dyDescent="0.25">
      <c r="A547" t="s">
        <v>39</v>
      </c>
      <c r="B547" t="s">
        <v>77</v>
      </c>
      <c r="C547" t="s">
        <v>48</v>
      </c>
      <c r="D547" t="s">
        <v>439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440</v>
      </c>
      <c r="E548">
        <v>3251908.28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441</v>
      </c>
      <c r="E549">
        <v>1795.96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442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443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444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445</v>
      </c>
      <c r="E553">
        <v>0</v>
      </c>
      <c r="F553">
        <v>605035.15</v>
      </c>
    </row>
    <row r="554" spans="1:6" x14ac:dyDescent="0.25">
      <c r="A554" t="s">
        <v>39</v>
      </c>
      <c r="B554" t="s">
        <v>77</v>
      </c>
      <c r="C554" t="s">
        <v>48</v>
      </c>
      <c r="D554" t="s">
        <v>446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447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448</v>
      </c>
      <c r="E556">
        <v>10906032.26</v>
      </c>
      <c r="F556">
        <v>11202555.390000001</v>
      </c>
    </row>
    <row r="557" spans="1:6" x14ac:dyDescent="0.25">
      <c r="A557" t="s">
        <v>39</v>
      </c>
      <c r="B557" t="s">
        <v>78</v>
      </c>
      <c r="C557" t="s">
        <v>48</v>
      </c>
      <c r="D557" t="s">
        <v>434</v>
      </c>
      <c r="E557">
        <v>0</v>
      </c>
      <c r="F557">
        <v>2976018.89</v>
      </c>
    </row>
    <row r="558" spans="1:6" x14ac:dyDescent="0.25">
      <c r="A558" t="s">
        <v>39</v>
      </c>
      <c r="B558" t="s">
        <v>78</v>
      </c>
      <c r="C558" t="s">
        <v>48</v>
      </c>
      <c r="D558" t="s">
        <v>435</v>
      </c>
      <c r="E558">
        <v>730049.97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436</v>
      </c>
      <c r="E559">
        <v>2428283.52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437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438</v>
      </c>
      <c r="E561">
        <v>4768138.62</v>
      </c>
      <c r="F561">
        <v>2648040.41</v>
      </c>
    </row>
    <row r="562" spans="1:6" x14ac:dyDescent="0.25">
      <c r="A562" t="s">
        <v>39</v>
      </c>
      <c r="B562" t="s">
        <v>78</v>
      </c>
      <c r="C562" t="s">
        <v>48</v>
      </c>
      <c r="D562" t="s">
        <v>439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440</v>
      </c>
      <c r="E563">
        <v>3274625.9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441</v>
      </c>
      <c r="E564">
        <v>1954.19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442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443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444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445</v>
      </c>
      <c r="E568">
        <v>0</v>
      </c>
      <c r="F568">
        <v>557321.32999999996</v>
      </c>
    </row>
    <row r="569" spans="1:6" x14ac:dyDescent="0.25">
      <c r="A569" t="s">
        <v>39</v>
      </c>
      <c r="B569" t="s">
        <v>78</v>
      </c>
      <c r="C569" t="s">
        <v>48</v>
      </c>
      <c r="D569" t="s">
        <v>446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447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448</v>
      </c>
      <c r="E571">
        <v>11203052.199999999</v>
      </c>
      <c r="F571">
        <v>6181380.6399999997</v>
      </c>
    </row>
    <row r="572" spans="1:6" x14ac:dyDescent="0.25">
      <c r="A572" t="s">
        <v>39</v>
      </c>
      <c r="B572" t="s">
        <v>79</v>
      </c>
      <c r="C572" t="s">
        <v>48</v>
      </c>
      <c r="D572" t="s">
        <v>434</v>
      </c>
      <c r="E572">
        <v>0</v>
      </c>
      <c r="F572">
        <v>2778988.13</v>
      </c>
    </row>
    <row r="573" spans="1:6" x14ac:dyDescent="0.25">
      <c r="A573" t="s">
        <v>39</v>
      </c>
      <c r="B573" t="s">
        <v>79</v>
      </c>
      <c r="C573" t="s">
        <v>48</v>
      </c>
      <c r="D573" t="s">
        <v>435</v>
      </c>
      <c r="E573">
        <v>871122.22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436</v>
      </c>
      <c r="E574">
        <v>2428283.52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437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438</v>
      </c>
      <c r="E576">
        <v>4768138.62</v>
      </c>
      <c r="F576">
        <v>2648040.41</v>
      </c>
    </row>
    <row r="577" spans="1:6" x14ac:dyDescent="0.25">
      <c r="A577" t="s">
        <v>39</v>
      </c>
      <c r="B577" t="s">
        <v>79</v>
      </c>
      <c r="C577" t="s">
        <v>48</v>
      </c>
      <c r="D577" t="s">
        <v>439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440</v>
      </c>
      <c r="E578">
        <v>3319321.46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441</v>
      </c>
      <c r="E579">
        <v>2009.26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442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443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444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445</v>
      </c>
      <c r="E583">
        <v>0</v>
      </c>
      <c r="F583">
        <v>550196.14</v>
      </c>
    </row>
    <row r="584" spans="1:6" x14ac:dyDescent="0.25">
      <c r="A584" t="s">
        <v>39</v>
      </c>
      <c r="B584" t="s">
        <v>79</v>
      </c>
      <c r="C584" t="s">
        <v>48</v>
      </c>
      <c r="D584" t="s">
        <v>446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447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448</v>
      </c>
      <c r="E586">
        <v>11388875.07</v>
      </c>
      <c r="F586">
        <v>5977224.6799999997</v>
      </c>
    </row>
    <row r="587" spans="1:6" x14ac:dyDescent="0.25">
      <c r="A587" t="s">
        <v>39</v>
      </c>
      <c r="B587" t="s">
        <v>80</v>
      </c>
      <c r="C587" t="s">
        <v>48</v>
      </c>
      <c r="D587" t="s">
        <v>434</v>
      </c>
      <c r="E587">
        <v>0</v>
      </c>
      <c r="F587">
        <v>3497848.42</v>
      </c>
    </row>
    <row r="588" spans="1:6" x14ac:dyDescent="0.25">
      <c r="A588" t="s">
        <v>39</v>
      </c>
      <c r="B588" t="s">
        <v>80</v>
      </c>
      <c r="C588" t="s">
        <v>48</v>
      </c>
      <c r="D588" t="s">
        <v>435</v>
      </c>
      <c r="E588">
        <v>1133512.3999999999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436</v>
      </c>
      <c r="E589">
        <v>2428283.52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437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438</v>
      </c>
      <c r="E591">
        <v>4768138.62</v>
      </c>
      <c r="F591">
        <v>2648040.41</v>
      </c>
    </row>
    <row r="592" spans="1:6" x14ac:dyDescent="0.25">
      <c r="A592" t="s">
        <v>39</v>
      </c>
      <c r="B592" t="s">
        <v>80</v>
      </c>
      <c r="C592" t="s">
        <v>48</v>
      </c>
      <c r="D592" t="s">
        <v>439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440</v>
      </c>
      <c r="E593">
        <v>3372571.94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441</v>
      </c>
      <c r="E594">
        <v>2051.9699999999998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442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443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444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445</v>
      </c>
      <c r="E598">
        <v>0</v>
      </c>
      <c r="F598">
        <v>549414.99</v>
      </c>
    </row>
    <row r="599" spans="1:6" x14ac:dyDescent="0.25">
      <c r="A599" t="s">
        <v>39</v>
      </c>
      <c r="B599" t="s">
        <v>80</v>
      </c>
      <c r="C599" t="s">
        <v>48</v>
      </c>
      <c r="D599" t="s">
        <v>446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447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448</v>
      </c>
      <c r="E601">
        <v>11704558.449999999</v>
      </c>
      <c r="F601">
        <v>6695303.8200000003</v>
      </c>
    </row>
    <row r="602" spans="1:6" x14ac:dyDescent="0.25">
      <c r="A602" t="s">
        <v>39</v>
      </c>
      <c r="B602" t="s">
        <v>81</v>
      </c>
      <c r="C602" t="s">
        <v>48</v>
      </c>
      <c r="D602" t="s">
        <v>434</v>
      </c>
      <c r="E602">
        <v>0</v>
      </c>
      <c r="F602">
        <v>3096314.35</v>
      </c>
    </row>
    <row r="603" spans="1:6" x14ac:dyDescent="0.25">
      <c r="A603" t="s">
        <v>39</v>
      </c>
      <c r="B603" t="s">
        <v>81</v>
      </c>
      <c r="C603" t="s">
        <v>48</v>
      </c>
      <c r="D603" t="s">
        <v>435</v>
      </c>
      <c r="E603">
        <v>1320706.02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436</v>
      </c>
      <c r="E604">
        <v>2428283.52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437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438</v>
      </c>
      <c r="E606">
        <v>4768138.62</v>
      </c>
      <c r="F606">
        <v>2648040.41</v>
      </c>
    </row>
    <row r="607" spans="1:6" x14ac:dyDescent="0.25">
      <c r="A607" t="s">
        <v>39</v>
      </c>
      <c r="B607" t="s">
        <v>81</v>
      </c>
      <c r="C607" t="s">
        <v>48</v>
      </c>
      <c r="D607" t="s">
        <v>439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440</v>
      </c>
      <c r="E608">
        <v>3402651.73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441</v>
      </c>
      <c r="E609">
        <v>2077.9299999999998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442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443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444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445</v>
      </c>
      <c r="E613">
        <v>0</v>
      </c>
      <c r="F613">
        <v>541819.23</v>
      </c>
    </row>
    <row r="614" spans="1:6" x14ac:dyDescent="0.25">
      <c r="A614" t="s">
        <v>39</v>
      </c>
      <c r="B614" t="s">
        <v>81</v>
      </c>
      <c r="C614" t="s">
        <v>48</v>
      </c>
      <c r="D614" t="s">
        <v>446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447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448</v>
      </c>
      <c r="E616">
        <v>11921857.810000001</v>
      </c>
      <c r="F616">
        <v>6286173.9900000002</v>
      </c>
    </row>
    <row r="617" spans="1:6" x14ac:dyDescent="0.25">
      <c r="A617" t="s">
        <v>39</v>
      </c>
      <c r="B617" t="s">
        <v>20</v>
      </c>
      <c r="C617" t="s">
        <v>48</v>
      </c>
      <c r="D617" t="s">
        <v>434</v>
      </c>
      <c r="E617">
        <v>0</v>
      </c>
      <c r="F617">
        <v>4634561.84</v>
      </c>
    </row>
    <row r="618" spans="1:6" x14ac:dyDescent="0.25">
      <c r="A618" t="s">
        <v>39</v>
      </c>
      <c r="B618" t="s">
        <v>20</v>
      </c>
      <c r="C618" t="s">
        <v>48</v>
      </c>
      <c r="D618" t="s">
        <v>435</v>
      </c>
      <c r="E618">
        <v>2044946.01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436</v>
      </c>
      <c r="E619">
        <v>2428283.52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437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438</v>
      </c>
      <c r="E621">
        <v>4768138.62</v>
      </c>
      <c r="F621">
        <v>2648040.41</v>
      </c>
    </row>
    <row r="622" spans="1:6" x14ac:dyDescent="0.25">
      <c r="A622" t="s">
        <v>39</v>
      </c>
      <c r="B622" t="s">
        <v>20</v>
      </c>
      <c r="C622" t="s">
        <v>48</v>
      </c>
      <c r="D622" t="s">
        <v>439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440</v>
      </c>
      <c r="E623">
        <v>3304862.38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441</v>
      </c>
      <c r="E624">
        <v>2103.98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442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443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444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445</v>
      </c>
      <c r="E628">
        <v>0</v>
      </c>
      <c r="F628">
        <v>537464.91</v>
      </c>
    </row>
    <row r="629" spans="1:6" x14ac:dyDescent="0.25">
      <c r="A629" t="s">
        <v>39</v>
      </c>
      <c r="B629" t="s">
        <v>20</v>
      </c>
      <c r="C629" t="s">
        <v>48</v>
      </c>
      <c r="D629" t="s">
        <v>446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447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448</v>
      </c>
      <c r="E631">
        <v>12548334.5</v>
      </c>
      <c r="F631">
        <v>7820067.1600000001</v>
      </c>
    </row>
    <row r="632" spans="1:6" x14ac:dyDescent="0.25">
      <c r="A632" t="s">
        <v>39</v>
      </c>
      <c r="B632" t="s">
        <v>21</v>
      </c>
      <c r="C632" t="s">
        <v>48</v>
      </c>
      <c r="D632" t="s">
        <v>434</v>
      </c>
      <c r="E632">
        <v>0</v>
      </c>
      <c r="F632">
        <v>7589439.0800000001</v>
      </c>
    </row>
    <row r="633" spans="1:6" x14ac:dyDescent="0.25">
      <c r="A633" t="s">
        <v>39</v>
      </c>
      <c r="B633" t="s">
        <v>21</v>
      </c>
      <c r="C633" t="s">
        <v>48</v>
      </c>
      <c r="D633" t="s">
        <v>435</v>
      </c>
      <c r="E633">
        <v>2444591.4700000002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436</v>
      </c>
      <c r="E634">
        <v>2428283.52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437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438</v>
      </c>
      <c r="E636">
        <v>4768138.62</v>
      </c>
      <c r="F636">
        <v>2648040.41</v>
      </c>
    </row>
    <row r="637" spans="1:6" x14ac:dyDescent="0.25">
      <c r="A637" t="s">
        <v>39</v>
      </c>
      <c r="B637" t="s">
        <v>21</v>
      </c>
      <c r="C637" t="s">
        <v>48</v>
      </c>
      <c r="D637" t="s">
        <v>439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440</v>
      </c>
      <c r="E638">
        <v>3467203.94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441</v>
      </c>
      <c r="E639">
        <v>2091.83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442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443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444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445</v>
      </c>
      <c r="E643">
        <v>0</v>
      </c>
      <c r="F643">
        <v>549484.47</v>
      </c>
    </row>
    <row r="644" spans="1:6" x14ac:dyDescent="0.25">
      <c r="A644" t="s">
        <v>39</v>
      </c>
      <c r="B644" t="s">
        <v>21</v>
      </c>
      <c r="C644" t="s">
        <v>48</v>
      </c>
      <c r="D644" t="s">
        <v>446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447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448</v>
      </c>
      <c r="E646">
        <v>13110309.369999999</v>
      </c>
      <c r="F646">
        <v>10786963.960000001</v>
      </c>
    </row>
    <row r="647" spans="1:6" x14ac:dyDescent="0.25">
      <c r="A647" t="s">
        <v>39</v>
      </c>
      <c r="B647" t="s">
        <v>22</v>
      </c>
      <c r="C647" t="s">
        <v>48</v>
      </c>
      <c r="D647" t="s">
        <v>434</v>
      </c>
      <c r="E647">
        <v>0</v>
      </c>
      <c r="F647">
        <v>7703724.0599999996</v>
      </c>
    </row>
    <row r="648" spans="1:6" x14ac:dyDescent="0.25">
      <c r="A648" t="s">
        <v>39</v>
      </c>
      <c r="B648" t="s">
        <v>22</v>
      </c>
      <c r="C648" t="s">
        <v>48</v>
      </c>
      <c r="D648" t="s">
        <v>435</v>
      </c>
      <c r="E648">
        <v>1809483.14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436</v>
      </c>
      <c r="E649">
        <v>2428283.52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437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438</v>
      </c>
      <c r="E651">
        <v>4768138.62</v>
      </c>
      <c r="F651">
        <v>2648040.41</v>
      </c>
    </row>
    <row r="652" spans="1:6" x14ac:dyDescent="0.25">
      <c r="A652" t="s">
        <v>39</v>
      </c>
      <c r="B652" t="s">
        <v>22</v>
      </c>
      <c r="C652" t="s">
        <v>48</v>
      </c>
      <c r="D652" t="s">
        <v>439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440</v>
      </c>
      <c r="E653">
        <v>3416703.29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441</v>
      </c>
      <c r="E654">
        <v>2030.73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442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443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444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445</v>
      </c>
      <c r="E658">
        <v>0</v>
      </c>
      <c r="F658">
        <v>564945.17000000004</v>
      </c>
    </row>
    <row r="659" spans="1:6" x14ac:dyDescent="0.25">
      <c r="A659" t="s">
        <v>39</v>
      </c>
      <c r="B659" t="s">
        <v>22</v>
      </c>
      <c r="C659" t="s">
        <v>48</v>
      </c>
      <c r="D659" t="s">
        <v>446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447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448</v>
      </c>
      <c r="E661">
        <v>12424639.289999999</v>
      </c>
      <c r="F661">
        <v>10916709.640000001</v>
      </c>
    </row>
    <row r="662" spans="1:6" x14ac:dyDescent="0.25">
      <c r="A662" t="s">
        <v>39</v>
      </c>
      <c r="B662" t="s">
        <v>23</v>
      </c>
      <c r="C662" t="s">
        <v>48</v>
      </c>
      <c r="D662" t="s">
        <v>434</v>
      </c>
      <c r="E662">
        <v>0</v>
      </c>
      <c r="F662">
        <v>6400818.5300000003</v>
      </c>
    </row>
    <row r="663" spans="1:6" x14ac:dyDescent="0.25">
      <c r="A663" t="s">
        <v>39</v>
      </c>
      <c r="B663" t="s">
        <v>23</v>
      </c>
      <c r="C663" t="s">
        <v>48</v>
      </c>
      <c r="D663" t="s">
        <v>435</v>
      </c>
      <c r="E663">
        <v>2742098.15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436</v>
      </c>
      <c r="E664">
        <v>2428283.52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437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438</v>
      </c>
      <c r="E666">
        <v>4768138.62</v>
      </c>
      <c r="F666">
        <v>2648040.41</v>
      </c>
    </row>
    <row r="667" spans="1:6" x14ac:dyDescent="0.25">
      <c r="A667" t="s">
        <v>39</v>
      </c>
      <c r="B667" t="s">
        <v>23</v>
      </c>
      <c r="C667" t="s">
        <v>48</v>
      </c>
      <c r="D667" t="s">
        <v>439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440</v>
      </c>
      <c r="E668">
        <v>3453609.55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441</v>
      </c>
      <c r="E669">
        <v>2186.91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442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443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444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445</v>
      </c>
      <c r="E673">
        <v>0</v>
      </c>
      <c r="F673">
        <v>533507.98</v>
      </c>
    </row>
    <row r="674" spans="1:6" x14ac:dyDescent="0.25">
      <c r="A674" t="s">
        <v>39</v>
      </c>
      <c r="B674" t="s">
        <v>23</v>
      </c>
      <c r="C674" t="s">
        <v>48</v>
      </c>
      <c r="D674" t="s">
        <v>446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447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448</v>
      </c>
      <c r="E676">
        <v>13394316.75</v>
      </c>
      <c r="F676">
        <v>9582366.9199999999</v>
      </c>
    </row>
    <row r="677" spans="1:6" x14ac:dyDescent="0.25">
      <c r="A677" t="s">
        <v>39</v>
      </c>
      <c r="B677" t="s">
        <v>24</v>
      </c>
      <c r="C677" t="s">
        <v>48</v>
      </c>
      <c r="D677" t="s">
        <v>434</v>
      </c>
      <c r="E677">
        <v>0</v>
      </c>
      <c r="F677">
        <v>5007997.1399999997</v>
      </c>
    </row>
    <row r="678" spans="1:6" x14ac:dyDescent="0.25">
      <c r="A678" t="s">
        <v>39</v>
      </c>
      <c r="B678" t="s">
        <v>24</v>
      </c>
      <c r="C678" t="s">
        <v>48</v>
      </c>
      <c r="D678" t="s">
        <v>435</v>
      </c>
      <c r="E678">
        <v>3688733.81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436</v>
      </c>
      <c r="E679">
        <v>2428283.52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437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438</v>
      </c>
      <c r="E681">
        <v>4768138.62</v>
      </c>
      <c r="F681">
        <v>2648040.41</v>
      </c>
    </row>
    <row r="682" spans="1:6" x14ac:dyDescent="0.25">
      <c r="A682" t="s">
        <v>39</v>
      </c>
      <c r="B682" t="s">
        <v>24</v>
      </c>
      <c r="C682" t="s">
        <v>48</v>
      </c>
      <c r="D682" t="s">
        <v>439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440</v>
      </c>
      <c r="E683">
        <v>3367220.43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441</v>
      </c>
      <c r="E684">
        <v>2181.8000000000002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442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443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444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445</v>
      </c>
      <c r="E688">
        <v>0</v>
      </c>
      <c r="F688">
        <v>506422.4</v>
      </c>
    </row>
    <row r="689" spans="1:6" x14ac:dyDescent="0.25">
      <c r="A689" t="s">
        <v>39</v>
      </c>
      <c r="B689" t="s">
        <v>24</v>
      </c>
      <c r="C689" t="s">
        <v>48</v>
      </c>
      <c r="D689" t="s">
        <v>446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447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448</v>
      </c>
      <c r="E691">
        <v>14254558.17</v>
      </c>
      <c r="F691">
        <v>8162459.96</v>
      </c>
    </row>
    <row r="692" spans="1:6" x14ac:dyDescent="0.25">
      <c r="A692" t="s">
        <v>39</v>
      </c>
      <c r="B692" t="s">
        <v>25</v>
      </c>
      <c r="C692" t="s">
        <v>48</v>
      </c>
      <c r="D692" t="s">
        <v>434</v>
      </c>
      <c r="E692">
        <v>0</v>
      </c>
      <c r="F692">
        <v>2668843.33</v>
      </c>
    </row>
    <row r="693" spans="1:6" x14ac:dyDescent="0.25">
      <c r="A693" t="s">
        <v>39</v>
      </c>
      <c r="B693" t="s">
        <v>25</v>
      </c>
      <c r="C693" t="s">
        <v>48</v>
      </c>
      <c r="D693" t="s">
        <v>435</v>
      </c>
      <c r="E693">
        <v>5183902.59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436</v>
      </c>
      <c r="E694">
        <v>2428283.52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437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438</v>
      </c>
      <c r="E696">
        <v>4768138.62</v>
      </c>
      <c r="F696">
        <v>2648040.41</v>
      </c>
    </row>
    <row r="697" spans="1:6" x14ac:dyDescent="0.25">
      <c r="A697" t="s">
        <v>39</v>
      </c>
      <c r="B697" t="s">
        <v>25</v>
      </c>
      <c r="C697" t="s">
        <v>48</v>
      </c>
      <c r="D697" t="s">
        <v>439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440</v>
      </c>
      <c r="E698">
        <v>3608718.31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441</v>
      </c>
      <c r="E699">
        <v>2327.5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442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443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444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445</v>
      </c>
      <c r="E703">
        <v>0</v>
      </c>
      <c r="F703">
        <v>449566.58</v>
      </c>
    </row>
    <row r="704" spans="1:6" x14ac:dyDescent="0.25">
      <c r="A704" t="s">
        <v>39</v>
      </c>
      <c r="B704" t="s">
        <v>25</v>
      </c>
      <c r="C704" t="s">
        <v>48</v>
      </c>
      <c r="D704" t="s">
        <v>446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447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448</v>
      </c>
      <c r="E706">
        <v>15991370.529999999</v>
      </c>
      <c r="F706">
        <v>5766450.3200000003</v>
      </c>
    </row>
    <row r="707" spans="1:6" x14ac:dyDescent="0.25">
      <c r="A707" t="s">
        <v>39</v>
      </c>
      <c r="B707" t="s">
        <v>26</v>
      </c>
      <c r="C707" t="s">
        <v>48</v>
      </c>
      <c r="D707" t="s">
        <v>434</v>
      </c>
      <c r="E707">
        <v>0</v>
      </c>
      <c r="F707">
        <v>9347580.3100000005</v>
      </c>
    </row>
    <row r="708" spans="1:6" x14ac:dyDescent="0.25">
      <c r="A708" t="s">
        <v>39</v>
      </c>
      <c r="B708" t="s">
        <v>26</v>
      </c>
      <c r="C708" t="s">
        <v>48</v>
      </c>
      <c r="D708" t="s">
        <v>435</v>
      </c>
      <c r="E708">
        <v>2071450.01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436</v>
      </c>
      <c r="E709">
        <v>2428283.52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437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438</v>
      </c>
      <c r="E711">
        <v>4768138.62</v>
      </c>
      <c r="F711">
        <v>2648040.41</v>
      </c>
    </row>
    <row r="712" spans="1:6" x14ac:dyDescent="0.25">
      <c r="A712" t="s">
        <v>39</v>
      </c>
      <c r="B712" t="s">
        <v>26</v>
      </c>
      <c r="C712" t="s">
        <v>48</v>
      </c>
      <c r="D712" t="s">
        <v>439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440</v>
      </c>
      <c r="E713">
        <v>3014407.65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441</v>
      </c>
      <c r="E714">
        <v>1861.44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442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443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444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445</v>
      </c>
      <c r="E718">
        <v>0</v>
      </c>
      <c r="F718">
        <v>597407.63</v>
      </c>
    </row>
    <row r="719" spans="1:6" x14ac:dyDescent="0.25">
      <c r="A719" t="s">
        <v>39</v>
      </c>
      <c r="B719" t="s">
        <v>26</v>
      </c>
      <c r="C719" t="s">
        <v>48</v>
      </c>
      <c r="D719" t="s">
        <v>446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447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448</v>
      </c>
      <c r="E721">
        <v>12284141.24</v>
      </c>
      <c r="F721">
        <v>12593028.35</v>
      </c>
    </row>
    <row r="722" spans="1:6" x14ac:dyDescent="0.25">
      <c r="A722" t="s">
        <v>40</v>
      </c>
      <c r="B722" t="s">
        <v>73</v>
      </c>
      <c r="C722" t="s">
        <v>48</v>
      </c>
      <c r="D722" t="s">
        <v>434</v>
      </c>
      <c r="E722">
        <v>0</v>
      </c>
      <c r="F722">
        <v>14523674.27</v>
      </c>
    </row>
    <row r="723" spans="1:6" x14ac:dyDescent="0.25">
      <c r="A723" t="s">
        <v>40</v>
      </c>
      <c r="B723" t="s">
        <v>73</v>
      </c>
      <c r="C723" t="s">
        <v>48</v>
      </c>
      <c r="D723" t="s">
        <v>435</v>
      </c>
      <c r="E723">
        <v>80499.899999999994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436</v>
      </c>
      <c r="E724">
        <v>1500585.11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437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438</v>
      </c>
      <c r="E726">
        <v>4768138.62</v>
      </c>
      <c r="F726">
        <v>2648040.41</v>
      </c>
    </row>
    <row r="727" spans="1:6" x14ac:dyDescent="0.25">
      <c r="A727" t="s">
        <v>40</v>
      </c>
      <c r="B727" t="s">
        <v>73</v>
      </c>
      <c r="C727" t="s">
        <v>48</v>
      </c>
      <c r="D727" t="s">
        <v>439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440</v>
      </c>
      <c r="E728">
        <v>2954829.06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441</v>
      </c>
      <c r="E729">
        <v>1398.93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442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443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444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445</v>
      </c>
      <c r="E733">
        <v>0</v>
      </c>
      <c r="F733">
        <v>660762.59</v>
      </c>
    </row>
    <row r="734" spans="1:6" x14ac:dyDescent="0.25">
      <c r="A734" t="s">
        <v>40</v>
      </c>
      <c r="B734" t="s">
        <v>73</v>
      </c>
      <c r="C734" t="s">
        <v>48</v>
      </c>
      <c r="D734" t="s">
        <v>446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447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448</v>
      </c>
      <c r="E736">
        <v>9305451.6199999992</v>
      </c>
      <c r="F736">
        <v>17832477.27</v>
      </c>
    </row>
    <row r="737" spans="1:6" x14ac:dyDescent="0.25">
      <c r="A737" t="s">
        <v>40</v>
      </c>
      <c r="B737" t="s">
        <v>74</v>
      </c>
      <c r="C737" t="s">
        <v>48</v>
      </c>
      <c r="D737" t="s">
        <v>434</v>
      </c>
      <c r="E737">
        <v>0</v>
      </c>
      <c r="F737">
        <v>9734809.4199999999</v>
      </c>
    </row>
    <row r="738" spans="1:6" x14ac:dyDescent="0.25">
      <c r="A738" t="s">
        <v>40</v>
      </c>
      <c r="B738" t="s">
        <v>74</v>
      </c>
      <c r="C738" t="s">
        <v>48</v>
      </c>
      <c r="D738" t="s">
        <v>435</v>
      </c>
      <c r="E738">
        <v>600668.41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436</v>
      </c>
      <c r="E739">
        <v>1500585.11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437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438</v>
      </c>
      <c r="E741">
        <v>4768138.62</v>
      </c>
      <c r="F741">
        <v>2648040.41</v>
      </c>
    </row>
    <row r="742" spans="1:6" x14ac:dyDescent="0.25">
      <c r="A742" t="s">
        <v>40</v>
      </c>
      <c r="B742" t="s">
        <v>74</v>
      </c>
      <c r="C742" t="s">
        <v>48</v>
      </c>
      <c r="D742" t="s">
        <v>439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440</v>
      </c>
      <c r="E743">
        <v>3040371.99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441</v>
      </c>
      <c r="E744">
        <v>1541.72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442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443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444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445</v>
      </c>
      <c r="E748">
        <v>0</v>
      </c>
      <c r="F748">
        <v>607082.05000000005</v>
      </c>
    </row>
    <row r="749" spans="1:6" x14ac:dyDescent="0.25">
      <c r="A749" t="s">
        <v>40</v>
      </c>
      <c r="B749" t="s">
        <v>74</v>
      </c>
      <c r="C749" t="s">
        <v>48</v>
      </c>
      <c r="D749" t="s">
        <v>446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447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448</v>
      </c>
      <c r="E751">
        <v>9911305.8399999999</v>
      </c>
      <c r="F751">
        <v>12989931.880000001</v>
      </c>
    </row>
    <row r="752" spans="1:6" x14ac:dyDescent="0.25">
      <c r="A752" t="s">
        <v>40</v>
      </c>
      <c r="B752" t="s">
        <v>75</v>
      </c>
      <c r="C752" t="s">
        <v>48</v>
      </c>
      <c r="D752" t="s">
        <v>434</v>
      </c>
      <c r="E752">
        <v>0</v>
      </c>
      <c r="F752">
        <v>8059958.1299999999</v>
      </c>
    </row>
    <row r="753" spans="1:6" x14ac:dyDescent="0.25">
      <c r="A753" t="s">
        <v>40</v>
      </c>
      <c r="B753" t="s">
        <v>75</v>
      </c>
      <c r="C753" t="s">
        <v>48</v>
      </c>
      <c r="D753" t="s">
        <v>435</v>
      </c>
      <c r="E753">
        <v>297094.32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436</v>
      </c>
      <c r="E754">
        <v>1500585.11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437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438</v>
      </c>
      <c r="E756">
        <v>4768138.62</v>
      </c>
      <c r="F756">
        <v>2648040.41</v>
      </c>
    </row>
    <row r="757" spans="1:6" x14ac:dyDescent="0.25">
      <c r="A757" t="s">
        <v>40</v>
      </c>
      <c r="B757" t="s">
        <v>75</v>
      </c>
      <c r="C757" t="s">
        <v>48</v>
      </c>
      <c r="D757" t="s">
        <v>439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440</v>
      </c>
      <c r="E758">
        <v>3012301.53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441</v>
      </c>
      <c r="E759">
        <v>1570.52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442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443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444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445</v>
      </c>
      <c r="E763">
        <v>0</v>
      </c>
      <c r="F763">
        <v>604726.84</v>
      </c>
    </row>
    <row r="764" spans="1:6" x14ac:dyDescent="0.25">
      <c r="A764" t="s">
        <v>40</v>
      </c>
      <c r="B764" t="s">
        <v>75</v>
      </c>
      <c r="C764" t="s">
        <v>48</v>
      </c>
      <c r="D764" t="s">
        <v>446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447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448</v>
      </c>
      <c r="E766">
        <v>9579690.0899999999</v>
      </c>
      <c r="F766">
        <v>11312725.380000001</v>
      </c>
    </row>
    <row r="767" spans="1:6" x14ac:dyDescent="0.25">
      <c r="A767" t="s">
        <v>40</v>
      </c>
      <c r="B767" t="s">
        <v>76</v>
      </c>
      <c r="C767" t="s">
        <v>48</v>
      </c>
      <c r="D767" t="s">
        <v>434</v>
      </c>
      <c r="E767">
        <v>0</v>
      </c>
      <c r="F767">
        <v>7079718.8799999999</v>
      </c>
    </row>
    <row r="768" spans="1:6" x14ac:dyDescent="0.25">
      <c r="A768" t="s">
        <v>40</v>
      </c>
      <c r="B768" t="s">
        <v>76</v>
      </c>
      <c r="C768" t="s">
        <v>48</v>
      </c>
      <c r="D768" t="s">
        <v>435</v>
      </c>
      <c r="E768">
        <v>725764.64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436</v>
      </c>
      <c r="E769">
        <v>1500585.11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437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438</v>
      </c>
      <c r="E771">
        <v>4768138.62</v>
      </c>
      <c r="F771">
        <v>2648040.41</v>
      </c>
    </row>
    <row r="772" spans="1:6" x14ac:dyDescent="0.25">
      <c r="A772" t="s">
        <v>40</v>
      </c>
      <c r="B772" t="s">
        <v>76</v>
      </c>
      <c r="C772" t="s">
        <v>48</v>
      </c>
      <c r="D772" t="s">
        <v>439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440</v>
      </c>
      <c r="E773">
        <v>3052989.59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441</v>
      </c>
      <c r="E774">
        <v>1587.51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442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443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444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445</v>
      </c>
      <c r="E778">
        <v>0</v>
      </c>
      <c r="F778">
        <v>583897.81000000006</v>
      </c>
    </row>
    <row r="779" spans="1:6" x14ac:dyDescent="0.25">
      <c r="A779" t="s">
        <v>40</v>
      </c>
      <c r="B779" t="s">
        <v>76</v>
      </c>
      <c r="C779" t="s">
        <v>48</v>
      </c>
      <c r="D779" t="s">
        <v>446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447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448</v>
      </c>
      <c r="E781">
        <v>10049065.460000001</v>
      </c>
      <c r="F781">
        <v>10311657.1</v>
      </c>
    </row>
    <row r="782" spans="1:6" x14ac:dyDescent="0.25">
      <c r="A782" t="s">
        <v>40</v>
      </c>
      <c r="B782" t="s">
        <v>77</v>
      </c>
      <c r="C782" t="s">
        <v>48</v>
      </c>
      <c r="D782" t="s">
        <v>434</v>
      </c>
      <c r="E782">
        <v>0</v>
      </c>
      <c r="F782">
        <v>8373825.0700000003</v>
      </c>
    </row>
    <row r="783" spans="1:6" x14ac:dyDescent="0.25">
      <c r="A783" t="s">
        <v>40</v>
      </c>
      <c r="B783" t="s">
        <v>77</v>
      </c>
      <c r="C783" t="s">
        <v>48</v>
      </c>
      <c r="D783" t="s">
        <v>435</v>
      </c>
      <c r="E783">
        <v>394082.04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436</v>
      </c>
      <c r="E784">
        <v>1500585.11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437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438</v>
      </c>
      <c r="E786">
        <v>4768138.62</v>
      </c>
      <c r="F786">
        <v>2648040.41</v>
      </c>
    </row>
    <row r="787" spans="1:6" x14ac:dyDescent="0.25">
      <c r="A787" t="s">
        <v>40</v>
      </c>
      <c r="B787" t="s">
        <v>77</v>
      </c>
      <c r="C787" t="s">
        <v>48</v>
      </c>
      <c r="D787" t="s">
        <v>439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440</v>
      </c>
      <c r="E788">
        <v>2978940.13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441</v>
      </c>
      <c r="E789">
        <v>1456.01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442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443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444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445</v>
      </c>
      <c r="E793">
        <v>0</v>
      </c>
      <c r="F793">
        <v>604736.56000000006</v>
      </c>
    </row>
    <row r="794" spans="1:6" x14ac:dyDescent="0.25">
      <c r="A794" t="s">
        <v>40</v>
      </c>
      <c r="B794" t="s">
        <v>77</v>
      </c>
      <c r="C794" t="s">
        <v>48</v>
      </c>
      <c r="D794" t="s">
        <v>446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447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448</v>
      </c>
      <c r="E796">
        <v>9643201.9199999999</v>
      </c>
      <c r="F796">
        <v>11626602.039999999</v>
      </c>
    </row>
    <row r="797" spans="1:6" x14ac:dyDescent="0.25">
      <c r="A797" t="s">
        <v>40</v>
      </c>
      <c r="B797" t="s">
        <v>78</v>
      </c>
      <c r="C797" t="s">
        <v>48</v>
      </c>
      <c r="D797" t="s">
        <v>434</v>
      </c>
      <c r="E797">
        <v>0</v>
      </c>
      <c r="F797">
        <v>3226858.02</v>
      </c>
    </row>
    <row r="798" spans="1:6" x14ac:dyDescent="0.25">
      <c r="A798" t="s">
        <v>40</v>
      </c>
      <c r="B798" t="s">
        <v>78</v>
      </c>
      <c r="C798" t="s">
        <v>48</v>
      </c>
      <c r="D798" t="s">
        <v>435</v>
      </c>
      <c r="E798">
        <v>606068.09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436</v>
      </c>
      <c r="E799">
        <v>1500585.11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437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438</v>
      </c>
      <c r="E801">
        <v>4768138.62</v>
      </c>
      <c r="F801">
        <v>2648040.41</v>
      </c>
    </row>
    <row r="802" spans="1:6" x14ac:dyDescent="0.25">
      <c r="A802" t="s">
        <v>40</v>
      </c>
      <c r="B802" t="s">
        <v>78</v>
      </c>
      <c r="C802" t="s">
        <v>48</v>
      </c>
      <c r="D802" t="s">
        <v>439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440</v>
      </c>
      <c r="E803">
        <v>2987765.55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441</v>
      </c>
      <c r="E804">
        <v>1585.41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442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443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444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445</v>
      </c>
      <c r="E808">
        <v>0</v>
      </c>
      <c r="F808">
        <v>556947.51</v>
      </c>
    </row>
    <row r="809" spans="1:6" x14ac:dyDescent="0.25">
      <c r="A809" t="s">
        <v>40</v>
      </c>
      <c r="B809" t="s">
        <v>78</v>
      </c>
      <c r="C809" t="s">
        <v>48</v>
      </c>
      <c r="D809" t="s">
        <v>446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447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448</v>
      </c>
      <c r="E811">
        <v>9864142.7799999993</v>
      </c>
      <c r="F811">
        <v>6431845.9400000004</v>
      </c>
    </row>
    <row r="812" spans="1:6" x14ac:dyDescent="0.25">
      <c r="A812" t="s">
        <v>40</v>
      </c>
      <c r="B812" t="s">
        <v>79</v>
      </c>
      <c r="C812" t="s">
        <v>48</v>
      </c>
      <c r="D812" t="s">
        <v>434</v>
      </c>
      <c r="E812">
        <v>0</v>
      </c>
      <c r="F812">
        <v>2998987.93</v>
      </c>
    </row>
    <row r="813" spans="1:6" x14ac:dyDescent="0.25">
      <c r="A813" t="s">
        <v>40</v>
      </c>
      <c r="B813" t="s">
        <v>79</v>
      </c>
      <c r="C813" t="s">
        <v>48</v>
      </c>
      <c r="D813" t="s">
        <v>435</v>
      </c>
      <c r="E813">
        <v>721617.89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436</v>
      </c>
      <c r="E814">
        <v>1500585.11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437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438</v>
      </c>
      <c r="E816">
        <v>4768138.62</v>
      </c>
      <c r="F816">
        <v>2648040.41</v>
      </c>
    </row>
    <row r="817" spans="1:6" x14ac:dyDescent="0.25">
      <c r="A817" t="s">
        <v>40</v>
      </c>
      <c r="B817" t="s">
        <v>79</v>
      </c>
      <c r="C817" t="s">
        <v>48</v>
      </c>
      <c r="D817" t="s">
        <v>439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440</v>
      </c>
      <c r="E818">
        <v>3040186.06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441</v>
      </c>
      <c r="E819">
        <v>1646.88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442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443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444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445</v>
      </c>
      <c r="E823">
        <v>0</v>
      </c>
      <c r="F823">
        <v>549792.43999999994</v>
      </c>
    </row>
    <row r="824" spans="1:6" x14ac:dyDescent="0.25">
      <c r="A824" t="s">
        <v>40</v>
      </c>
      <c r="B824" t="s">
        <v>79</v>
      </c>
      <c r="C824" t="s">
        <v>48</v>
      </c>
      <c r="D824" t="s">
        <v>446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447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448</v>
      </c>
      <c r="E826">
        <v>10032174.560000001</v>
      </c>
      <c r="F826">
        <v>6196820.7800000003</v>
      </c>
    </row>
    <row r="827" spans="1:6" x14ac:dyDescent="0.25">
      <c r="A827" t="s">
        <v>40</v>
      </c>
      <c r="B827" t="s">
        <v>80</v>
      </c>
      <c r="C827" t="s">
        <v>48</v>
      </c>
      <c r="D827" t="s">
        <v>434</v>
      </c>
      <c r="E827">
        <v>0</v>
      </c>
      <c r="F827">
        <v>3736037.2</v>
      </c>
    </row>
    <row r="828" spans="1:6" x14ac:dyDescent="0.25">
      <c r="A828" t="s">
        <v>40</v>
      </c>
      <c r="B828" t="s">
        <v>80</v>
      </c>
      <c r="C828" t="s">
        <v>48</v>
      </c>
      <c r="D828" t="s">
        <v>435</v>
      </c>
      <c r="E828">
        <v>969395.49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436</v>
      </c>
      <c r="E829">
        <v>1500585.11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437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438</v>
      </c>
      <c r="E831">
        <v>4768138.62</v>
      </c>
      <c r="F831">
        <v>2648040.41</v>
      </c>
    </row>
    <row r="832" spans="1:6" x14ac:dyDescent="0.25">
      <c r="A832" t="s">
        <v>40</v>
      </c>
      <c r="B832" t="s">
        <v>80</v>
      </c>
      <c r="C832" t="s">
        <v>48</v>
      </c>
      <c r="D832" t="s">
        <v>439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440</v>
      </c>
      <c r="E833">
        <v>3064035.94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441</v>
      </c>
      <c r="E834">
        <v>1661.55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442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443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444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445</v>
      </c>
      <c r="E838">
        <v>0</v>
      </c>
      <c r="F838">
        <v>548995.27</v>
      </c>
    </row>
    <row r="839" spans="1:6" x14ac:dyDescent="0.25">
      <c r="A839" t="s">
        <v>40</v>
      </c>
      <c r="B839" t="s">
        <v>80</v>
      </c>
      <c r="C839" t="s">
        <v>48</v>
      </c>
      <c r="D839" t="s">
        <v>446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447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448</v>
      </c>
      <c r="E841">
        <v>10303816.710000001</v>
      </c>
      <c r="F841">
        <v>6933072.8799999999</v>
      </c>
    </row>
    <row r="842" spans="1:6" x14ac:dyDescent="0.25">
      <c r="A842" t="s">
        <v>40</v>
      </c>
      <c r="B842" t="s">
        <v>81</v>
      </c>
      <c r="C842" t="s">
        <v>48</v>
      </c>
      <c r="D842" t="s">
        <v>434</v>
      </c>
      <c r="E842">
        <v>0</v>
      </c>
      <c r="F842">
        <v>3303357.38</v>
      </c>
    </row>
    <row r="843" spans="1:6" x14ac:dyDescent="0.25">
      <c r="A843" t="s">
        <v>40</v>
      </c>
      <c r="B843" t="s">
        <v>81</v>
      </c>
      <c r="C843" t="s">
        <v>48</v>
      </c>
      <c r="D843" t="s">
        <v>435</v>
      </c>
      <c r="E843">
        <v>1120232.98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436</v>
      </c>
      <c r="E844">
        <v>1500585.11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437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438</v>
      </c>
      <c r="E846">
        <v>4768138.62</v>
      </c>
      <c r="F846">
        <v>2648040.41</v>
      </c>
    </row>
    <row r="847" spans="1:6" x14ac:dyDescent="0.25">
      <c r="A847" t="s">
        <v>40</v>
      </c>
      <c r="B847" t="s">
        <v>81</v>
      </c>
      <c r="C847" t="s">
        <v>48</v>
      </c>
      <c r="D847" t="s">
        <v>439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440</v>
      </c>
      <c r="E848">
        <v>3062890.49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441</v>
      </c>
      <c r="E849">
        <v>1675.78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442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443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444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445</v>
      </c>
      <c r="E853">
        <v>0</v>
      </c>
      <c r="F853">
        <v>541309.87</v>
      </c>
    </row>
    <row r="854" spans="1:6" x14ac:dyDescent="0.25">
      <c r="A854" t="s">
        <v>40</v>
      </c>
      <c r="B854" t="s">
        <v>81</v>
      </c>
      <c r="C854" t="s">
        <v>48</v>
      </c>
      <c r="D854" t="s">
        <v>446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447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448</v>
      </c>
      <c r="E856">
        <v>10453522.98</v>
      </c>
      <c r="F856">
        <v>6492707.6600000001</v>
      </c>
    </row>
    <row r="857" spans="1:6" x14ac:dyDescent="0.25">
      <c r="A857" t="s">
        <v>40</v>
      </c>
      <c r="B857" t="s">
        <v>20</v>
      </c>
      <c r="C857" t="s">
        <v>48</v>
      </c>
      <c r="D857" t="s">
        <v>434</v>
      </c>
      <c r="E857">
        <v>0</v>
      </c>
      <c r="F857">
        <v>4857296.63</v>
      </c>
    </row>
    <row r="858" spans="1:6" x14ac:dyDescent="0.25">
      <c r="A858" t="s">
        <v>40</v>
      </c>
      <c r="B858" t="s">
        <v>20</v>
      </c>
      <c r="C858" t="s">
        <v>48</v>
      </c>
      <c r="D858" t="s">
        <v>435</v>
      </c>
      <c r="E858">
        <v>1820885.93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436</v>
      </c>
      <c r="E859">
        <v>1500585.11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437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438</v>
      </c>
      <c r="E861">
        <v>4768138.62</v>
      </c>
      <c r="F861">
        <v>2648040.41</v>
      </c>
    </row>
    <row r="862" spans="1:6" x14ac:dyDescent="0.25">
      <c r="A862" t="s">
        <v>40</v>
      </c>
      <c r="B862" t="s">
        <v>20</v>
      </c>
      <c r="C862" t="s">
        <v>48</v>
      </c>
      <c r="D862" t="s">
        <v>439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440</v>
      </c>
      <c r="E863">
        <v>2995969.75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441</v>
      </c>
      <c r="E864">
        <v>1697.03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442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443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444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445</v>
      </c>
      <c r="E868">
        <v>0</v>
      </c>
      <c r="F868">
        <v>536915.23</v>
      </c>
    </row>
    <row r="869" spans="1:6" x14ac:dyDescent="0.25">
      <c r="A869" t="s">
        <v>40</v>
      </c>
      <c r="B869" t="s">
        <v>20</v>
      </c>
      <c r="C869" t="s">
        <v>48</v>
      </c>
      <c r="D869" t="s">
        <v>446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447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448</v>
      </c>
      <c r="E871">
        <v>11087276.439999999</v>
      </c>
      <c r="F871">
        <v>8042252.2699999996</v>
      </c>
    </row>
    <row r="872" spans="1:6" x14ac:dyDescent="0.25">
      <c r="A872" t="s">
        <v>40</v>
      </c>
      <c r="B872" t="s">
        <v>21</v>
      </c>
      <c r="C872" t="s">
        <v>48</v>
      </c>
      <c r="D872" t="s">
        <v>434</v>
      </c>
      <c r="E872">
        <v>0</v>
      </c>
      <c r="F872">
        <v>7778475.9000000004</v>
      </c>
    </row>
    <row r="873" spans="1:6" x14ac:dyDescent="0.25">
      <c r="A873" t="s">
        <v>40</v>
      </c>
      <c r="B873" t="s">
        <v>21</v>
      </c>
      <c r="C873" t="s">
        <v>48</v>
      </c>
      <c r="D873" t="s">
        <v>435</v>
      </c>
      <c r="E873">
        <v>2191374.5299999998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436</v>
      </c>
      <c r="E874">
        <v>1500585.11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437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438</v>
      </c>
      <c r="E876">
        <v>4768138.62</v>
      </c>
      <c r="F876">
        <v>2648040.41</v>
      </c>
    </row>
    <row r="877" spans="1:6" x14ac:dyDescent="0.25">
      <c r="A877" t="s">
        <v>40</v>
      </c>
      <c r="B877" t="s">
        <v>21</v>
      </c>
      <c r="C877" t="s">
        <v>48</v>
      </c>
      <c r="D877" t="s">
        <v>439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440</v>
      </c>
      <c r="E878">
        <v>3105010.63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441</v>
      </c>
      <c r="E879">
        <v>1686.13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442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443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444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445</v>
      </c>
      <c r="E883">
        <v>0</v>
      </c>
      <c r="F883">
        <v>548967.04</v>
      </c>
    </row>
    <row r="884" spans="1:6" x14ac:dyDescent="0.25">
      <c r="A884" t="s">
        <v>40</v>
      </c>
      <c r="B884" t="s">
        <v>21</v>
      </c>
      <c r="C884" t="s">
        <v>48</v>
      </c>
      <c r="D884" t="s">
        <v>446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447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448</v>
      </c>
      <c r="E886">
        <v>11566795.02</v>
      </c>
      <c r="F886">
        <v>10975483.35</v>
      </c>
    </row>
    <row r="887" spans="1:6" x14ac:dyDescent="0.25">
      <c r="A887" t="s">
        <v>40</v>
      </c>
      <c r="B887" t="s">
        <v>22</v>
      </c>
      <c r="C887" t="s">
        <v>48</v>
      </c>
      <c r="D887" t="s">
        <v>434</v>
      </c>
      <c r="E887">
        <v>0</v>
      </c>
      <c r="F887">
        <v>7950300.4900000002</v>
      </c>
    </row>
    <row r="888" spans="1:6" x14ac:dyDescent="0.25">
      <c r="A888" t="s">
        <v>40</v>
      </c>
      <c r="B888" t="s">
        <v>22</v>
      </c>
      <c r="C888" t="s">
        <v>48</v>
      </c>
      <c r="D888" t="s">
        <v>435</v>
      </c>
      <c r="E888">
        <v>1611808.32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436</v>
      </c>
      <c r="E889">
        <v>1500585.11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437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438</v>
      </c>
      <c r="E891">
        <v>4768138.62</v>
      </c>
      <c r="F891">
        <v>2648040.41</v>
      </c>
    </row>
    <row r="892" spans="1:6" x14ac:dyDescent="0.25">
      <c r="A892" t="s">
        <v>40</v>
      </c>
      <c r="B892" t="s">
        <v>22</v>
      </c>
      <c r="C892" t="s">
        <v>48</v>
      </c>
      <c r="D892" t="s">
        <v>439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440</v>
      </c>
      <c r="E893">
        <v>3097363.32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441</v>
      </c>
      <c r="E894">
        <v>1627.03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442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443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444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445</v>
      </c>
      <c r="E898">
        <v>0</v>
      </c>
      <c r="F898">
        <v>564556.82999999996</v>
      </c>
    </row>
    <row r="899" spans="1:6" x14ac:dyDescent="0.25">
      <c r="A899" t="s">
        <v>40</v>
      </c>
      <c r="B899" t="s">
        <v>22</v>
      </c>
      <c r="C899" t="s">
        <v>48</v>
      </c>
      <c r="D899" t="s">
        <v>446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447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448</v>
      </c>
      <c r="E901">
        <v>10979522.4</v>
      </c>
      <c r="F901">
        <v>11162897.73</v>
      </c>
    </row>
    <row r="902" spans="1:6" x14ac:dyDescent="0.25">
      <c r="A902" t="s">
        <v>40</v>
      </c>
      <c r="B902" t="s">
        <v>23</v>
      </c>
      <c r="C902" t="s">
        <v>48</v>
      </c>
      <c r="D902" t="s">
        <v>434</v>
      </c>
      <c r="E902">
        <v>0</v>
      </c>
      <c r="F902">
        <v>6592290.6100000003</v>
      </c>
    </row>
    <row r="903" spans="1:6" x14ac:dyDescent="0.25">
      <c r="A903" t="s">
        <v>40</v>
      </c>
      <c r="B903" t="s">
        <v>23</v>
      </c>
      <c r="C903" t="s">
        <v>48</v>
      </c>
      <c r="D903" t="s">
        <v>435</v>
      </c>
      <c r="E903">
        <v>2446544.62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436</v>
      </c>
      <c r="E904">
        <v>1500585.11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437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438</v>
      </c>
      <c r="E906">
        <v>4768138.62</v>
      </c>
      <c r="F906">
        <v>2648040.41</v>
      </c>
    </row>
    <row r="907" spans="1:6" x14ac:dyDescent="0.25">
      <c r="A907" t="s">
        <v>40</v>
      </c>
      <c r="B907" t="s">
        <v>23</v>
      </c>
      <c r="C907" t="s">
        <v>48</v>
      </c>
      <c r="D907" t="s">
        <v>439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440</v>
      </c>
      <c r="E908">
        <v>3105440.19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441</v>
      </c>
      <c r="E909">
        <v>1778.7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442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443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444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445</v>
      </c>
      <c r="E913">
        <v>0</v>
      </c>
      <c r="F913">
        <v>532781.6</v>
      </c>
    </row>
    <row r="914" spans="1:6" x14ac:dyDescent="0.25">
      <c r="A914" t="s">
        <v>40</v>
      </c>
      <c r="B914" t="s">
        <v>23</v>
      </c>
      <c r="C914" t="s">
        <v>48</v>
      </c>
      <c r="D914" t="s">
        <v>446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447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448</v>
      </c>
      <c r="E916">
        <v>11822487.25</v>
      </c>
      <c r="F916">
        <v>9773112.6199999992</v>
      </c>
    </row>
    <row r="917" spans="1:6" x14ac:dyDescent="0.25">
      <c r="A917" t="s">
        <v>40</v>
      </c>
      <c r="B917" t="s">
        <v>24</v>
      </c>
      <c r="C917" t="s">
        <v>48</v>
      </c>
      <c r="D917" t="s">
        <v>434</v>
      </c>
      <c r="E917">
        <v>0</v>
      </c>
      <c r="F917">
        <v>5179642.0999999996</v>
      </c>
    </row>
    <row r="918" spans="1:6" x14ac:dyDescent="0.25">
      <c r="A918" t="s">
        <v>40</v>
      </c>
      <c r="B918" t="s">
        <v>24</v>
      </c>
      <c r="C918" t="s">
        <v>48</v>
      </c>
      <c r="D918" t="s">
        <v>435</v>
      </c>
      <c r="E918">
        <v>3327200.92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436</v>
      </c>
      <c r="E919">
        <v>1500585.11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437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438</v>
      </c>
      <c r="E921">
        <v>4768138.62</v>
      </c>
      <c r="F921">
        <v>2648040.41</v>
      </c>
    </row>
    <row r="922" spans="1:6" x14ac:dyDescent="0.25">
      <c r="A922" t="s">
        <v>40</v>
      </c>
      <c r="B922" t="s">
        <v>24</v>
      </c>
      <c r="C922" t="s">
        <v>48</v>
      </c>
      <c r="D922" t="s">
        <v>439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440</v>
      </c>
      <c r="E923">
        <v>2979790.09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441</v>
      </c>
      <c r="E924">
        <v>1772.69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442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443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444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445</v>
      </c>
      <c r="E928">
        <v>0</v>
      </c>
      <c r="F928">
        <v>505738.68</v>
      </c>
    </row>
    <row r="929" spans="1:6" x14ac:dyDescent="0.25">
      <c r="A929" t="s">
        <v>40</v>
      </c>
      <c r="B929" t="s">
        <v>24</v>
      </c>
      <c r="C929" t="s">
        <v>48</v>
      </c>
      <c r="D929" t="s">
        <v>446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447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448</v>
      </c>
      <c r="E931">
        <v>12577487.439999999</v>
      </c>
      <c r="F931">
        <v>8333421.1900000004</v>
      </c>
    </row>
    <row r="932" spans="1:6" x14ac:dyDescent="0.25">
      <c r="A932" t="s">
        <v>40</v>
      </c>
      <c r="B932" t="s">
        <v>25</v>
      </c>
      <c r="C932" t="s">
        <v>48</v>
      </c>
      <c r="D932" t="s">
        <v>434</v>
      </c>
      <c r="E932">
        <v>0</v>
      </c>
      <c r="F932">
        <v>2835576.76</v>
      </c>
    </row>
    <row r="933" spans="1:6" x14ac:dyDescent="0.25">
      <c r="A933" t="s">
        <v>40</v>
      </c>
      <c r="B933" t="s">
        <v>25</v>
      </c>
      <c r="C933" t="s">
        <v>48</v>
      </c>
      <c r="D933" t="s">
        <v>435</v>
      </c>
      <c r="E933">
        <v>4705896.25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436</v>
      </c>
      <c r="E934">
        <v>1500585.11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437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438</v>
      </c>
      <c r="E936">
        <v>4768138.62</v>
      </c>
      <c r="F936">
        <v>2648040.41</v>
      </c>
    </row>
    <row r="937" spans="1:6" x14ac:dyDescent="0.25">
      <c r="A937" t="s">
        <v>40</v>
      </c>
      <c r="B937" t="s">
        <v>25</v>
      </c>
      <c r="C937" t="s">
        <v>48</v>
      </c>
      <c r="D937" t="s">
        <v>439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440</v>
      </c>
      <c r="E938">
        <v>3232194.46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441</v>
      </c>
      <c r="E939">
        <v>1882.85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442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443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444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445</v>
      </c>
      <c r="E943">
        <v>0</v>
      </c>
      <c r="F943">
        <v>448898.3</v>
      </c>
    </row>
    <row r="944" spans="1:6" x14ac:dyDescent="0.25">
      <c r="A944" t="s">
        <v>40</v>
      </c>
      <c r="B944" t="s">
        <v>25</v>
      </c>
      <c r="C944" t="s">
        <v>48</v>
      </c>
      <c r="D944" t="s">
        <v>446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447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448</v>
      </c>
      <c r="E946">
        <v>14208697.289999999</v>
      </c>
      <c r="F946">
        <v>5932515.4699999997</v>
      </c>
    </row>
    <row r="947" spans="1:6" x14ac:dyDescent="0.25">
      <c r="A947" t="s">
        <v>40</v>
      </c>
      <c r="B947" t="s">
        <v>26</v>
      </c>
      <c r="C947" t="s">
        <v>48</v>
      </c>
      <c r="D947" t="s">
        <v>434</v>
      </c>
      <c r="E947">
        <v>0</v>
      </c>
      <c r="F947">
        <v>9520833.4700000007</v>
      </c>
    </row>
    <row r="948" spans="1:6" x14ac:dyDescent="0.25">
      <c r="A948" t="s">
        <v>40</v>
      </c>
      <c r="B948" t="s">
        <v>26</v>
      </c>
      <c r="C948" t="s">
        <v>48</v>
      </c>
      <c r="D948" t="s">
        <v>435</v>
      </c>
      <c r="E948">
        <v>1846243.11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436</v>
      </c>
      <c r="E949">
        <v>1500585.11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437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438</v>
      </c>
      <c r="E951">
        <v>4768138.62</v>
      </c>
      <c r="F951">
        <v>2648040.41</v>
      </c>
    </row>
    <row r="952" spans="1:6" x14ac:dyDescent="0.25">
      <c r="A952" t="s">
        <v>40</v>
      </c>
      <c r="B952" t="s">
        <v>26</v>
      </c>
      <c r="C952" t="s">
        <v>48</v>
      </c>
      <c r="D952" t="s">
        <v>439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440</v>
      </c>
      <c r="E953">
        <v>2694322.52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441</v>
      </c>
      <c r="E954">
        <v>1495.24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442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443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444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445</v>
      </c>
      <c r="E958">
        <v>0</v>
      </c>
      <c r="F958">
        <v>597060.14</v>
      </c>
    </row>
    <row r="959" spans="1:6" x14ac:dyDescent="0.25">
      <c r="A959" t="s">
        <v>40</v>
      </c>
      <c r="B959" t="s">
        <v>26</v>
      </c>
      <c r="C959" t="s">
        <v>48</v>
      </c>
      <c r="D959" t="s">
        <v>446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447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448</v>
      </c>
      <c r="E961">
        <v>10810784.59</v>
      </c>
      <c r="F961">
        <v>12765934.02</v>
      </c>
    </row>
    <row r="962" spans="1:6" x14ac:dyDescent="0.25">
      <c r="A962" t="s">
        <v>39</v>
      </c>
      <c r="B962" t="s">
        <v>73</v>
      </c>
      <c r="C962" t="s">
        <v>65</v>
      </c>
      <c r="D962" t="s">
        <v>434</v>
      </c>
      <c r="E962">
        <v>159997.04</v>
      </c>
      <c r="F962">
        <v>13498159.199999999</v>
      </c>
    </row>
    <row r="963" spans="1:6" x14ac:dyDescent="0.25">
      <c r="A963" t="s">
        <v>39</v>
      </c>
      <c r="B963" t="s">
        <v>73</v>
      </c>
      <c r="C963" t="s">
        <v>65</v>
      </c>
      <c r="D963" t="s">
        <v>435</v>
      </c>
      <c r="E963">
        <v>86801.11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436</v>
      </c>
      <c r="E964">
        <v>2428283.52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437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438</v>
      </c>
      <c r="E966">
        <v>4768138.62</v>
      </c>
      <c r="F966">
        <v>2648040.41</v>
      </c>
    </row>
    <row r="967" spans="1:6" x14ac:dyDescent="0.25">
      <c r="A967" t="s">
        <v>39</v>
      </c>
      <c r="B967" t="s">
        <v>73</v>
      </c>
      <c r="C967" t="s">
        <v>65</v>
      </c>
      <c r="D967" t="s">
        <v>439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440</v>
      </c>
      <c r="E968">
        <v>3182353.81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441</v>
      </c>
      <c r="E969">
        <v>1667.06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442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443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444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445</v>
      </c>
      <c r="E973">
        <v>0</v>
      </c>
      <c r="F973">
        <v>660962.43999999994</v>
      </c>
    </row>
    <row r="974" spans="1:6" x14ac:dyDescent="0.25">
      <c r="A974" t="s">
        <v>39</v>
      </c>
      <c r="B974" t="s">
        <v>73</v>
      </c>
      <c r="C974" t="s">
        <v>65</v>
      </c>
      <c r="D974" t="s">
        <v>446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447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448</v>
      </c>
      <c r="E976">
        <v>10627241.16</v>
      </c>
      <c r="F976">
        <v>16807162.050000001</v>
      </c>
    </row>
    <row r="977" spans="1:6" x14ac:dyDescent="0.25">
      <c r="A977" t="s">
        <v>39</v>
      </c>
      <c r="B977" t="s">
        <v>74</v>
      </c>
      <c r="C977" t="s">
        <v>65</v>
      </c>
      <c r="D977" t="s">
        <v>434</v>
      </c>
      <c r="E977">
        <v>102615.53</v>
      </c>
      <c r="F977">
        <v>9013067.6899999995</v>
      </c>
    </row>
    <row r="978" spans="1:6" x14ac:dyDescent="0.25">
      <c r="A978" t="s">
        <v>39</v>
      </c>
      <c r="B978" t="s">
        <v>74</v>
      </c>
      <c r="C978" t="s">
        <v>65</v>
      </c>
      <c r="D978" t="s">
        <v>435</v>
      </c>
      <c r="E978">
        <v>683808.75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436</v>
      </c>
      <c r="E979">
        <v>2428283.52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437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438</v>
      </c>
      <c r="E981">
        <v>4768138.62</v>
      </c>
      <c r="F981">
        <v>2648040.41</v>
      </c>
    </row>
    <row r="982" spans="1:6" x14ac:dyDescent="0.25">
      <c r="A982" t="s">
        <v>39</v>
      </c>
      <c r="B982" t="s">
        <v>74</v>
      </c>
      <c r="C982" t="s">
        <v>65</v>
      </c>
      <c r="D982" t="s">
        <v>439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440</v>
      </c>
      <c r="E983">
        <v>3339187.96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441</v>
      </c>
      <c r="E984">
        <v>1883.09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442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443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444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445</v>
      </c>
      <c r="E988">
        <v>0</v>
      </c>
      <c r="F988">
        <v>607366.94999999995</v>
      </c>
    </row>
    <row r="989" spans="1:6" x14ac:dyDescent="0.25">
      <c r="A989" t="s">
        <v>39</v>
      </c>
      <c r="B989" t="s">
        <v>74</v>
      </c>
      <c r="C989" t="s">
        <v>65</v>
      </c>
      <c r="D989" t="s">
        <v>446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447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448</v>
      </c>
      <c r="E991">
        <v>11323917.460000001</v>
      </c>
      <c r="F991">
        <v>12268475.050000001</v>
      </c>
    </row>
    <row r="992" spans="1:6" x14ac:dyDescent="0.25">
      <c r="A992" t="s">
        <v>39</v>
      </c>
      <c r="B992" t="s">
        <v>75</v>
      </c>
      <c r="C992" t="s">
        <v>65</v>
      </c>
      <c r="D992" t="s">
        <v>434</v>
      </c>
      <c r="E992">
        <v>57953.31</v>
      </c>
      <c r="F992">
        <v>7426703.5</v>
      </c>
    </row>
    <row r="993" spans="1:6" x14ac:dyDescent="0.25">
      <c r="A993" t="s">
        <v>39</v>
      </c>
      <c r="B993" t="s">
        <v>75</v>
      </c>
      <c r="C993" t="s">
        <v>65</v>
      </c>
      <c r="D993" t="s">
        <v>435</v>
      </c>
      <c r="E993">
        <v>345275.97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436</v>
      </c>
      <c r="E994">
        <v>2428283.52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437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438</v>
      </c>
      <c r="E996">
        <v>4768138.62</v>
      </c>
      <c r="F996">
        <v>2648040.41</v>
      </c>
    </row>
    <row r="997" spans="1:6" x14ac:dyDescent="0.25">
      <c r="A997" t="s">
        <v>39</v>
      </c>
      <c r="B997" t="s">
        <v>75</v>
      </c>
      <c r="C997" t="s">
        <v>65</v>
      </c>
      <c r="D997" t="s">
        <v>439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440</v>
      </c>
      <c r="E998">
        <v>3287609.15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441</v>
      </c>
      <c r="E999">
        <v>1894.17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442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443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444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445</v>
      </c>
      <c r="E1003">
        <v>0</v>
      </c>
      <c r="F1003">
        <v>604984.55000000005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446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447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448</v>
      </c>
      <c r="E1006">
        <v>10889154.73</v>
      </c>
      <c r="F1006">
        <v>10679728.449999999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434</v>
      </c>
      <c r="E1007">
        <v>49921.41</v>
      </c>
      <c r="F1007">
        <v>6543285.4299999997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435</v>
      </c>
      <c r="E1008">
        <v>837596.19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436</v>
      </c>
      <c r="E1009">
        <v>2428283.52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437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438</v>
      </c>
      <c r="E1011">
        <v>4768138.62</v>
      </c>
      <c r="F1011">
        <v>2648040.41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439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440</v>
      </c>
      <c r="E1013">
        <v>3357111.08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441</v>
      </c>
      <c r="E1014">
        <v>1946.93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442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443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444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445</v>
      </c>
      <c r="E1018">
        <v>0</v>
      </c>
      <c r="F1018">
        <v>584241.79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446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447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448</v>
      </c>
      <c r="E1021">
        <v>11442997.74</v>
      </c>
      <c r="F1021">
        <v>9775567.6300000008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434</v>
      </c>
      <c r="E1022">
        <v>53092.02</v>
      </c>
      <c r="F1022">
        <v>7742637.2199999997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435</v>
      </c>
      <c r="E1023">
        <v>454327.02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436</v>
      </c>
      <c r="E1024">
        <v>2428283.52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437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438</v>
      </c>
      <c r="E1026">
        <v>4768138.62</v>
      </c>
      <c r="F1026">
        <v>2648040.41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439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440</v>
      </c>
      <c r="E1028">
        <v>3251898.29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441</v>
      </c>
      <c r="E1029">
        <v>1795.86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442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443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444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445</v>
      </c>
      <c r="E1033">
        <v>0</v>
      </c>
      <c r="F1033">
        <v>605035.18999999994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446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447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448</v>
      </c>
      <c r="E1036">
        <v>10957535.310000001</v>
      </c>
      <c r="F1036">
        <v>10995712.82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434</v>
      </c>
      <c r="E1037">
        <v>8940.8799999999992</v>
      </c>
      <c r="F1037">
        <v>2938309.12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435</v>
      </c>
      <c r="E1038">
        <v>717021.81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436</v>
      </c>
      <c r="E1039">
        <v>2428283.52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437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438</v>
      </c>
      <c r="E1041">
        <v>4768138.62</v>
      </c>
      <c r="F1041">
        <v>2648040.41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439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440</v>
      </c>
      <c r="E1043">
        <v>3274613.99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441</v>
      </c>
      <c r="E1044">
        <v>1954.06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442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443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444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445</v>
      </c>
      <c r="E1048">
        <v>0</v>
      </c>
      <c r="F1048">
        <v>557322.35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446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447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448</v>
      </c>
      <c r="E1051">
        <v>11198952.869999999</v>
      </c>
      <c r="F1051">
        <v>6143671.8799999999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434</v>
      </c>
      <c r="E1052">
        <v>8551.49</v>
      </c>
      <c r="F1052">
        <v>2743004.69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435</v>
      </c>
      <c r="E1053">
        <v>861694.36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436</v>
      </c>
      <c r="E1054">
        <v>2428283.52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437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438</v>
      </c>
      <c r="E1056">
        <v>4768138.62</v>
      </c>
      <c r="F1056">
        <v>2648040.41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439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440</v>
      </c>
      <c r="E1058">
        <v>3319320.08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441</v>
      </c>
      <c r="E1059">
        <v>2009.24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442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443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444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445</v>
      </c>
      <c r="E1063">
        <v>0</v>
      </c>
      <c r="F1063">
        <v>550196.27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446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447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448</v>
      </c>
      <c r="E1066">
        <v>11387997.300000001</v>
      </c>
      <c r="F1066">
        <v>5941241.3700000001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434</v>
      </c>
      <c r="E1067">
        <v>14614.02</v>
      </c>
      <c r="F1067">
        <v>3437149.77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435</v>
      </c>
      <c r="E1068">
        <v>1127074.31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436</v>
      </c>
      <c r="E1069">
        <v>2428283.52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437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438</v>
      </c>
      <c r="E1071">
        <v>4768138.62</v>
      </c>
      <c r="F1071">
        <v>2648040.41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439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440</v>
      </c>
      <c r="E1073">
        <v>3372559.77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441</v>
      </c>
      <c r="E1074">
        <v>2051.9699999999998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442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443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444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445</v>
      </c>
      <c r="E1078">
        <v>0</v>
      </c>
      <c r="F1078">
        <v>549416.25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446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447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448</v>
      </c>
      <c r="E1081">
        <v>11712722.199999999</v>
      </c>
      <c r="F1081">
        <v>6634606.4400000004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434</v>
      </c>
      <c r="E1082">
        <v>11403.99</v>
      </c>
      <c r="F1082">
        <v>3048740.52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435</v>
      </c>
      <c r="E1083">
        <v>1313840.25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436</v>
      </c>
      <c r="E1084">
        <v>2428283.52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437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438</v>
      </c>
      <c r="E1086">
        <v>4768138.62</v>
      </c>
      <c r="F1086">
        <v>2648040.41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439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440</v>
      </c>
      <c r="E1088">
        <v>3402600.11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441</v>
      </c>
      <c r="E1089">
        <v>2077.84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442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443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444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445</v>
      </c>
      <c r="E1093">
        <v>0</v>
      </c>
      <c r="F1093">
        <v>541819.57999999996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446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447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448</v>
      </c>
      <c r="E1096">
        <v>11926344.32</v>
      </c>
      <c r="F1096">
        <v>6238600.5099999998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434</v>
      </c>
      <c r="E1097">
        <v>35347.019999999997</v>
      </c>
      <c r="F1097">
        <v>4503307.57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435</v>
      </c>
      <c r="E1098">
        <v>2046316.3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436</v>
      </c>
      <c r="E1099">
        <v>2428283.52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437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438</v>
      </c>
      <c r="E1101">
        <v>4768138.62</v>
      </c>
      <c r="F1101">
        <v>2648040.41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439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440</v>
      </c>
      <c r="E1103">
        <v>3304811.22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441</v>
      </c>
      <c r="E1104">
        <v>2103.84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442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443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444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445</v>
      </c>
      <c r="E1108">
        <v>0</v>
      </c>
      <c r="F1108">
        <v>537466.63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446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447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448</v>
      </c>
      <c r="E1111">
        <v>12585000.51</v>
      </c>
      <c r="F1111">
        <v>7688814.6100000003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434</v>
      </c>
      <c r="E1112">
        <v>95489.18</v>
      </c>
      <c r="F1112">
        <v>7229319.5999999996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435</v>
      </c>
      <c r="E1113">
        <v>2453236.66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436</v>
      </c>
      <c r="E1114">
        <v>2428283.52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437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438</v>
      </c>
      <c r="E1116">
        <v>4768138.62</v>
      </c>
      <c r="F1116">
        <v>2648040.41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439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440</v>
      </c>
      <c r="E1118">
        <v>3466813.41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441</v>
      </c>
      <c r="E1119">
        <v>2091.7199999999998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442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443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444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445</v>
      </c>
      <c r="E1123">
        <v>0</v>
      </c>
      <c r="F1123">
        <v>549490.86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446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447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448</v>
      </c>
      <c r="E1126">
        <v>13214053.1</v>
      </c>
      <c r="F1126">
        <v>10426850.869999999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434</v>
      </c>
      <c r="E1127">
        <v>93101.95</v>
      </c>
      <c r="F1127">
        <v>7356924.4500000002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435</v>
      </c>
      <c r="E1128">
        <v>1815629.94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436</v>
      </c>
      <c r="E1129">
        <v>2428283.52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437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438</v>
      </c>
      <c r="E1131">
        <v>4768138.62</v>
      </c>
      <c r="F1131">
        <v>2648040.41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439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440</v>
      </c>
      <c r="E1133">
        <v>3416504.81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441</v>
      </c>
      <c r="E1134">
        <v>2030.46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442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443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444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445</v>
      </c>
      <c r="E1138">
        <v>0</v>
      </c>
      <c r="F1138">
        <v>564941.93999999994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446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447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448</v>
      </c>
      <c r="E1141">
        <v>12523689.289999999</v>
      </c>
      <c r="F1141">
        <v>10569906.800000001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434</v>
      </c>
      <c r="E1142">
        <v>72564.66</v>
      </c>
      <c r="F1142">
        <v>6123635.9100000001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435</v>
      </c>
      <c r="E1143">
        <v>2748190.67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436</v>
      </c>
      <c r="E1144">
        <v>2428283.52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437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438</v>
      </c>
      <c r="E1146">
        <v>4768138.62</v>
      </c>
      <c r="F1146">
        <v>2648040.41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439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440</v>
      </c>
      <c r="E1148">
        <v>3453441.3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441</v>
      </c>
      <c r="E1149">
        <v>2186.94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442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443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444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445</v>
      </c>
      <c r="E1153">
        <v>0</v>
      </c>
      <c r="F1153">
        <v>533506.93000000005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446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447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448</v>
      </c>
      <c r="E1156">
        <v>13472805.689999999</v>
      </c>
      <c r="F1156">
        <v>9305183.25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434</v>
      </c>
      <c r="E1157">
        <v>48306.61</v>
      </c>
      <c r="F1157">
        <v>4826751.68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435</v>
      </c>
      <c r="E1158">
        <v>3698871.95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436</v>
      </c>
      <c r="E1159">
        <v>2428283.52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437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438</v>
      </c>
      <c r="E1161">
        <v>4768138.62</v>
      </c>
      <c r="F1161">
        <v>2648040.41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439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440</v>
      </c>
      <c r="E1163">
        <v>3366890.97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441</v>
      </c>
      <c r="E1164">
        <v>2181.84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442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443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444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445</v>
      </c>
      <c r="E1168">
        <v>0</v>
      </c>
      <c r="F1168">
        <v>506432.48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446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447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448</v>
      </c>
      <c r="E1171">
        <v>14312673.5</v>
      </c>
      <c r="F1171">
        <v>7981224.5800000001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434</v>
      </c>
      <c r="E1172">
        <v>10101.68</v>
      </c>
      <c r="F1172">
        <v>2630035.08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435</v>
      </c>
      <c r="E1173">
        <v>5185733.2699999996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436</v>
      </c>
      <c r="E1174">
        <v>2428283.52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437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438</v>
      </c>
      <c r="E1176">
        <v>4768138.62</v>
      </c>
      <c r="F1176">
        <v>2648040.41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439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440</v>
      </c>
      <c r="E1178">
        <v>3608681.72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441</v>
      </c>
      <c r="E1179">
        <v>2327.5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442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443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444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445</v>
      </c>
      <c r="E1183">
        <v>0</v>
      </c>
      <c r="F1183">
        <v>449566.65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446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447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448</v>
      </c>
      <c r="E1186">
        <v>16003266.310000001</v>
      </c>
      <c r="F1186">
        <v>5727642.1399999997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434</v>
      </c>
      <c r="E1187">
        <v>192681.95</v>
      </c>
      <c r="F1187">
        <v>8758114.5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435</v>
      </c>
      <c r="E1188">
        <v>2083137.82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436</v>
      </c>
      <c r="E1189">
        <v>2428283.52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437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438</v>
      </c>
      <c r="E1191">
        <v>4768138.62</v>
      </c>
      <c r="F1191">
        <v>2648040.41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439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440</v>
      </c>
      <c r="E1193">
        <v>3013956.03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441</v>
      </c>
      <c r="E1194">
        <v>1860.99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442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443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444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445</v>
      </c>
      <c r="E1198">
        <v>0</v>
      </c>
      <c r="F1198">
        <v>597407.32999999996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446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447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448</v>
      </c>
      <c r="E1201">
        <v>12488058.92</v>
      </c>
      <c r="F1201">
        <v>12003562.24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434</v>
      </c>
      <c r="E1202">
        <v>159941.45000000001</v>
      </c>
      <c r="F1202">
        <v>13854487.869999999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435</v>
      </c>
      <c r="E1203">
        <v>79859.679999999993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436</v>
      </c>
      <c r="E1204">
        <v>1500585.11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437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438</v>
      </c>
      <c r="E1206">
        <v>4768138.62</v>
      </c>
      <c r="F1206">
        <v>2648040.41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439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440</v>
      </c>
      <c r="E1208">
        <v>2954829.01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441</v>
      </c>
      <c r="E1209">
        <v>1398.93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442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443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444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445</v>
      </c>
      <c r="E1213">
        <v>0</v>
      </c>
      <c r="F1213">
        <v>660762.27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446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447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448</v>
      </c>
      <c r="E1216">
        <v>9464752.8000000007</v>
      </c>
      <c r="F1216">
        <v>17163290.550000001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434</v>
      </c>
      <c r="E1217">
        <v>100782.88</v>
      </c>
      <c r="F1217">
        <v>9350380.4299999997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435</v>
      </c>
      <c r="E1218">
        <v>599388.13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436</v>
      </c>
      <c r="E1219">
        <v>1500585.11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437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438</v>
      </c>
      <c r="E1221">
        <v>4768138.62</v>
      </c>
      <c r="F1221">
        <v>2648040.41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439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440</v>
      </c>
      <c r="E1223">
        <v>3040289.22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441</v>
      </c>
      <c r="E1224">
        <v>1541.43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442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443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444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445</v>
      </c>
      <c r="E1228">
        <v>0</v>
      </c>
      <c r="F1228">
        <v>607080.29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446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447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448</v>
      </c>
      <c r="E1231">
        <v>10010725.4</v>
      </c>
      <c r="F1231">
        <v>12605501.140000001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434</v>
      </c>
      <c r="E1232">
        <v>60490.15</v>
      </c>
      <c r="F1232">
        <v>7810708.6900000004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435</v>
      </c>
      <c r="E1233">
        <v>294958.68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436</v>
      </c>
      <c r="E1234">
        <v>1500585.11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437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438</v>
      </c>
      <c r="E1236">
        <v>4768138.62</v>
      </c>
      <c r="F1236">
        <v>2648040.41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439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440</v>
      </c>
      <c r="E1238">
        <v>3012303.69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441</v>
      </c>
      <c r="E1239">
        <v>1570.37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442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443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444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445</v>
      </c>
      <c r="E1243">
        <v>0</v>
      </c>
      <c r="F1243">
        <v>604725.71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446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447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448</v>
      </c>
      <c r="E1246">
        <v>9638046.6199999992</v>
      </c>
      <c r="F1246">
        <v>11063474.810000001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434</v>
      </c>
      <c r="E1247">
        <v>51341.38</v>
      </c>
      <c r="F1247">
        <v>6869101.8799999999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435</v>
      </c>
      <c r="E1248">
        <v>725544.72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436</v>
      </c>
      <c r="E1249">
        <v>1500585.11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437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438</v>
      </c>
      <c r="E1251">
        <v>4768138.62</v>
      </c>
      <c r="F1251">
        <v>2648040.41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439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440</v>
      </c>
      <c r="E1253">
        <v>3052820.72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441</v>
      </c>
      <c r="E1254">
        <v>1587.12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442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443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444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445</v>
      </c>
      <c r="E1258">
        <v>0</v>
      </c>
      <c r="F1258">
        <v>583879.21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446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447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448</v>
      </c>
      <c r="E1261">
        <v>10100017.66</v>
      </c>
      <c r="F1261">
        <v>10101021.51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434</v>
      </c>
      <c r="E1262">
        <v>57115.26</v>
      </c>
      <c r="F1262">
        <v>8145811.9199999999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435</v>
      </c>
      <c r="E1263">
        <v>392407.87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436</v>
      </c>
      <c r="E1264">
        <v>1500585.11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437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438</v>
      </c>
      <c r="E1266">
        <v>4768138.62</v>
      </c>
      <c r="F1266">
        <v>2648040.41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439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440</v>
      </c>
      <c r="E1268">
        <v>2978937.8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441</v>
      </c>
      <c r="E1269">
        <v>1455.93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442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443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444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445</v>
      </c>
      <c r="E1273">
        <v>0</v>
      </c>
      <c r="F1273">
        <v>604736.82999999996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446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447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448</v>
      </c>
      <c r="E1276">
        <v>9698640.5800000001</v>
      </c>
      <c r="F1276">
        <v>11398589.16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434</v>
      </c>
      <c r="E1277">
        <v>11138.92</v>
      </c>
      <c r="F1277">
        <v>3179183.8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435</v>
      </c>
      <c r="E1278">
        <v>593465.57999999996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436</v>
      </c>
      <c r="E1279">
        <v>1500585.11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437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438</v>
      </c>
      <c r="E1281">
        <v>4768138.62</v>
      </c>
      <c r="F1281">
        <v>2648040.41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439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440</v>
      </c>
      <c r="E1283">
        <v>2987676.54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441</v>
      </c>
      <c r="E1284">
        <v>1584.97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442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443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444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445</v>
      </c>
      <c r="E1288">
        <v>0</v>
      </c>
      <c r="F1288">
        <v>556940.06000000006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446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447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448</v>
      </c>
      <c r="E1291">
        <v>9862589.7400000002</v>
      </c>
      <c r="F1291">
        <v>6384164.2699999996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434</v>
      </c>
      <c r="E1292">
        <v>10773.23</v>
      </c>
      <c r="F1292">
        <v>2952865.09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435</v>
      </c>
      <c r="E1293">
        <v>712276.2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436</v>
      </c>
      <c r="E1294">
        <v>1500585.11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437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438</v>
      </c>
      <c r="E1296">
        <v>4768138.62</v>
      </c>
      <c r="F1296">
        <v>2648040.41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439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440</v>
      </c>
      <c r="E1298">
        <v>3040188.75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441</v>
      </c>
      <c r="E1299">
        <v>1646.85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442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443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444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445</v>
      </c>
      <c r="E1303">
        <v>0</v>
      </c>
      <c r="F1303">
        <v>549791.85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446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447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448</v>
      </c>
      <c r="E1306">
        <v>10033608.75</v>
      </c>
      <c r="F1306">
        <v>6150697.3600000003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434</v>
      </c>
      <c r="E1307">
        <v>16684.71</v>
      </c>
      <c r="F1307">
        <v>3665673.04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435</v>
      </c>
      <c r="E1308">
        <v>963208.32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436</v>
      </c>
      <c r="E1309">
        <v>1500585.11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437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438</v>
      </c>
      <c r="E1311">
        <v>4768138.62</v>
      </c>
      <c r="F1311">
        <v>2648040.41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439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440</v>
      </c>
      <c r="E1313">
        <v>3064000.67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441</v>
      </c>
      <c r="E1314">
        <v>1661.3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442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443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444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445</v>
      </c>
      <c r="E1318">
        <v>0</v>
      </c>
      <c r="F1318">
        <v>548993.06999999995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446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447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448</v>
      </c>
      <c r="E1321">
        <v>10314278.710000001</v>
      </c>
      <c r="F1321">
        <v>6862706.5199999996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434</v>
      </c>
      <c r="E1322">
        <v>12920.71</v>
      </c>
      <c r="F1322">
        <v>3248704.85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435</v>
      </c>
      <c r="E1323">
        <v>1114327.07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436</v>
      </c>
      <c r="E1324">
        <v>1500585.11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437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438</v>
      </c>
      <c r="E1326">
        <v>4768138.62</v>
      </c>
      <c r="F1326">
        <v>2648040.41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439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440</v>
      </c>
      <c r="E1328">
        <v>3062836.46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441</v>
      </c>
      <c r="E1329">
        <v>1675.39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442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443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444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445</v>
      </c>
      <c r="E1333">
        <v>0</v>
      </c>
      <c r="F1333">
        <v>541308.27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446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447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448</v>
      </c>
      <c r="E1336">
        <v>10460483.369999999</v>
      </c>
      <c r="F1336">
        <v>6438053.5300000003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434</v>
      </c>
      <c r="E1337">
        <v>36766.86</v>
      </c>
      <c r="F1337">
        <v>4717555.3899999997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435</v>
      </c>
      <c r="E1338">
        <v>1825199.38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436</v>
      </c>
      <c r="E1339">
        <v>1500585.11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437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438</v>
      </c>
      <c r="E1341">
        <v>4768138.62</v>
      </c>
      <c r="F1341">
        <v>2648040.41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439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440</v>
      </c>
      <c r="E1343">
        <v>2995838.36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441</v>
      </c>
      <c r="E1344">
        <v>1695.64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442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443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444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445</v>
      </c>
      <c r="E1348">
        <v>0</v>
      </c>
      <c r="F1348">
        <v>536923.30000000005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446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447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448</v>
      </c>
      <c r="E1351">
        <v>11128223.970000001</v>
      </c>
      <c r="F1351">
        <v>7902519.0999999996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434</v>
      </c>
      <c r="E1352">
        <v>93796.26</v>
      </c>
      <c r="F1352">
        <v>7417543.5899999999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435</v>
      </c>
      <c r="E1353">
        <v>2202308.9900000002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436</v>
      </c>
      <c r="E1354">
        <v>1500585.11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437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438</v>
      </c>
      <c r="E1356">
        <v>4768138.62</v>
      </c>
      <c r="F1356">
        <v>2648040.41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439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440</v>
      </c>
      <c r="E1358">
        <v>3104736.77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441</v>
      </c>
      <c r="E1359">
        <v>1685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442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443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444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445</v>
      </c>
      <c r="E1363">
        <v>0</v>
      </c>
      <c r="F1363">
        <v>548883.25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446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447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448</v>
      </c>
      <c r="E1366">
        <v>11671250.76</v>
      </c>
      <c r="F1366">
        <v>10614467.25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434</v>
      </c>
      <c r="E1367">
        <v>91913.29</v>
      </c>
      <c r="F1367">
        <v>7599813.5999999996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435</v>
      </c>
      <c r="E1368">
        <v>1620938.23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436</v>
      </c>
      <c r="E1369">
        <v>1500585.11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437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438</v>
      </c>
      <c r="E1371">
        <v>4768138.62</v>
      </c>
      <c r="F1371">
        <v>2648040.41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439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440</v>
      </c>
      <c r="E1373">
        <v>3097092.38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441</v>
      </c>
      <c r="E1374">
        <v>1626.08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442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443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444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445</v>
      </c>
      <c r="E1378">
        <v>0</v>
      </c>
      <c r="F1378">
        <v>564524.68999999994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446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447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448</v>
      </c>
      <c r="E1381">
        <v>11080293.710000001</v>
      </c>
      <c r="F1381">
        <v>10812378.699999999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434</v>
      </c>
      <c r="E1382">
        <v>73122.17</v>
      </c>
      <c r="F1382">
        <v>6306965.1100000003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435</v>
      </c>
      <c r="E1383">
        <v>2455073.23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436</v>
      </c>
      <c r="E1384">
        <v>1500585.11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437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438</v>
      </c>
      <c r="E1386">
        <v>4768138.62</v>
      </c>
      <c r="F1386">
        <v>2648040.41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439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440</v>
      </c>
      <c r="E1388">
        <v>3105225.09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441</v>
      </c>
      <c r="E1389">
        <v>1778.48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442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443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444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445</v>
      </c>
      <c r="E1393">
        <v>0</v>
      </c>
      <c r="F1393">
        <v>532837.69999999995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446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447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448</v>
      </c>
      <c r="E1396">
        <v>11903922.689999999</v>
      </c>
      <c r="F1396">
        <v>9487843.2200000007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434</v>
      </c>
      <c r="E1397">
        <v>49826.03</v>
      </c>
      <c r="F1397">
        <v>4989483.6399999997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435</v>
      </c>
      <c r="E1398">
        <v>3342243.4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436</v>
      </c>
      <c r="E1399">
        <v>1500585.11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437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438</v>
      </c>
      <c r="E1401">
        <v>4768138.62</v>
      </c>
      <c r="F1401">
        <v>2648040.41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439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440</v>
      </c>
      <c r="E1403">
        <v>2979152.51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441</v>
      </c>
      <c r="E1404">
        <v>1770.76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442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443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444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445</v>
      </c>
      <c r="E1408">
        <v>0</v>
      </c>
      <c r="F1408">
        <v>505805.19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446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447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448</v>
      </c>
      <c r="E1411">
        <v>12641716.42</v>
      </c>
      <c r="F1411">
        <v>8143329.25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434</v>
      </c>
      <c r="E1412">
        <v>13175.64</v>
      </c>
      <c r="F1412">
        <v>2783690.69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435</v>
      </c>
      <c r="E1413">
        <v>4709778.68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436</v>
      </c>
      <c r="E1414">
        <v>1500585.11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437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438</v>
      </c>
      <c r="E1416">
        <v>4768138.62</v>
      </c>
      <c r="F1416">
        <v>2648040.41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439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440</v>
      </c>
      <c r="E1418">
        <v>3232070.84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441</v>
      </c>
      <c r="E1419">
        <v>1882.21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442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443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444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445</v>
      </c>
      <c r="E1423">
        <v>0</v>
      </c>
      <c r="F1423">
        <v>448862.48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446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447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448</v>
      </c>
      <c r="E1426">
        <v>14225631.1</v>
      </c>
      <c r="F1426">
        <v>5880593.5899999999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434</v>
      </c>
      <c r="E1427">
        <v>184254.5</v>
      </c>
      <c r="F1427">
        <v>8938350.0600000005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435</v>
      </c>
      <c r="E1428">
        <v>1860177.81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436</v>
      </c>
      <c r="E1429">
        <v>1500585.11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437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438</v>
      </c>
      <c r="E1431">
        <v>4768138.62</v>
      </c>
      <c r="F1431">
        <v>2648040.41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439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440</v>
      </c>
      <c r="E1433">
        <v>2693911.48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441</v>
      </c>
      <c r="E1434">
        <v>1493.2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442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443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444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445</v>
      </c>
      <c r="E1438">
        <v>0</v>
      </c>
      <c r="F1438">
        <v>597053.13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446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447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448</v>
      </c>
      <c r="E1441">
        <v>11008560.720000001</v>
      </c>
      <c r="F1441">
        <v>12183443.6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434</v>
      </c>
      <c r="E1442">
        <v>0</v>
      </c>
      <c r="F1442">
        <v>13557662.33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435</v>
      </c>
      <c r="E1443">
        <v>85622.95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436</v>
      </c>
      <c r="E1444">
        <v>2428283.52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437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438</v>
      </c>
      <c r="E1446">
        <v>4768138.62</v>
      </c>
      <c r="F1446">
        <v>2648040.41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439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440</v>
      </c>
      <c r="E1448">
        <v>3184113.85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441</v>
      </c>
      <c r="E1449">
        <v>1665.37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442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443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444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445</v>
      </c>
      <c r="E1453">
        <v>0</v>
      </c>
      <c r="F1453">
        <v>660965.31999999995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446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447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448</v>
      </c>
      <c r="E1456">
        <v>10467824.310000001</v>
      </c>
      <c r="F1456">
        <v>16866668.059999999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434</v>
      </c>
      <c r="E1457">
        <v>0</v>
      </c>
      <c r="F1457">
        <v>9043917.7799999993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435</v>
      </c>
      <c r="E1458">
        <v>683224.68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436</v>
      </c>
      <c r="E1459">
        <v>2428283.52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437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438</v>
      </c>
      <c r="E1461">
        <v>4768138.62</v>
      </c>
      <c r="F1461">
        <v>2648040.41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439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440</v>
      </c>
      <c r="E1463">
        <v>3340358.71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441</v>
      </c>
      <c r="E1464">
        <v>1879.8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442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443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444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445</v>
      </c>
      <c r="E1468">
        <v>0</v>
      </c>
      <c r="F1468">
        <v>607368.28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446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447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448</v>
      </c>
      <c r="E1471">
        <v>11221885.33</v>
      </c>
      <c r="F1471">
        <v>12299326.470000001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434</v>
      </c>
      <c r="E1472">
        <v>0</v>
      </c>
      <c r="F1472">
        <v>7446180.25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435</v>
      </c>
      <c r="E1473">
        <v>346567.04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436</v>
      </c>
      <c r="E1474">
        <v>2428283.52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437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438</v>
      </c>
      <c r="E1476">
        <v>4768138.62</v>
      </c>
      <c r="F1476">
        <v>2648040.41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439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440</v>
      </c>
      <c r="E1478">
        <v>3287669.14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441</v>
      </c>
      <c r="E1479">
        <v>1893.45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442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443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444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445</v>
      </c>
      <c r="E1483">
        <v>0</v>
      </c>
      <c r="F1483">
        <v>604995.64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446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447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448</v>
      </c>
      <c r="E1486">
        <v>10832551.76</v>
      </c>
      <c r="F1486">
        <v>10699216.300000001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434</v>
      </c>
      <c r="E1487">
        <v>0</v>
      </c>
      <c r="F1487">
        <v>6559018.0599999996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435</v>
      </c>
      <c r="E1488">
        <v>837194.19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436</v>
      </c>
      <c r="E1489">
        <v>2428283.52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437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438</v>
      </c>
      <c r="E1491">
        <v>4768138.62</v>
      </c>
      <c r="F1491">
        <v>2648040.41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439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440</v>
      </c>
      <c r="E1493">
        <v>3357239.17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441</v>
      </c>
      <c r="E1494">
        <v>1946.58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442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443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444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445</v>
      </c>
      <c r="E1498">
        <v>0</v>
      </c>
      <c r="F1498">
        <v>584210.73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446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447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448</v>
      </c>
      <c r="E1501">
        <v>11392802.08</v>
      </c>
      <c r="F1501">
        <v>9791269.1999999993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434</v>
      </c>
      <c r="E1502">
        <v>0</v>
      </c>
      <c r="F1502">
        <v>7758641.2199999997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435</v>
      </c>
      <c r="E1503">
        <v>454187.07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436</v>
      </c>
      <c r="E1504">
        <v>2428283.52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437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438</v>
      </c>
      <c r="E1506">
        <v>4768138.62</v>
      </c>
      <c r="F1506">
        <v>2648040.41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439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440</v>
      </c>
      <c r="E1508">
        <v>3251844.02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441</v>
      </c>
      <c r="E1509">
        <v>1795.72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442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443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444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445</v>
      </c>
      <c r="E1513">
        <v>0</v>
      </c>
      <c r="F1513">
        <v>605036.11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446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447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448</v>
      </c>
      <c r="E1516">
        <v>10904248.949999999</v>
      </c>
      <c r="F1516">
        <v>11011717.74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434</v>
      </c>
      <c r="E1517">
        <v>0</v>
      </c>
      <c r="F1517">
        <v>2940932.79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435</v>
      </c>
      <c r="E1518">
        <v>729675.22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436</v>
      </c>
      <c r="E1519">
        <v>2428283.52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437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438</v>
      </c>
      <c r="E1521">
        <v>4768138.62</v>
      </c>
      <c r="F1521">
        <v>2648040.41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439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440</v>
      </c>
      <c r="E1523">
        <v>3274573.39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441</v>
      </c>
      <c r="E1524">
        <v>1954.13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442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443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444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445</v>
      </c>
      <c r="E1528">
        <v>0</v>
      </c>
      <c r="F1528">
        <v>557322.13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446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447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448</v>
      </c>
      <c r="E1531">
        <v>11202624.869999999</v>
      </c>
      <c r="F1531">
        <v>6146295.3300000001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434</v>
      </c>
      <c r="E1532">
        <v>0</v>
      </c>
      <c r="F1532">
        <v>2745490.73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435</v>
      </c>
      <c r="E1533">
        <v>870802.38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436</v>
      </c>
      <c r="E1534">
        <v>2428283.52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437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438</v>
      </c>
      <c r="E1536">
        <v>4768138.62</v>
      </c>
      <c r="F1536">
        <v>2648040.41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439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440</v>
      </c>
      <c r="E1538">
        <v>3319286.6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441</v>
      </c>
      <c r="E1539">
        <v>2009.24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442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443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444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445</v>
      </c>
      <c r="E1543">
        <v>0</v>
      </c>
      <c r="F1543">
        <v>550196.9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446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447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448</v>
      </c>
      <c r="E1546">
        <v>11388520.359999999</v>
      </c>
      <c r="F1546">
        <v>5943728.04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434</v>
      </c>
      <c r="E1547">
        <v>0</v>
      </c>
      <c r="F1547">
        <v>3441172.38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435</v>
      </c>
      <c r="E1548">
        <v>1132717.33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436</v>
      </c>
      <c r="E1549">
        <v>2428283.52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437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438</v>
      </c>
      <c r="E1551">
        <v>4768138.62</v>
      </c>
      <c r="F1551">
        <v>2648040.41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439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440</v>
      </c>
      <c r="E1553">
        <v>3372575.77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441</v>
      </c>
      <c r="E1554">
        <v>2051.92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442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443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444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445</v>
      </c>
      <c r="E1558">
        <v>0</v>
      </c>
      <c r="F1558">
        <v>549415.17000000004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446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447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448</v>
      </c>
      <c r="E1561">
        <v>11703767.16</v>
      </c>
      <c r="F1561">
        <v>6638627.96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434</v>
      </c>
      <c r="E1562">
        <v>0</v>
      </c>
      <c r="F1562">
        <v>3051687.02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435</v>
      </c>
      <c r="E1563">
        <v>1319902.72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436</v>
      </c>
      <c r="E1564">
        <v>2428283.52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437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438</v>
      </c>
      <c r="E1566">
        <v>4768138.62</v>
      </c>
      <c r="F1566">
        <v>2648040.41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439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440</v>
      </c>
      <c r="E1568">
        <v>3402603.82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441</v>
      </c>
      <c r="E1569">
        <v>2077.88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442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443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444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445</v>
      </c>
      <c r="E1573">
        <v>0</v>
      </c>
      <c r="F1573">
        <v>541821.21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446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447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448</v>
      </c>
      <c r="E1576">
        <v>11921006.550000001</v>
      </c>
      <c r="F1576">
        <v>6241548.6399999997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434</v>
      </c>
      <c r="E1577">
        <v>0</v>
      </c>
      <c r="F1577">
        <v>4512040.45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435</v>
      </c>
      <c r="E1578">
        <v>2042845.83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436</v>
      </c>
      <c r="E1579">
        <v>2428283.52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437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438</v>
      </c>
      <c r="E1581">
        <v>4768138.62</v>
      </c>
      <c r="F1581">
        <v>2648040.41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439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440</v>
      </c>
      <c r="E1583">
        <v>3304878.47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441</v>
      </c>
      <c r="E1584">
        <v>2103.98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442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443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444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445</v>
      </c>
      <c r="E1588">
        <v>0</v>
      </c>
      <c r="F1588">
        <v>537466.72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446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447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448</v>
      </c>
      <c r="E1591">
        <v>12546250.42</v>
      </c>
      <c r="F1591">
        <v>7697547.5899999999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434</v>
      </c>
      <c r="E1592">
        <v>0</v>
      </c>
      <c r="F1592">
        <v>7258526.8899999997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435</v>
      </c>
      <c r="E1593">
        <v>2442517.9900000002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436</v>
      </c>
      <c r="E1594">
        <v>2428283.52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437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438</v>
      </c>
      <c r="E1596">
        <v>4768138.62</v>
      </c>
      <c r="F1596">
        <v>2648040.41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439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440</v>
      </c>
      <c r="E1598">
        <v>3468648.03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441</v>
      </c>
      <c r="E1599">
        <v>2089.66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442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443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444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445</v>
      </c>
      <c r="E1603">
        <v>0</v>
      </c>
      <c r="F1603">
        <v>549490.21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446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447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448</v>
      </c>
      <c r="E1606">
        <v>13109677.82</v>
      </c>
      <c r="F1606">
        <v>10456057.5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434</v>
      </c>
      <c r="E1607">
        <v>0</v>
      </c>
      <c r="F1607">
        <v>7385526.96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435</v>
      </c>
      <c r="E1608">
        <v>1807611.7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436</v>
      </c>
      <c r="E1609">
        <v>2428283.52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437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438</v>
      </c>
      <c r="E1611">
        <v>4768138.62</v>
      </c>
      <c r="F1611">
        <v>2648040.41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439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440</v>
      </c>
      <c r="E1613">
        <v>3418403.55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441</v>
      </c>
      <c r="E1614">
        <v>2026.77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442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443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444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445</v>
      </c>
      <c r="E1618">
        <v>0</v>
      </c>
      <c r="F1618">
        <v>564949.87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446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447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448</v>
      </c>
      <c r="E1621">
        <v>12424464.15</v>
      </c>
      <c r="F1621">
        <v>10598517.25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434</v>
      </c>
      <c r="E1622">
        <v>0</v>
      </c>
      <c r="F1622">
        <v>6146325.8300000001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435</v>
      </c>
      <c r="E1623">
        <v>2740881.28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436</v>
      </c>
      <c r="E1624">
        <v>2428283.52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437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438</v>
      </c>
      <c r="E1626">
        <v>4768138.62</v>
      </c>
      <c r="F1626">
        <v>2648040.41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439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440</v>
      </c>
      <c r="E1628">
        <v>3454948.37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441</v>
      </c>
      <c r="E1629">
        <v>2186.17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442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443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444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445</v>
      </c>
      <c r="E1633">
        <v>0</v>
      </c>
      <c r="F1633">
        <v>533506.18999999994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446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447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448</v>
      </c>
      <c r="E1636">
        <v>13394437.949999999</v>
      </c>
      <c r="F1636">
        <v>9327872.4399999995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434</v>
      </c>
      <c r="E1637">
        <v>0</v>
      </c>
      <c r="F1637">
        <v>4840157.45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435</v>
      </c>
      <c r="E1638">
        <v>3687329.97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436</v>
      </c>
      <c r="E1639">
        <v>2428283.52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437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438</v>
      </c>
      <c r="E1641">
        <v>4768138.62</v>
      </c>
      <c r="F1641">
        <v>2648040.41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439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440</v>
      </c>
      <c r="E1643">
        <v>3367305.87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441</v>
      </c>
      <c r="E1644">
        <v>2181.2800000000002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442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443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444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445</v>
      </c>
      <c r="E1648">
        <v>0</v>
      </c>
      <c r="F1648">
        <v>506422.51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446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447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448</v>
      </c>
      <c r="E1651">
        <v>14253239.26</v>
      </c>
      <c r="F1651">
        <v>7994620.3799999999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434</v>
      </c>
      <c r="E1652">
        <v>0</v>
      </c>
      <c r="F1652">
        <v>2631983.66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435</v>
      </c>
      <c r="E1653">
        <v>5182733.87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436</v>
      </c>
      <c r="E1654">
        <v>2428283.52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437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438</v>
      </c>
      <c r="E1656">
        <v>4768138.62</v>
      </c>
      <c r="F1656">
        <v>2648040.41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439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440</v>
      </c>
      <c r="E1658">
        <v>3608717.39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441</v>
      </c>
      <c r="E1659">
        <v>2327.48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442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443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444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445</v>
      </c>
      <c r="E1663">
        <v>0</v>
      </c>
      <c r="F1663">
        <v>449566.22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446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447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448</v>
      </c>
      <c r="E1666">
        <v>15990200.869999999</v>
      </c>
      <c r="F1666">
        <v>5729590.29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434</v>
      </c>
      <c r="E1667">
        <v>0</v>
      </c>
      <c r="F1667">
        <v>8807575.2200000007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435</v>
      </c>
      <c r="E1668">
        <v>2065725.72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436</v>
      </c>
      <c r="E1669">
        <v>2428283.52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437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438</v>
      </c>
      <c r="E1671">
        <v>4768138.62</v>
      </c>
      <c r="F1671">
        <v>2648040.41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439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440</v>
      </c>
      <c r="E1673">
        <v>3036470.54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441</v>
      </c>
      <c r="E1674">
        <v>1839.3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442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443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444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445</v>
      </c>
      <c r="E1678">
        <v>0</v>
      </c>
      <c r="F1678">
        <v>597418.74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446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447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448</v>
      </c>
      <c r="E1681">
        <v>12300457.689999999</v>
      </c>
      <c r="F1681">
        <v>12053034.369999999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434</v>
      </c>
      <c r="E1682">
        <v>0</v>
      </c>
      <c r="F1682">
        <v>13931843.35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435</v>
      </c>
      <c r="E1683">
        <v>78021.23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436</v>
      </c>
      <c r="E1684">
        <v>1500585.11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437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438</v>
      </c>
      <c r="E1686">
        <v>4768138.62</v>
      </c>
      <c r="F1686">
        <v>2648040.41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439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440</v>
      </c>
      <c r="E1688">
        <v>2955776.94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441</v>
      </c>
      <c r="E1689">
        <v>1393.81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442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443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444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445</v>
      </c>
      <c r="E1693">
        <v>0</v>
      </c>
      <c r="F1693">
        <v>660797.51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446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447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448</v>
      </c>
      <c r="E1696">
        <v>9303915.7100000009</v>
      </c>
      <c r="F1696">
        <v>17240681.27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434</v>
      </c>
      <c r="E1697">
        <v>0</v>
      </c>
      <c r="F1697">
        <v>9389719.6400000006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435</v>
      </c>
      <c r="E1698">
        <v>595574.28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436</v>
      </c>
      <c r="E1699">
        <v>1500585.11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437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438</v>
      </c>
      <c r="E1701">
        <v>4768138.62</v>
      </c>
      <c r="F1701">
        <v>2648040.41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439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440</v>
      </c>
      <c r="E1703">
        <v>3040890.94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441</v>
      </c>
      <c r="E1704">
        <v>1536.02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442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443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444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445</v>
      </c>
      <c r="E1708">
        <v>0</v>
      </c>
      <c r="F1708">
        <v>607102.6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446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447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448</v>
      </c>
      <c r="E1711">
        <v>9906724.9800000004</v>
      </c>
      <c r="F1711">
        <v>12644862.65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434</v>
      </c>
      <c r="E1712">
        <v>0</v>
      </c>
      <c r="F1712">
        <v>7836992.0700000003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435</v>
      </c>
      <c r="E1713">
        <v>295335.28999999998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436</v>
      </c>
      <c r="E1714">
        <v>1500585.11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437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438</v>
      </c>
      <c r="E1716">
        <v>4768138.62</v>
      </c>
      <c r="F1716">
        <v>2648040.41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439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440</v>
      </c>
      <c r="E1718">
        <v>3012330.66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441</v>
      </c>
      <c r="E1719">
        <v>1569.54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442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443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444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445</v>
      </c>
      <c r="E1723">
        <v>0</v>
      </c>
      <c r="F1723">
        <v>604765.06000000006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446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447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448</v>
      </c>
      <c r="E1726">
        <v>9577959.2100000009</v>
      </c>
      <c r="F1726">
        <v>11089797.550000001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434</v>
      </c>
      <c r="E1727">
        <v>0</v>
      </c>
      <c r="F1727">
        <v>6889756.5300000003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435</v>
      </c>
      <c r="E1728">
        <v>723609.26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436</v>
      </c>
      <c r="E1729">
        <v>1500585.11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437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438</v>
      </c>
      <c r="E1731">
        <v>4768138.62</v>
      </c>
      <c r="F1731">
        <v>2648040.41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439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440</v>
      </c>
      <c r="E1733">
        <v>3053004.03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441</v>
      </c>
      <c r="E1734">
        <v>1586.95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442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443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444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445</v>
      </c>
      <c r="E1738">
        <v>0</v>
      </c>
      <c r="F1738">
        <v>583896.93999999994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446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447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448</v>
      </c>
      <c r="E1741">
        <v>10046923.970000001</v>
      </c>
      <c r="F1741">
        <v>10121693.880000001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434</v>
      </c>
      <c r="E1742">
        <v>0</v>
      </c>
      <c r="F1742">
        <v>8167993.8700000001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435</v>
      </c>
      <c r="E1743">
        <v>389894.77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436</v>
      </c>
      <c r="E1744">
        <v>1500585.11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437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438</v>
      </c>
      <c r="E1746">
        <v>4768138.62</v>
      </c>
      <c r="F1746">
        <v>2648040.41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439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440</v>
      </c>
      <c r="E1748">
        <v>2978927.11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441</v>
      </c>
      <c r="E1749">
        <v>1455.66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442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443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444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445</v>
      </c>
      <c r="E1753">
        <v>0</v>
      </c>
      <c r="F1753">
        <v>604742.61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446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447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448</v>
      </c>
      <c r="E1756">
        <v>9639001.2599999998</v>
      </c>
      <c r="F1756">
        <v>11420776.890000001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434</v>
      </c>
      <c r="E1757">
        <v>0</v>
      </c>
      <c r="F1757">
        <v>3183498.18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435</v>
      </c>
      <c r="E1758">
        <v>605507.56999999995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436</v>
      </c>
      <c r="E1759">
        <v>1500585.11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437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438</v>
      </c>
      <c r="E1761">
        <v>4768138.62</v>
      </c>
      <c r="F1761">
        <v>2648040.41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439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440</v>
      </c>
      <c r="E1763">
        <v>2987774.25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441</v>
      </c>
      <c r="E1764">
        <v>1585.4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442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443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444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445</v>
      </c>
      <c r="E1768">
        <v>0</v>
      </c>
      <c r="F1768">
        <v>556959.41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446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447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448</v>
      </c>
      <c r="E1771">
        <v>9863590.9600000009</v>
      </c>
      <c r="F1771">
        <v>6388498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434</v>
      </c>
      <c r="E1772">
        <v>0</v>
      </c>
      <c r="F1772">
        <v>2957182.87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435</v>
      </c>
      <c r="E1773">
        <v>721059.96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436</v>
      </c>
      <c r="E1774">
        <v>1500585.11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437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438</v>
      </c>
      <c r="E1776">
        <v>4768138.62</v>
      </c>
      <c r="F1776">
        <v>2648040.41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439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440</v>
      </c>
      <c r="E1778">
        <v>3040197.33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441</v>
      </c>
      <c r="E1779">
        <v>1646.87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442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443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444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445</v>
      </c>
      <c r="E1783">
        <v>0</v>
      </c>
      <c r="F1783">
        <v>549777.73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446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447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448</v>
      </c>
      <c r="E1786">
        <v>10031627.890000001</v>
      </c>
      <c r="F1786">
        <v>6155001.0099999998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434</v>
      </c>
      <c r="E1787">
        <v>0</v>
      </c>
      <c r="F1787">
        <v>3671631.52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435</v>
      </c>
      <c r="E1788">
        <v>968125.25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436</v>
      </c>
      <c r="E1789">
        <v>1500585.11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437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438</v>
      </c>
      <c r="E1791">
        <v>4768138.62</v>
      </c>
      <c r="F1791">
        <v>2648040.41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439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440</v>
      </c>
      <c r="E1793">
        <v>3064047.03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441</v>
      </c>
      <c r="E1794">
        <v>1661.61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442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443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444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445</v>
      </c>
      <c r="E1798">
        <v>0</v>
      </c>
      <c r="F1798">
        <v>549000.69999999995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446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447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448</v>
      </c>
      <c r="E1801">
        <v>10302557.619999999</v>
      </c>
      <c r="F1801">
        <v>6868672.6399999997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434</v>
      </c>
      <c r="E1802">
        <v>0</v>
      </c>
      <c r="F1802">
        <v>3253125.58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435</v>
      </c>
      <c r="E1803">
        <v>1119045.6000000001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436</v>
      </c>
      <c r="E1804">
        <v>1500585.11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437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438</v>
      </c>
      <c r="E1806">
        <v>4768138.62</v>
      </c>
      <c r="F1806">
        <v>2648040.41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439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440</v>
      </c>
      <c r="E1808">
        <v>3062892.65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441</v>
      </c>
      <c r="E1809">
        <v>1675.65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442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443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444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445</v>
      </c>
      <c r="E1813">
        <v>0</v>
      </c>
      <c r="F1813">
        <v>541342.29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446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447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448</v>
      </c>
      <c r="E1816">
        <v>10452337.619999999</v>
      </c>
      <c r="F1816">
        <v>6442508.29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434</v>
      </c>
      <c r="E1817">
        <v>0</v>
      </c>
      <c r="F1817">
        <v>4728800.9800000004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435</v>
      </c>
      <c r="E1818">
        <v>1817269.81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436</v>
      </c>
      <c r="E1819">
        <v>1500585.11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437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438</v>
      </c>
      <c r="E1821">
        <v>4768138.62</v>
      </c>
      <c r="F1821">
        <v>2648040.41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439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440</v>
      </c>
      <c r="E1823">
        <v>2995986.26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441</v>
      </c>
      <c r="E1824">
        <v>1697.01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442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443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444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445</v>
      </c>
      <c r="E1828">
        <v>0</v>
      </c>
      <c r="F1828">
        <v>536930.06000000006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446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447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448</v>
      </c>
      <c r="E1831">
        <v>11083676.810000001</v>
      </c>
      <c r="F1831">
        <v>7913771.4500000002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434</v>
      </c>
      <c r="E1832">
        <v>0</v>
      </c>
      <c r="F1832">
        <v>7453560.3300000001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435</v>
      </c>
      <c r="E1833">
        <v>2187603.02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436</v>
      </c>
      <c r="E1834">
        <v>1500585.11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437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438</v>
      </c>
      <c r="E1836">
        <v>4768138.62</v>
      </c>
      <c r="F1836">
        <v>2648040.41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439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440</v>
      </c>
      <c r="E1838">
        <v>3106062.84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441</v>
      </c>
      <c r="E1839">
        <v>1679.1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442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443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444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445</v>
      </c>
      <c r="E1843">
        <v>0</v>
      </c>
      <c r="F1843">
        <v>548933.87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446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447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448</v>
      </c>
      <c r="E1846">
        <v>11564068.689999999</v>
      </c>
      <c r="F1846">
        <v>10650534.609999999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434</v>
      </c>
      <c r="E1847">
        <v>0</v>
      </c>
      <c r="F1847">
        <v>7636554.9299999997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435</v>
      </c>
      <c r="E1848">
        <v>1607906.5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436</v>
      </c>
      <c r="E1849">
        <v>1500585.11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437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438</v>
      </c>
      <c r="E1851">
        <v>4768138.62</v>
      </c>
      <c r="F1851">
        <v>2648040.41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439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440</v>
      </c>
      <c r="E1853">
        <v>3098196.84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441</v>
      </c>
      <c r="E1854">
        <v>1619.11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442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443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444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445</v>
      </c>
      <c r="E1858">
        <v>0</v>
      </c>
      <c r="F1858">
        <v>564575.01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446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447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448</v>
      </c>
      <c r="E1861">
        <v>10976446.18</v>
      </c>
      <c r="F1861">
        <v>10849170.35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434</v>
      </c>
      <c r="E1862">
        <v>0</v>
      </c>
      <c r="F1862">
        <v>6336775.6799999997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435</v>
      </c>
      <c r="E1863">
        <v>2443915.7000000002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436</v>
      </c>
      <c r="E1864">
        <v>1500585.11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437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438</v>
      </c>
      <c r="E1866">
        <v>4768138.62</v>
      </c>
      <c r="F1866">
        <v>2648040.41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439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440</v>
      </c>
      <c r="E1868">
        <v>3105996.51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441</v>
      </c>
      <c r="E1869">
        <v>1774.7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442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443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444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445</v>
      </c>
      <c r="E1873">
        <v>0</v>
      </c>
      <c r="F1873">
        <v>532804.86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446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447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448</v>
      </c>
      <c r="E1876">
        <v>11820410.640000001</v>
      </c>
      <c r="F1876">
        <v>9517620.9499999993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434</v>
      </c>
      <c r="E1877">
        <v>0</v>
      </c>
      <c r="F1877">
        <v>5007221.8099999996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435</v>
      </c>
      <c r="E1878">
        <v>3324279.32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436</v>
      </c>
      <c r="E1879">
        <v>1500585.11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437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438</v>
      </c>
      <c r="E1881">
        <v>4768138.62</v>
      </c>
      <c r="F1881">
        <v>2648040.41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439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440</v>
      </c>
      <c r="E1883">
        <v>2979992.49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441</v>
      </c>
      <c r="E1884">
        <v>1770.64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442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443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444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445</v>
      </c>
      <c r="E1888">
        <v>0</v>
      </c>
      <c r="F1888">
        <v>505755.99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446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447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448</v>
      </c>
      <c r="E1891">
        <v>12574766.18</v>
      </c>
      <c r="F1891">
        <v>8161018.2000000002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434</v>
      </c>
      <c r="E1892">
        <v>0</v>
      </c>
      <c r="F1892">
        <v>2786575.29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435</v>
      </c>
      <c r="E1893">
        <v>4703150.5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436</v>
      </c>
      <c r="E1894">
        <v>1500585.11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437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438</v>
      </c>
      <c r="E1896">
        <v>4768138.62</v>
      </c>
      <c r="F1896">
        <v>2648040.41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439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440</v>
      </c>
      <c r="E1898">
        <v>3232152.65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441</v>
      </c>
      <c r="E1899">
        <v>1882.9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442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443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444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445</v>
      </c>
      <c r="E1903">
        <v>0</v>
      </c>
      <c r="F1903">
        <v>448937.29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446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447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448</v>
      </c>
      <c r="E1906">
        <v>14205909.779999999</v>
      </c>
      <c r="F1906">
        <v>5883552.9900000002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434</v>
      </c>
      <c r="E1907">
        <v>0</v>
      </c>
      <c r="F1907">
        <v>9001688.9900000002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435</v>
      </c>
      <c r="E1908">
        <v>1836409.71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436</v>
      </c>
      <c r="E1909">
        <v>1500585.11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437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438</v>
      </c>
      <c r="E1911">
        <v>4768138.62</v>
      </c>
      <c r="F1911">
        <v>2648040.41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439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440</v>
      </c>
      <c r="E1913">
        <v>2703847.27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441</v>
      </c>
      <c r="E1914">
        <v>1454.67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442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443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444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445</v>
      </c>
      <c r="E1918">
        <v>0</v>
      </c>
      <c r="F1918">
        <v>597084.18999999994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446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447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448</v>
      </c>
      <c r="E1921">
        <v>10810435.380000001</v>
      </c>
      <c r="F1921">
        <v>12246813.59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434</v>
      </c>
      <c r="E1922">
        <v>0</v>
      </c>
      <c r="F1922">
        <v>14420202.77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435</v>
      </c>
      <c r="E1923">
        <v>90439.53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436</v>
      </c>
      <c r="E1924">
        <v>2428283.52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437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438</v>
      </c>
      <c r="E1926">
        <v>4768138.62</v>
      </c>
      <c r="F1926">
        <v>2648040.41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439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440</v>
      </c>
      <c r="E1928">
        <v>2659512.08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441</v>
      </c>
      <c r="E1929">
        <v>1661.34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442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443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444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445</v>
      </c>
      <c r="E1933">
        <v>0</v>
      </c>
      <c r="F1933">
        <v>660961.94999999995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446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447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448</v>
      </c>
      <c r="E1936">
        <v>9948035.0800000001</v>
      </c>
      <c r="F1936">
        <v>17729205.129999999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434</v>
      </c>
      <c r="E1937">
        <v>0</v>
      </c>
      <c r="F1937">
        <v>9578025.0600000005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435</v>
      </c>
      <c r="E1938">
        <v>674726.6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436</v>
      </c>
      <c r="E1939">
        <v>2428283.52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437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438</v>
      </c>
      <c r="E1941">
        <v>4768138.62</v>
      </c>
      <c r="F1941">
        <v>2648040.41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439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440</v>
      </c>
      <c r="E1943">
        <v>2759874.16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441</v>
      </c>
      <c r="E1944">
        <v>1879.77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442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443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444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445</v>
      </c>
      <c r="E1948">
        <v>0</v>
      </c>
      <c r="F1948">
        <v>607368.46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446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447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448</v>
      </c>
      <c r="E1951">
        <v>10632902.67</v>
      </c>
      <c r="F1951">
        <v>12833433.939999999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434</v>
      </c>
      <c r="E1952">
        <v>0</v>
      </c>
      <c r="F1952">
        <v>7797199.3200000003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435</v>
      </c>
      <c r="E1953">
        <v>351922.24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436</v>
      </c>
      <c r="E1954">
        <v>2428283.52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437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438</v>
      </c>
      <c r="E1956">
        <v>4768138.62</v>
      </c>
      <c r="F1956">
        <v>2648040.41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439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440</v>
      </c>
      <c r="E1958">
        <v>2711261.35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441</v>
      </c>
      <c r="E1959">
        <v>1888.04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442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443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444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445</v>
      </c>
      <c r="E1963">
        <v>0</v>
      </c>
      <c r="F1963">
        <v>605001.35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446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447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448</v>
      </c>
      <c r="E1966">
        <v>10261493.76</v>
      </c>
      <c r="F1966">
        <v>11050241.08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434</v>
      </c>
      <c r="E1967">
        <v>0</v>
      </c>
      <c r="F1967">
        <v>6870538.2599999998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435</v>
      </c>
      <c r="E1968">
        <v>828039.97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436</v>
      </c>
      <c r="E1969">
        <v>2428283.52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437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438</v>
      </c>
      <c r="E1971">
        <v>4768138.62</v>
      </c>
      <c r="F1971">
        <v>2648040.41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439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440</v>
      </c>
      <c r="E1973">
        <v>2782088.97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441</v>
      </c>
      <c r="E1974">
        <v>1942.21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442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443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444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445</v>
      </c>
      <c r="E1978">
        <v>0</v>
      </c>
      <c r="F1978">
        <v>584243.37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446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447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448</v>
      </c>
      <c r="E1981">
        <v>10808493.279999999</v>
      </c>
      <c r="F1981">
        <v>10102822.039999999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434</v>
      </c>
      <c r="E1982">
        <v>0</v>
      </c>
      <c r="F1982">
        <v>8074552.5800000001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435</v>
      </c>
      <c r="E1983">
        <v>454214.32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436</v>
      </c>
      <c r="E1984">
        <v>2428283.52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437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438</v>
      </c>
      <c r="E1986">
        <v>4768138.62</v>
      </c>
      <c r="F1986">
        <v>2648040.41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439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440</v>
      </c>
      <c r="E1988">
        <v>2693557.95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441</v>
      </c>
      <c r="E1989">
        <v>1789.34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442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443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444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445</v>
      </c>
      <c r="E1993">
        <v>0</v>
      </c>
      <c r="F1993">
        <v>605012.35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446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447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448</v>
      </c>
      <c r="E1996">
        <v>10345983.75</v>
      </c>
      <c r="F1996">
        <v>11327605.34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434</v>
      </c>
      <c r="E1997">
        <v>0</v>
      </c>
      <c r="F1997">
        <v>3023882.21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435</v>
      </c>
      <c r="E1998">
        <v>734761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436</v>
      </c>
      <c r="E1999">
        <v>2428283.52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437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438</v>
      </c>
      <c r="E2001">
        <v>4768138.62</v>
      </c>
      <c r="F2001">
        <v>2648040.41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439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440</v>
      </c>
      <c r="E2003">
        <v>2734252.45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441</v>
      </c>
      <c r="E2004">
        <v>1951.15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442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443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444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445</v>
      </c>
      <c r="E2008">
        <v>0</v>
      </c>
      <c r="F2008">
        <v>557318.96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446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447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448</v>
      </c>
      <c r="E2011">
        <v>10667386.74</v>
      </c>
      <c r="F2011">
        <v>6229241.5800000001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434</v>
      </c>
      <c r="E2012">
        <v>0</v>
      </c>
      <c r="F2012">
        <v>2823020.11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435</v>
      </c>
      <c r="E2013">
        <v>859362.42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436</v>
      </c>
      <c r="E2014">
        <v>2428283.52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437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438</v>
      </c>
      <c r="E2016">
        <v>4768138.62</v>
      </c>
      <c r="F2016">
        <v>2648040.41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439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440</v>
      </c>
      <c r="E2018">
        <v>2792616.78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441</v>
      </c>
      <c r="E2019">
        <v>2006.91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442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443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444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445</v>
      </c>
      <c r="E2023">
        <v>0</v>
      </c>
      <c r="F2023">
        <v>550197.56999999995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446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447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448</v>
      </c>
      <c r="E2026">
        <v>10850408.24</v>
      </c>
      <c r="F2026">
        <v>6021258.0899999999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434</v>
      </c>
      <c r="E2027">
        <v>0</v>
      </c>
      <c r="F2027">
        <v>3556067.37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435</v>
      </c>
      <c r="E2028">
        <v>1118685.03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436</v>
      </c>
      <c r="E2029">
        <v>2428283.52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437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438</v>
      </c>
      <c r="E2031">
        <v>4768138.62</v>
      </c>
      <c r="F2031">
        <v>2648040.41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439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440</v>
      </c>
      <c r="E2033">
        <v>2820050.88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441</v>
      </c>
      <c r="E2034">
        <v>2048.92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442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443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444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445</v>
      </c>
      <c r="E2038">
        <v>0</v>
      </c>
      <c r="F2038">
        <v>549442.54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446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447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448</v>
      </c>
      <c r="E2041">
        <v>11137206.960000001</v>
      </c>
      <c r="F2041">
        <v>6753550.3200000003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434</v>
      </c>
      <c r="E2042">
        <v>0</v>
      </c>
      <c r="F2042">
        <v>3149476.76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435</v>
      </c>
      <c r="E2043">
        <v>1298496.6399999999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436</v>
      </c>
      <c r="E2044">
        <v>2428283.52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437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438</v>
      </c>
      <c r="E2046">
        <v>4768138.62</v>
      </c>
      <c r="F2046">
        <v>2648040.41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439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440</v>
      </c>
      <c r="E2048">
        <v>2833121.89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441</v>
      </c>
      <c r="E2049">
        <v>2075.44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442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443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444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445</v>
      </c>
      <c r="E2053">
        <v>0</v>
      </c>
      <c r="F2053">
        <v>541823.06000000006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446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447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448</v>
      </c>
      <c r="E2056">
        <v>11330116.1</v>
      </c>
      <c r="F2056">
        <v>6339340.2300000004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434</v>
      </c>
      <c r="E2057">
        <v>0</v>
      </c>
      <c r="F2057">
        <v>4717716.26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435</v>
      </c>
      <c r="E2058">
        <v>2009497.22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436</v>
      </c>
      <c r="E2059">
        <v>2428283.52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437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438</v>
      </c>
      <c r="E2061">
        <v>4768138.62</v>
      </c>
      <c r="F2061">
        <v>2648040.41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439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440</v>
      </c>
      <c r="E2063">
        <v>2752859.07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441</v>
      </c>
      <c r="E2064">
        <v>2101.08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442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443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444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445</v>
      </c>
      <c r="E2068">
        <v>0</v>
      </c>
      <c r="F2068">
        <v>537463.04000000004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446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447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448</v>
      </c>
      <c r="E2071">
        <v>11960879.5</v>
      </c>
      <c r="F2071">
        <v>7903219.71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434</v>
      </c>
      <c r="E2072">
        <v>0</v>
      </c>
      <c r="F2072">
        <v>7783132.8200000003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435</v>
      </c>
      <c r="E2073">
        <v>2410109.4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436</v>
      </c>
      <c r="E2074">
        <v>2428283.52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437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438</v>
      </c>
      <c r="E2076">
        <v>4768138.62</v>
      </c>
      <c r="F2076">
        <v>2648040.41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439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440</v>
      </c>
      <c r="E2078">
        <v>2877628.15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441</v>
      </c>
      <c r="E2079">
        <v>2089.61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442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443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444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445</v>
      </c>
      <c r="E2083">
        <v>0</v>
      </c>
      <c r="F2083">
        <v>549485.1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446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447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448</v>
      </c>
      <c r="E2086">
        <v>12486249.289999999</v>
      </c>
      <c r="F2086">
        <v>10980658.33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434</v>
      </c>
      <c r="E2087">
        <v>0</v>
      </c>
      <c r="F2087">
        <v>7873864.4299999997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435</v>
      </c>
      <c r="E2088">
        <v>1783536.09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436</v>
      </c>
      <c r="E2089">
        <v>2428283.52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437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438</v>
      </c>
      <c r="E2091">
        <v>4768138.62</v>
      </c>
      <c r="F2091">
        <v>2648040.41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439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440</v>
      </c>
      <c r="E2093">
        <v>2859478.65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441</v>
      </c>
      <c r="E2094">
        <v>2027.79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442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443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444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445</v>
      </c>
      <c r="E2098">
        <v>0</v>
      </c>
      <c r="F2098">
        <v>564940.74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446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447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448</v>
      </c>
      <c r="E2101">
        <v>11841464.66</v>
      </c>
      <c r="F2101">
        <v>11086845.58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434</v>
      </c>
      <c r="E2102">
        <v>0</v>
      </c>
      <c r="F2102">
        <v>6550463.6399999997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435</v>
      </c>
      <c r="E2103">
        <v>2705209.62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436</v>
      </c>
      <c r="E2104">
        <v>2428283.52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437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438</v>
      </c>
      <c r="E2106">
        <v>4768138.62</v>
      </c>
      <c r="F2106">
        <v>2648040.41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439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440</v>
      </c>
      <c r="E2108">
        <v>2890904.76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441</v>
      </c>
      <c r="E2109">
        <v>2184.86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442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443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444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445</v>
      </c>
      <c r="E2113">
        <v>0</v>
      </c>
      <c r="F2113">
        <v>533490.66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446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447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448</v>
      </c>
      <c r="E2116">
        <v>12794721.359999999</v>
      </c>
      <c r="F2116">
        <v>9731994.7100000009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434</v>
      </c>
      <c r="E2117">
        <v>0</v>
      </c>
      <c r="F2117">
        <v>5126232.9000000004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435</v>
      </c>
      <c r="E2118">
        <v>3636537.82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436</v>
      </c>
      <c r="E2119">
        <v>2428283.52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437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438</v>
      </c>
      <c r="E2121">
        <v>4768138.62</v>
      </c>
      <c r="F2121">
        <v>2648040.41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439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440</v>
      </c>
      <c r="E2123">
        <v>2780658.27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441</v>
      </c>
      <c r="E2124">
        <v>2181.0500000000002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442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443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444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445</v>
      </c>
      <c r="E2128">
        <v>0</v>
      </c>
      <c r="F2128">
        <v>506424.14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446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447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448</v>
      </c>
      <c r="E2131">
        <v>13615799.27</v>
      </c>
      <c r="F2131">
        <v>8280697.4500000002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434</v>
      </c>
      <c r="E2132">
        <v>0</v>
      </c>
      <c r="F2132">
        <v>2708940.6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435</v>
      </c>
      <c r="E2133">
        <v>5113696.7699999996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436</v>
      </c>
      <c r="E2134">
        <v>2428283.52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437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438</v>
      </c>
      <c r="E2136">
        <v>4768138.62</v>
      </c>
      <c r="F2136">
        <v>2648040.41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439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440</v>
      </c>
      <c r="E2138">
        <v>3083279.33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441</v>
      </c>
      <c r="E2139">
        <v>2326.4899999999998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442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443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444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445</v>
      </c>
      <c r="E2143">
        <v>0</v>
      </c>
      <c r="F2143">
        <v>449554.45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446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447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448</v>
      </c>
      <c r="E2146">
        <v>15395724.73</v>
      </c>
      <c r="F2146">
        <v>5806535.46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434</v>
      </c>
      <c r="E2147">
        <v>0</v>
      </c>
      <c r="F2147">
        <v>9593155.3399999999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435</v>
      </c>
      <c r="E2148">
        <v>2037292.47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436</v>
      </c>
      <c r="E2149">
        <v>2428283.52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437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438</v>
      </c>
      <c r="E2151">
        <v>4768138.62</v>
      </c>
      <c r="F2151">
        <v>2648040.41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439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440</v>
      </c>
      <c r="E2153">
        <v>2382978.89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441</v>
      </c>
      <c r="E2154">
        <v>1860.08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442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443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444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445</v>
      </c>
      <c r="E2158">
        <v>0</v>
      </c>
      <c r="F2158">
        <v>597407.6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446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447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448</v>
      </c>
      <c r="E2161">
        <v>11618553.58</v>
      </c>
      <c r="F2161">
        <v>12838603.35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434</v>
      </c>
      <c r="E2162">
        <v>0</v>
      </c>
      <c r="F2162">
        <v>14707253.949999999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435</v>
      </c>
      <c r="E2163">
        <v>83758.61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436</v>
      </c>
      <c r="E2164">
        <v>1500585.11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437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438</v>
      </c>
      <c r="E2166">
        <v>4768138.62</v>
      </c>
      <c r="F2166">
        <v>2648040.41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439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440</v>
      </c>
      <c r="E2168">
        <v>2607461.39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441</v>
      </c>
      <c r="E2169">
        <v>1398.55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442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443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444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445</v>
      </c>
      <c r="E2173">
        <v>0</v>
      </c>
      <c r="F2173">
        <v>660767.67000000004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446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447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448</v>
      </c>
      <c r="E2176">
        <v>8961342.2699999996</v>
      </c>
      <c r="F2176">
        <v>18016062.030000001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434</v>
      </c>
      <c r="E2177">
        <v>0</v>
      </c>
      <c r="F2177">
        <v>9865035.3900000006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435</v>
      </c>
      <c r="E2178">
        <v>592489.22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436</v>
      </c>
      <c r="E2179">
        <v>1500585.11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437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438</v>
      </c>
      <c r="E2181">
        <v>4768138.62</v>
      </c>
      <c r="F2181">
        <v>2648040.41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439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440</v>
      </c>
      <c r="E2183">
        <v>2654735.15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441</v>
      </c>
      <c r="E2184">
        <v>1540.98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442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443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444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445</v>
      </c>
      <c r="E2188">
        <v>0</v>
      </c>
      <c r="F2188">
        <v>607082.02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446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447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448</v>
      </c>
      <c r="E2191">
        <v>9517489.0800000001</v>
      </c>
      <c r="F2191">
        <v>13120157.810000001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434</v>
      </c>
      <c r="E2192">
        <v>0</v>
      </c>
      <c r="F2192">
        <v>8160996.0800000001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435</v>
      </c>
      <c r="E2193">
        <v>299803.75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436</v>
      </c>
      <c r="E2194">
        <v>1500585.11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437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438</v>
      </c>
      <c r="E2196">
        <v>4768138.62</v>
      </c>
      <c r="F2196">
        <v>2648040.41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439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440</v>
      </c>
      <c r="E2198">
        <v>2625528.13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441</v>
      </c>
      <c r="E2199">
        <v>1569.03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442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443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444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445</v>
      </c>
      <c r="E2203">
        <v>0</v>
      </c>
      <c r="F2203">
        <v>604736.18000000005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446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447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448</v>
      </c>
      <c r="E2206">
        <v>9195624.6500000004</v>
      </c>
      <c r="F2206">
        <v>11413772.67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434</v>
      </c>
      <c r="E2207">
        <v>0</v>
      </c>
      <c r="F2207">
        <v>7173822.46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435</v>
      </c>
      <c r="E2208">
        <v>717558.89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436</v>
      </c>
      <c r="E2209">
        <v>1500585.11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437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438</v>
      </c>
      <c r="E2211">
        <v>4768138.62</v>
      </c>
      <c r="F2211">
        <v>2648040.41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439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440</v>
      </c>
      <c r="E2213">
        <v>2667821.14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441</v>
      </c>
      <c r="E2214">
        <v>1586.11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442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443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444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445</v>
      </c>
      <c r="E2218">
        <v>0</v>
      </c>
      <c r="F2218">
        <v>583886.91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446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447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448</v>
      </c>
      <c r="E2221">
        <v>9655689.8599999994</v>
      </c>
      <c r="F2221">
        <v>10405749.789999999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434</v>
      </c>
      <c r="E2222">
        <v>0</v>
      </c>
      <c r="F2222">
        <v>8462412.9900000002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435</v>
      </c>
      <c r="E2223">
        <v>391410.69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436</v>
      </c>
      <c r="E2224">
        <v>1500585.11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437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438</v>
      </c>
      <c r="E2226">
        <v>4768138.62</v>
      </c>
      <c r="F2226">
        <v>2648040.41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439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440</v>
      </c>
      <c r="E2228">
        <v>2603582.44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441</v>
      </c>
      <c r="E2229">
        <v>1454.39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442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443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444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445</v>
      </c>
      <c r="E2233">
        <v>0</v>
      </c>
      <c r="F2233">
        <v>604756.28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446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447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448</v>
      </c>
      <c r="E2236">
        <v>9265171.25</v>
      </c>
      <c r="F2236">
        <v>11715209.68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434</v>
      </c>
      <c r="E2237">
        <v>0</v>
      </c>
      <c r="F2237">
        <v>3261092.07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435</v>
      </c>
      <c r="E2238">
        <v>607506.49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436</v>
      </c>
      <c r="E2239">
        <v>1500585.11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437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438</v>
      </c>
      <c r="E2241">
        <v>4768138.62</v>
      </c>
      <c r="F2241">
        <v>2648040.41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439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440</v>
      </c>
      <c r="E2243">
        <v>2620550.46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441</v>
      </c>
      <c r="E2244">
        <v>1584.46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442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443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444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445</v>
      </c>
      <c r="E2248">
        <v>0</v>
      </c>
      <c r="F2248">
        <v>556891.17000000004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446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447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448</v>
      </c>
      <c r="E2251">
        <v>9498365.1400000006</v>
      </c>
      <c r="F2251">
        <v>6466023.6500000004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434</v>
      </c>
      <c r="E2252">
        <v>0</v>
      </c>
      <c r="F2252">
        <v>3030854.41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435</v>
      </c>
      <c r="E2253">
        <v>711748.99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436</v>
      </c>
      <c r="E2254">
        <v>1500585.11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437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438</v>
      </c>
      <c r="E2256">
        <v>4768138.62</v>
      </c>
      <c r="F2256">
        <v>2648040.41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439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440</v>
      </c>
      <c r="E2258">
        <v>2680961.62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441</v>
      </c>
      <c r="E2259">
        <v>1646.38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442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443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444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445</v>
      </c>
      <c r="E2263">
        <v>0</v>
      </c>
      <c r="F2263">
        <v>549812.12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446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447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448</v>
      </c>
      <c r="E2266">
        <v>9663080.7100000009</v>
      </c>
      <c r="F2266">
        <v>6228706.9299999997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434</v>
      </c>
      <c r="E2267">
        <v>0</v>
      </c>
      <c r="F2267">
        <v>3779517.39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435</v>
      </c>
      <c r="E2268">
        <v>957653.95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436</v>
      </c>
      <c r="E2269">
        <v>1500585.11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437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438</v>
      </c>
      <c r="E2271">
        <v>4768138.62</v>
      </c>
      <c r="F2271">
        <v>2648040.41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439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440</v>
      </c>
      <c r="E2273">
        <v>2692539.88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441</v>
      </c>
      <c r="E2274">
        <v>1660.82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442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443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444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445</v>
      </c>
      <c r="E2278">
        <v>0</v>
      </c>
      <c r="F2278">
        <v>548972.18999999994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446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447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448</v>
      </c>
      <c r="E2281">
        <v>9920578.3900000006</v>
      </c>
      <c r="F2281">
        <v>6976529.9900000002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434</v>
      </c>
      <c r="E2282">
        <v>0</v>
      </c>
      <c r="F2282">
        <v>3344187.57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435</v>
      </c>
      <c r="E2283">
        <v>1103437.26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436</v>
      </c>
      <c r="E2284">
        <v>1500585.11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437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438</v>
      </c>
      <c r="E2286">
        <v>4768138.62</v>
      </c>
      <c r="F2286">
        <v>2648040.41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439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440</v>
      </c>
      <c r="E2288">
        <v>2680028.02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441</v>
      </c>
      <c r="E2289">
        <v>1674.6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442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443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444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445</v>
      </c>
      <c r="E2293">
        <v>0</v>
      </c>
      <c r="F2293">
        <v>541312.31000000006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446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447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448</v>
      </c>
      <c r="E2296">
        <v>10053863.609999999</v>
      </c>
      <c r="F2296">
        <v>6533540.29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434</v>
      </c>
      <c r="E2297">
        <v>0</v>
      </c>
      <c r="F2297">
        <v>4918720.4400000004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435</v>
      </c>
      <c r="E2298">
        <v>1795944.16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436</v>
      </c>
      <c r="E2299">
        <v>1500585.11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437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438</v>
      </c>
      <c r="E2301">
        <v>4768138.62</v>
      </c>
      <c r="F2301">
        <v>2648040.41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439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440</v>
      </c>
      <c r="E2303">
        <v>2612364.5499999998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441</v>
      </c>
      <c r="E2304">
        <v>1696.16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442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443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444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445</v>
      </c>
      <c r="E2308">
        <v>0</v>
      </c>
      <c r="F2308">
        <v>536963.03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446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447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448</v>
      </c>
      <c r="E2311">
        <v>10678728.59</v>
      </c>
      <c r="F2311">
        <v>8103723.8899999997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434</v>
      </c>
      <c r="E2312">
        <v>0</v>
      </c>
      <c r="F2312">
        <v>7920101.6200000001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435</v>
      </c>
      <c r="E2313">
        <v>2169340.19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436</v>
      </c>
      <c r="E2314">
        <v>1500585.11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437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438</v>
      </c>
      <c r="E2316">
        <v>4768138.62</v>
      </c>
      <c r="F2316">
        <v>2648040.41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439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440</v>
      </c>
      <c r="E2318">
        <v>2707227.5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441</v>
      </c>
      <c r="E2319">
        <v>1685.6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442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443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444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445</v>
      </c>
      <c r="E2323">
        <v>0</v>
      </c>
      <c r="F2323">
        <v>548940.05000000005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446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447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448</v>
      </c>
      <c r="E2326">
        <v>11146977.029999999</v>
      </c>
      <c r="F2326">
        <v>11117082.09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434</v>
      </c>
      <c r="E2327">
        <v>0</v>
      </c>
      <c r="F2327">
        <v>8075260.8399999999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435</v>
      </c>
      <c r="E2328">
        <v>1594066.62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436</v>
      </c>
      <c r="E2329">
        <v>1500585.11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437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438</v>
      </c>
      <c r="E2331">
        <v>4768138.62</v>
      </c>
      <c r="F2331">
        <v>2648040.41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439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440</v>
      </c>
      <c r="E2333">
        <v>2721689.7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441</v>
      </c>
      <c r="E2334">
        <v>1626.18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442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443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444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445</v>
      </c>
      <c r="E2338">
        <v>0</v>
      </c>
      <c r="F2338">
        <v>564522.94999999995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446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447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448</v>
      </c>
      <c r="E2341">
        <v>10586106.23</v>
      </c>
      <c r="F2341">
        <v>11287824.199999999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434</v>
      </c>
      <c r="E2342">
        <v>0</v>
      </c>
      <c r="F2342">
        <v>6707707.5899999999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435</v>
      </c>
      <c r="E2343">
        <v>2422376.2200000002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436</v>
      </c>
      <c r="E2344">
        <v>1500585.11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437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438</v>
      </c>
      <c r="E2346">
        <v>4768138.62</v>
      </c>
      <c r="F2346">
        <v>2648040.41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439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440</v>
      </c>
      <c r="E2348">
        <v>2722036.38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441</v>
      </c>
      <c r="E2349">
        <v>1778.17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442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443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444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445</v>
      </c>
      <c r="E2353">
        <v>0</v>
      </c>
      <c r="F2353">
        <v>532860.14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446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447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448</v>
      </c>
      <c r="E2356">
        <v>11414914.49</v>
      </c>
      <c r="F2356">
        <v>9888608.1400000006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434</v>
      </c>
      <c r="E2357">
        <v>0</v>
      </c>
      <c r="F2357">
        <v>5280131.63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435</v>
      </c>
      <c r="E2358">
        <v>3294209.95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436</v>
      </c>
      <c r="E2359">
        <v>1500585.11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437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438</v>
      </c>
      <c r="E2361">
        <v>4768138.62</v>
      </c>
      <c r="F2361">
        <v>2648040.41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439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440</v>
      </c>
      <c r="E2363">
        <v>2582838.63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441</v>
      </c>
      <c r="E2364">
        <v>1772.65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442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443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444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445</v>
      </c>
      <c r="E2368">
        <v>0</v>
      </c>
      <c r="F2368">
        <v>505709.22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446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447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448</v>
      </c>
      <c r="E2371">
        <v>12147544.960000001</v>
      </c>
      <c r="F2371">
        <v>8433881.2599999998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434</v>
      </c>
      <c r="E2372">
        <v>0</v>
      </c>
      <c r="F2372">
        <v>2870732.17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435</v>
      </c>
      <c r="E2373">
        <v>4662215.8499999996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436</v>
      </c>
      <c r="E2374">
        <v>1500585.11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437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438</v>
      </c>
      <c r="E2376">
        <v>4768138.62</v>
      </c>
      <c r="F2376">
        <v>2648040.41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439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440</v>
      </c>
      <c r="E2378">
        <v>2883073.02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441</v>
      </c>
      <c r="E2379">
        <v>1882.74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442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443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444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445</v>
      </c>
      <c r="E2383">
        <v>0</v>
      </c>
      <c r="F2383">
        <v>448838.92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446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447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448</v>
      </c>
      <c r="E2386">
        <v>13815895.34</v>
      </c>
      <c r="F2386">
        <v>5967611.4900000002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434</v>
      </c>
      <c r="E2387">
        <v>0</v>
      </c>
      <c r="F2387">
        <v>9719110.9700000007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435</v>
      </c>
      <c r="E2388">
        <v>1821914.17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436</v>
      </c>
      <c r="E2389">
        <v>1500585.11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437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438</v>
      </c>
      <c r="E2391">
        <v>4768138.62</v>
      </c>
      <c r="F2391">
        <v>2648040.41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439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440</v>
      </c>
      <c r="E2393">
        <v>2251083.36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441</v>
      </c>
      <c r="E2394">
        <v>1492.87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442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443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444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445</v>
      </c>
      <c r="E2398">
        <v>0</v>
      </c>
      <c r="F2398">
        <v>597036.12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446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447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448</v>
      </c>
      <c r="E2401">
        <v>10343214.130000001</v>
      </c>
      <c r="F2401">
        <v>12964187.5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Manufacturing Biotech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Manufacturing Biotech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134</v>
      </c>
      <c r="B2" t="s">
        <v>351</v>
      </c>
      <c r="C2" t="s">
        <v>352</v>
      </c>
      <c r="D2">
        <v>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5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109.51</v>
      </c>
      <c r="C2">
        <v>2.99</v>
      </c>
      <c r="D2">
        <v>4.5</v>
      </c>
    </row>
    <row r="3" spans="1:4" x14ac:dyDescent="0.25">
      <c r="A3" t="s">
        <v>354</v>
      </c>
      <c r="B3">
        <v>657.28</v>
      </c>
      <c r="C3">
        <v>2.99</v>
      </c>
      <c r="D3">
        <v>4.5</v>
      </c>
    </row>
    <row r="4" spans="1:4" x14ac:dyDescent="0.25">
      <c r="A4" t="s">
        <v>355</v>
      </c>
      <c r="B4">
        <v>657.28</v>
      </c>
      <c r="C4">
        <v>2.99</v>
      </c>
      <c r="D4">
        <v>4.5</v>
      </c>
    </row>
    <row r="5" spans="1:4" x14ac:dyDescent="0.25">
      <c r="A5" t="s">
        <v>356</v>
      </c>
      <c r="B5">
        <v>109.51</v>
      </c>
      <c r="C5">
        <v>2.99</v>
      </c>
      <c r="D5">
        <v>4.5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45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380</v>
      </c>
      <c r="F1" s="45" t="s">
        <v>381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382</v>
      </c>
    </row>
    <row r="2" spans="1:19" x14ac:dyDescent="0.25">
      <c r="A2" t="s">
        <v>39</v>
      </c>
      <c r="B2" t="s">
        <v>383</v>
      </c>
      <c r="C2" t="s">
        <v>383</v>
      </c>
      <c r="D2" t="s">
        <v>384</v>
      </c>
      <c r="E2">
        <v>3997.96</v>
      </c>
      <c r="F2">
        <v>3997.96</v>
      </c>
      <c r="G2">
        <v>26.21</v>
      </c>
      <c r="H2">
        <v>152.56</v>
      </c>
      <c r="I2">
        <v>35983.42</v>
      </c>
      <c r="J2">
        <v>1</v>
      </c>
      <c r="K2">
        <v>1.5</v>
      </c>
      <c r="L2">
        <v>3.7719</v>
      </c>
      <c r="M2">
        <v>68.2333</v>
      </c>
      <c r="N2" t="s">
        <v>385</v>
      </c>
      <c r="O2" t="s">
        <v>386</v>
      </c>
      <c r="P2" t="s">
        <v>387</v>
      </c>
      <c r="Q2" t="s">
        <v>63</v>
      </c>
      <c r="R2" t="s">
        <v>388</v>
      </c>
      <c r="S2">
        <v>9.0004452270658035</v>
      </c>
    </row>
    <row r="3" spans="1:19" x14ac:dyDescent="0.25">
      <c r="A3" t="s">
        <v>39</v>
      </c>
      <c r="B3" t="s">
        <v>389</v>
      </c>
      <c r="C3" t="s">
        <v>389</v>
      </c>
      <c r="D3" t="s">
        <v>384</v>
      </c>
      <c r="E3">
        <v>3999.03</v>
      </c>
      <c r="F3">
        <v>3999.03</v>
      </c>
      <c r="G3">
        <v>26.21</v>
      </c>
      <c r="H3">
        <v>152.56</v>
      </c>
      <c r="I3">
        <v>35993.03</v>
      </c>
      <c r="J3">
        <v>1</v>
      </c>
      <c r="K3">
        <v>33.33</v>
      </c>
      <c r="L3">
        <v>4.8319000000000001</v>
      </c>
      <c r="M3">
        <v>3.4117000000000002</v>
      </c>
      <c r="N3" t="s">
        <v>385</v>
      </c>
      <c r="O3" t="s">
        <v>390</v>
      </c>
      <c r="P3" t="s">
        <v>391</v>
      </c>
      <c r="Q3" t="s">
        <v>61</v>
      </c>
      <c r="R3" t="s">
        <v>392</v>
      </c>
      <c r="S3">
        <v>9.0004401067258808</v>
      </c>
    </row>
    <row r="4" spans="1:19" x14ac:dyDescent="0.25">
      <c r="A4" t="s">
        <v>39</v>
      </c>
      <c r="B4" t="s">
        <v>393</v>
      </c>
      <c r="C4" t="s">
        <v>393</v>
      </c>
      <c r="D4" t="s">
        <v>384</v>
      </c>
      <c r="E4">
        <v>40004.04</v>
      </c>
      <c r="F4">
        <v>40004.04</v>
      </c>
      <c r="G4">
        <v>262.2</v>
      </c>
      <c r="H4">
        <v>152.56</v>
      </c>
      <c r="I4">
        <v>360051.18</v>
      </c>
      <c r="J4">
        <v>1</v>
      </c>
      <c r="K4">
        <v>5</v>
      </c>
      <c r="L4">
        <v>2.1238000000000001</v>
      </c>
      <c r="M4">
        <v>0</v>
      </c>
      <c r="N4" t="s">
        <v>385</v>
      </c>
      <c r="O4" t="s">
        <v>386</v>
      </c>
      <c r="P4" t="s">
        <v>394</v>
      </c>
      <c r="Q4" t="s">
        <v>61</v>
      </c>
      <c r="R4" t="s">
        <v>392</v>
      </c>
      <c r="S4">
        <v>9.0003704625832786</v>
      </c>
    </row>
    <row r="5" spans="1:19" x14ac:dyDescent="0.25">
      <c r="A5" t="s">
        <v>39</v>
      </c>
      <c r="B5" t="s">
        <v>395</v>
      </c>
      <c r="C5" t="s">
        <v>395</v>
      </c>
      <c r="D5" t="s">
        <v>384</v>
      </c>
      <c r="E5">
        <v>5998.85</v>
      </c>
      <c r="F5">
        <v>5998.85</v>
      </c>
      <c r="G5">
        <v>39.299999999999997</v>
      </c>
      <c r="H5">
        <v>152.56</v>
      </c>
      <c r="I5">
        <v>53987.72</v>
      </c>
      <c r="J5">
        <v>1</v>
      </c>
      <c r="K5">
        <v>33.33</v>
      </c>
      <c r="L5">
        <v>4.1409000000000002</v>
      </c>
      <c r="M5">
        <v>2.5588000000000002</v>
      </c>
      <c r="N5" t="s">
        <v>385</v>
      </c>
      <c r="O5" t="s">
        <v>390</v>
      </c>
      <c r="P5" t="s">
        <v>396</v>
      </c>
      <c r="Q5" t="s">
        <v>61</v>
      </c>
      <c r="R5" t="s">
        <v>392</v>
      </c>
      <c r="S5">
        <v>8.9996782716687367</v>
      </c>
    </row>
    <row r="6" spans="1:19" x14ac:dyDescent="0.25">
      <c r="A6" t="s">
        <v>39</v>
      </c>
      <c r="B6" t="s">
        <v>397</v>
      </c>
      <c r="C6" t="s">
        <v>397</v>
      </c>
      <c r="D6" t="s">
        <v>398</v>
      </c>
      <c r="E6">
        <v>0</v>
      </c>
      <c r="F6">
        <v>90670.84</v>
      </c>
      <c r="G6">
        <v>594.32000000000005</v>
      </c>
      <c r="H6">
        <v>152.56</v>
      </c>
      <c r="I6">
        <v>544051.57999999996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399</v>
      </c>
      <c r="Q6" t="s">
        <v>91</v>
      </c>
      <c r="R6" t="s">
        <v>399</v>
      </c>
      <c r="S6">
        <v>6.0002927071150989</v>
      </c>
    </row>
    <row r="7" spans="1:19" x14ac:dyDescent="0.25">
      <c r="A7" t="s">
        <v>39</v>
      </c>
      <c r="B7" t="s">
        <v>400</v>
      </c>
      <c r="C7" t="s">
        <v>400</v>
      </c>
      <c r="D7" t="s">
        <v>398</v>
      </c>
      <c r="E7">
        <v>0</v>
      </c>
      <c r="F7">
        <v>40003.730000000003</v>
      </c>
      <c r="G7">
        <v>262.2</v>
      </c>
      <c r="H7">
        <v>152.56</v>
      </c>
      <c r="I7">
        <v>240035.65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399</v>
      </c>
      <c r="Q7" t="s">
        <v>91</v>
      </c>
      <c r="R7" t="s">
        <v>399</v>
      </c>
      <c r="S7">
        <v>6.0003317190671961</v>
      </c>
    </row>
    <row r="8" spans="1:19" x14ac:dyDescent="0.25">
      <c r="A8" t="s">
        <v>39</v>
      </c>
      <c r="B8" t="s">
        <v>401</v>
      </c>
      <c r="C8" t="s">
        <v>401</v>
      </c>
      <c r="D8" t="s">
        <v>398</v>
      </c>
      <c r="E8">
        <v>0</v>
      </c>
      <c r="F8">
        <v>3999.03</v>
      </c>
      <c r="G8">
        <v>26.21</v>
      </c>
      <c r="H8">
        <v>152.56</v>
      </c>
      <c r="I8">
        <v>23995.360000000001</v>
      </c>
      <c r="J8">
        <v>1</v>
      </c>
      <c r="K8">
        <v>0</v>
      </c>
      <c r="L8">
        <v>0</v>
      </c>
      <c r="M8">
        <v>0</v>
      </c>
      <c r="N8" t="s">
        <v>91</v>
      </c>
      <c r="O8" t="s">
        <v>91</v>
      </c>
      <c r="P8" t="s">
        <v>399</v>
      </c>
      <c r="Q8" t="s">
        <v>91</v>
      </c>
      <c r="R8" t="s">
        <v>399</v>
      </c>
      <c r="S8">
        <v>6.0002950715548522</v>
      </c>
    </row>
    <row r="9" spans="1:19" x14ac:dyDescent="0.25">
      <c r="A9" t="s">
        <v>39</v>
      </c>
      <c r="B9" t="s">
        <v>402</v>
      </c>
      <c r="C9" t="s">
        <v>402</v>
      </c>
      <c r="D9" t="s">
        <v>398</v>
      </c>
      <c r="E9">
        <v>0</v>
      </c>
      <c r="F9">
        <v>3997.96</v>
      </c>
      <c r="G9">
        <v>26.21</v>
      </c>
      <c r="H9">
        <v>152.56</v>
      </c>
      <c r="I9">
        <v>23990.47</v>
      </c>
      <c r="J9">
        <v>1</v>
      </c>
      <c r="K9">
        <v>0</v>
      </c>
      <c r="L9">
        <v>0</v>
      </c>
      <c r="M9">
        <v>0</v>
      </c>
      <c r="N9" t="s">
        <v>91</v>
      </c>
      <c r="O9" t="s">
        <v>91</v>
      </c>
      <c r="P9" t="s">
        <v>399</v>
      </c>
      <c r="Q9" t="s">
        <v>91</v>
      </c>
      <c r="R9" t="s">
        <v>399</v>
      </c>
      <c r="S9">
        <v>6.0006778457013077</v>
      </c>
    </row>
    <row r="10" spans="1:19" x14ac:dyDescent="0.25">
      <c r="A10" t="s">
        <v>39</v>
      </c>
      <c r="B10" t="s">
        <v>403</v>
      </c>
      <c r="C10" t="s">
        <v>403</v>
      </c>
      <c r="D10" t="s">
        <v>398</v>
      </c>
      <c r="E10">
        <v>0</v>
      </c>
      <c r="F10">
        <v>5998.85</v>
      </c>
      <c r="G10">
        <v>39.299999999999997</v>
      </c>
      <c r="H10">
        <v>152.56</v>
      </c>
      <c r="I10">
        <v>35991.81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399</v>
      </c>
      <c r="Q10" t="s">
        <v>91</v>
      </c>
      <c r="R10" t="s">
        <v>399</v>
      </c>
      <c r="S10">
        <v>5.9997849587837662</v>
      </c>
    </row>
    <row r="11" spans="1:19" x14ac:dyDescent="0.25">
      <c r="A11" t="s">
        <v>39</v>
      </c>
      <c r="B11" t="s">
        <v>404</v>
      </c>
      <c r="C11" t="s">
        <v>404</v>
      </c>
      <c r="D11" t="s">
        <v>398</v>
      </c>
      <c r="E11">
        <v>0</v>
      </c>
      <c r="F11">
        <v>1999.36</v>
      </c>
      <c r="G11">
        <v>13.09</v>
      </c>
      <c r="H11">
        <v>152.56</v>
      </c>
      <c r="I11">
        <v>11996.76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399</v>
      </c>
      <c r="Q11" t="s">
        <v>91</v>
      </c>
      <c r="R11" t="s">
        <v>399</v>
      </c>
      <c r="S11">
        <v>6.0003000960307302</v>
      </c>
    </row>
    <row r="12" spans="1:19" x14ac:dyDescent="0.25">
      <c r="A12" t="s">
        <v>39</v>
      </c>
      <c r="B12" t="s">
        <v>405</v>
      </c>
      <c r="C12" t="s">
        <v>405</v>
      </c>
      <c r="D12" t="s">
        <v>398</v>
      </c>
      <c r="E12">
        <v>0</v>
      </c>
      <c r="F12">
        <v>15878.95</v>
      </c>
      <c r="G12">
        <v>104.07</v>
      </c>
      <c r="H12">
        <v>152.56</v>
      </c>
      <c r="I12">
        <v>95284.47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399</v>
      </c>
      <c r="Q12" t="s">
        <v>91</v>
      </c>
      <c r="R12" t="s">
        <v>399</v>
      </c>
      <c r="S12">
        <v>6.0006782564338321</v>
      </c>
    </row>
    <row r="13" spans="1:19" x14ac:dyDescent="0.25">
      <c r="A13" t="s">
        <v>39</v>
      </c>
      <c r="B13" t="s">
        <v>406</v>
      </c>
      <c r="C13" t="s">
        <v>406</v>
      </c>
      <c r="D13" t="s">
        <v>398</v>
      </c>
      <c r="E13">
        <v>0</v>
      </c>
      <c r="F13">
        <v>2513.5</v>
      </c>
      <c r="G13">
        <v>21.23</v>
      </c>
      <c r="H13">
        <v>182.55</v>
      </c>
      <c r="I13">
        <v>15081.71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399</v>
      </c>
      <c r="Q13" t="s">
        <v>91</v>
      </c>
      <c r="R13" t="s">
        <v>399</v>
      </c>
      <c r="S13">
        <v>6.0002824746369603</v>
      </c>
    </row>
    <row r="14" spans="1:19" x14ac:dyDescent="0.25">
      <c r="A14" t="s">
        <v>39</v>
      </c>
      <c r="B14" t="s">
        <v>407</v>
      </c>
      <c r="C14" t="s">
        <v>407</v>
      </c>
      <c r="D14" t="s">
        <v>398</v>
      </c>
      <c r="E14">
        <v>0</v>
      </c>
      <c r="F14">
        <v>16208.33</v>
      </c>
      <c r="G14">
        <v>1095.44</v>
      </c>
      <c r="H14">
        <v>21.23</v>
      </c>
      <c r="I14">
        <v>97256.41</v>
      </c>
      <c r="J14">
        <v>1</v>
      </c>
      <c r="K14">
        <v>0</v>
      </c>
      <c r="L14">
        <v>0</v>
      </c>
      <c r="M14">
        <v>0</v>
      </c>
      <c r="N14" t="s">
        <v>91</v>
      </c>
      <c r="O14" t="s">
        <v>91</v>
      </c>
      <c r="P14" t="s">
        <v>399</v>
      </c>
      <c r="Q14" t="s">
        <v>91</v>
      </c>
      <c r="R14" t="s">
        <v>399</v>
      </c>
      <c r="S14">
        <v>6.0003967095931543</v>
      </c>
    </row>
    <row r="15" spans="1:19" x14ac:dyDescent="0.25">
      <c r="A15" t="s">
        <v>39</v>
      </c>
      <c r="B15" t="s">
        <v>408</v>
      </c>
      <c r="C15" t="s">
        <v>408</v>
      </c>
      <c r="D15" t="s">
        <v>398</v>
      </c>
      <c r="E15">
        <v>0</v>
      </c>
      <c r="F15">
        <v>16208.33</v>
      </c>
      <c r="G15">
        <v>1095.44</v>
      </c>
      <c r="H15">
        <v>21.23</v>
      </c>
      <c r="I15">
        <v>97254.59</v>
      </c>
      <c r="J15">
        <v>1</v>
      </c>
      <c r="K15">
        <v>0</v>
      </c>
      <c r="L15">
        <v>0</v>
      </c>
      <c r="M15">
        <v>0</v>
      </c>
      <c r="N15" t="s">
        <v>91</v>
      </c>
      <c r="O15" t="s">
        <v>91</v>
      </c>
      <c r="P15" t="s">
        <v>399</v>
      </c>
      <c r="Q15" t="s">
        <v>91</v>
      </c>
      <c r="R15" t="s">
        <v>399</v>
      </c>
      <c r="S15">
        <v>6.0002844216523243</v>
      </c>
    </row>
    <row r="16" spans="1:19" x14ac:dyDescent="0.25">
      <c r="A16" t="s">
        <v>39</v>
      </c>
      <c r="B16" t="s">
        <v>409</v>
      </c>
      <c r="C16" t="s">
        <v>409</v>
      </c>
      <c r="D16" t="s">
        <v>398</v>
      </c>
      <c r="E16">
        <v>0</v>
      </c>
      <c r="F16">
        <v>2513.5</v>
      </c>
      <c r="G16">
        <v>152.56</v>
      </c>
      <c r="H16">
        <v>21.23</v>
      </c>
      <c r="I16">
        <v>15081.71</v>
      </c>
      <c r="J16">
        <v>1</v>
      </c>
      <c r="K16">
        <v>0</v>
      </c>
      <c r="L16">
        <v>0</v>
      </c>
      <c r="M16">
        <v>0</v>
      </c>
      <c r="N16" t="s">
        <v>91</v>
      </c>
      <c r="O16" t="s">
        <v>91</v>
      </c>
      <c r="P16" t="s">
        <v>399</v>
      </c>
      <c r="Q16" t="s">
        <v>91</v>
      </c>
      <c r="R16" t="s">
        <v>399</v>
      </c>
      <c r="S16">
        <v>6.0002824746369603</v>
      </c>
    </row>
    <row r="17" spans="1:19" x14ac:dyDescent="0.25">
      <c r="A17" t="s">
        <v>39</v>
      </c>
      <c r="B17" t="s">
        <v>410</v>
      </c>
      <c r="C17" t="s">
        <v>410</v>
      </c>
      <c r="D17" t="s">
        <v>384</v>
      </c>
      <c r="E17">
        <v>2000.13</v>
      </c>
      <c r="F17">
        <v>2000.13</v>
      </c>
      <c r="G17">
        <v>13.12</v>
      </c>
      <c r="H17">
        <v>152.56</v>
      </c>
      <c r="I17">
        <v>17995.14</v>
      </c>
      <c r="J17">
        <v>1</v>
      </c>
      <c r="K17">
        <v>2.5</v>
      </c>
      <c r="L17">
        <v>5.6273</v>
      </c>
      <c r="M17">
        <v>26.471599999999999</v>
      </c>
      <c r="N17" t="s">
        <v>385</v>
      </c>
      <c r="O17" t="s">
        <v>386</v>
      </c>
      <c r="P17" t="s">
        <v>411</v>
      </c>
      <c r="Q17" t="s">
        <v>63</v>
      </c>
      <c r="R17" t="s">
        <v>411</v>
      </c>
      <c r="S17">
        <v>8.996985195962262</v>
      </c>
    </row>
    <row r="18" spans="1:19" x14ac:dyDescent="0.25">
      <c r="A18" t="s">
        <v>39</v>
      </c>
      <c r="B18" t="s">
        <v>412</v>
      </c>
      <c r="C18" t="s">
        <v>412</v>
      </c>
      <c r="D18" t="s">
        <v>384</v>
      </c>
      <c r="E18">
        <v>90670.84</v>
      </c>
      <c r="F18">
        <v>90670.84</v>
      </c>
      <c r="G18">
        <v>594.32000000000005</v>
      </c>
      <c r="H18">
        <v>152.56</v>
      </c>
      <c r="I18">
        <v>816077.38</v>
      </c>
      <c r="J18">
        <v>1</v>
      </c>
      <c r="K18">
        <v>5</v>
      </c>
      <c r="L18">
        <v>4.5175000000000001</v>
      </c>
      <c r="M18">
        <v>20.4693</v>
      </c>
      <c r="N18" t="s">
        <v>385</v>
      </c>
      <c r="O18" t="s">
        <v>413</v>
      </c>
      <c r="P18" t="s">
        <v>414</v>
      </c>
      <c r="Q18" t="s">
        <v>63</v>
      </c>
      <c r="R18" t="s">
        <v>415</v>
      </c>
      <c r="S18">
        <v>9.0004391709616893</v>
      </c>
    </row>
    <row r="19" spans="1:19" x14ac:dyDescent="0.25">
      <c r="A19" t="s">
        <v>39</v>
      </c>
      <c r="B19" t="s">
        <v>416</v>
      </c>
      <c r="C19" t="s">
        <v>416</v>
      </c>
      <c r="D19" t="s">
        <v>384</v>
      </c>
      <c r="E19">
        <v>15879.72</v>
      </c>
      <c r="F19">
        <v>15879.72</v>
      </c>
      <c r="G19">
        <v>104.1</v>
      </c>
      <c r="H19">
        <v>152.56</v>
      </c>
      <c r="I19">
        <v>142926.71</v>
      </c>
      <c r="J19">
        <v>1</v>
      </c>
      <c r="K19">
        <v>5</v>
      </c>
      <c r="L19">
        <v>4.2664</v>
      </c>
      <c r="M19">
        <v>5.1174999999999997</v>
      </c>
      <c r="N19" t="s">
        <v>385</v>
      </c>
      <c r="O19" t="s">
        <v>386</v>
      </c>
      <c r="P19" t="s">
        <v>392</v>
      </c>
      <c r="Q19" t="s">
        <v>61</v>
      </c>
      <c r="R19" t="s">
        <v>392</v>
      </c>
      <c r="S19">
        <v>9.00058124450557</v>
      </c>
    </row>
    <row r="20" spans="1:19" x14ac:dyDescent="0.25">
      <c r="A20" t="s">
        <v>39</v>
      </c>
      <c r="B20" t="s">
        <v>417</v>
      </c>
      <c r="C20" t="s">
        <v>417</v>
      </c>
      <c r="D20" t="s">
        <v>384</v>
      </c>
      <c r="E20">
        <v>2513.5</v>
      </c>
      <c r="F20">
        <v>2513.5</v>
      </c>
      <c r="G20">
        <v>21.23</v>
      </c>
      <c r="H20">
        <v>182.55</v>
      </c>
      <c r="I20">
        <v>22622.560000000001</v>
      </c>
      <c r="J20">
        <v>1</v>
      </c>
      <c r="K20">
        <v>5</v>
      </c>
      <c r="L20">
        <v>4.2664</v>
      </c>
      <c r="M20">
        <v>5.1174999999999997</v>
      </c>
      <c r="N20" t="s">
        <v>385</v>
      </c>
      <c r="O20" t="s">
        <v>386</v>
      </c>
      <c r="P20" t="s">
        <v>392</v>
      </c>
      <c r="Q20" t="s">
        <v>61</v>
      </c>
      <c r="R20" t="s">
        <v>392</v>
      </c>
      <c r="S20">
        <v>9.0004217226974337</v>
      </c>
    </row>
    <row r="21" spans="1:19" x14ac:dyDescent="0.25">
      <c r="A21" t="s">
        <v>39</v>
      </c>
      <c r="B21" t="s">
        <v>418</v>
      </c>
      <c r="C21" t="s">
        <v>418</v>
      </c>
      <c r="D21" t="s">
        <v>384</v>
      </c>
      <c r="E21">
        <v>16208.33</v>
      </c>
      <c r="F21">
        <v>16208.33</v>
      </c>
      <c r="G21">
        <v>1095.44</v>
      </c>
      <c r="H21">
        <v>21.23</v>
      </c>
      <c r="I21">
        <v>145887.13</v>
      </c>
      <c r="J21">
        <v>1</v>
      </c>
      <c r="K21">
        <v>5</v>
      </c>
      <c r="L21">
        <v>4.2664</v>
      </c>
      <c r="M21">
        <v>5.1174999999999997</v>
      </c>
      <c r="N21" t="s">
        <v>385</v>
      </c>
      <c r="O21" t="s">
        <v>386</v>
      </c>
      <c r="P21" t="s">
        <v>392</v>
      </c>
      <c r="Q21" t="s">
        <v>61</v>
      </c>
      <c r="R21" t="s">
        <v>392</v>
      </c>
      <c r="S21">
        <v>9.0007502315167578</v>
      </c>
    </row>
    <row r="22" spans="1:19" x14ac:dyDescent="0.25">
      <c r="A22" t="s">
        <v>39</v>
      </c>
      <c r="B22" t="s">
        <v>419</v>
      </c>
      <c r="C22" t="s">
        <v>419</v>
      </c>
      <c r="D22" t="s">
        <v>384</v>
      </c>
      <c r="E22">
        <v>16208.33</v>
      </c>
      <c r="F22">
        <v>16208.33</v>
      </c>
      <c r="G22">
        <v>1095.44</v>
      </c>
      <c r="H22">
        <v>21.23</v>
      </c>
      <c r="I22">
        <v>145881.65</v>
      </c>
      <c r="J22">
        <v>1</v>
      </c>
      <c r="K22">
        <v>5</v>
      </c>
      <c r="L22">
        <v>4.2664</v>
      </c>
      <c r="M22">
        <v>5.1174999999999997</v>
      </c>
      <c r="N22" t="s">
        <v>385</v>
      </c>
      <c r="O22" t="s">
        <v>386</v>
      </c>
      <c r="P22" t="s">
        <v>392</v>
      </c>
      <c r="Q22" t="s">
        <v>61</v>
      </c>
      <c r="R22" t="s">
        <v>392</v>
      </c>
      <c r="S22">
        <v>9.0004121337608503</v>
      </c>
    </row>
    <row r="23" spans="1:19" x14ac:dyDescent="0.25">
      <c r="A23" t="s">
        <v>39</v>
      </c>
      <c r="B23" t="s">
        <v>420</v>
      </c>
      <c r="C23" t="s">
        <v>420</v>
      </c>
      <c r="D23" t="s">
        <v>384</v>
      </c>
      <c r="E23">
        <v>2513.5</v>
      </c>
      <c r="F23">
        <v>2513.5</v>
      </c>
      <c r="G23">
        <v>152.56</v>
      </c>
      <c r="H23">
        <v>21.23</v>
      </c>
      <c r="I23">
        <v>22622.560000000001</v>
      </c>
      <c r="J23">
        <v>1</v>
      </c>
      <c r="K23">
        <v>5</v>
      </c>
      <c r="L23">
        <v>4.2664</v>
      </c>
      <c r="M23">
        <v>5.1174999999999997</v>
      </c>
      <c r="N23" t="s">
        <v>385</v>
      </c>
      <c r="O23" t="s">
        <v>386</v>
      </c>
      <c r="P23" t="s">
        <v>392</v>
      </c>
      <c r="Q23" t="s">
        <v>61</v>
      </c>
      <c r="R23" t="s">
        <v>392</v>
      </c>
      <c r="S23">
        <v>9.0004217226974337</v>
      </c>
    </row>
    <row r="24" spans="1:19" x14ac:dyDescent="0.25">
      <c r="A24" t="s">
        <v>40</v>
      </c>
      <c r="B24" t="s">
        <v>383</v>
      </c>
      <c r="C24" t="s">
        <v>383</v>
      </c>
      <c r="D24" t="s">
        <v>384</v>
      </c>
      <c r="E24">
        <v>3997.96</v>
      </c>
      <c r="F24">
        <v>3997.96</v>
      </c>
      <c r="G24">
        <v>26.21</v>
      </c>
      <c r="H24">
        <v>152.56</v>
      </c>
      <c r="I24">
        <v>35983.42</v>
      </c>
      <c r="J24">
        <v>1</v>
      </c>
      <c r="K24">
        <v>1.5</v>
      </c>
      <c r="L24">
        <v>1.7058</v>
      </c>
      <c r="M24">
        <v>68.2333</v>
      </c>
      <c r="N24" t="s">
        <v>385</v>
      </c>
      <c r="O24" t="s">
        <v>386</v>
      </c>
      <c r="P24" t="s">
        <v>387</v>
      </c>
      <c r="Q24" t="s">
        <v>63</v>
      </c>
      <c r="R24" t="s">
        <v>388</v>
      </c>
      <c r="S24">
        <v>9.0004452270658035</v>
      </c>
    </row>
    <row r="25" spans="1:19" x14ac:dyDescent="0.25">
      <c r="A25" t="s">
        <v>40</v>
      </c>
      <c r="B25" t="s">
        <v>389</v>
      </c>
      <c r="C25" t="s">
        <v>389</v>
      </c>
      <c r="D25" t="s">
        <v>384</v>
      </c>
      <c r="E25">
        <v>3999.03</v>
      </c>
      <c r="F25">
        <v>3999.03</v>
      </c>
      <c r="G25">
        <v>26.21</v>
      </c>
      <c r="H25">
        <v>152.56</v>
      </c>
      <c r="I25">
        <v>35993.03</v>
      </c>
      <c r="J25">
        <v>1</v>
      </c>
      <c r="K25">
        <v>33.33</v>
      </c>
      <c r="L25">
        <v>2.5588000000000002</v>
      </c>
      <c r="M25">
        <v>3.4117000000000002</v>
      </c>
      <c r="N25" t="s">
        <v>385</v>
      </c>
      <c r="O25" t="s">
        <v>390</v>
      </c>
      <c r="P25" t="s">
        <v>391</v>
      </c>
      <c r="Q25" t="s">
        <v>61</v>
      </c>
      <c r="R25" t="s">
        <v>392</v>
      </c>
      <c r="S25">
        <v>9.0004401067258808</v>
      </c>
    </row>
    <row r="26" spans="1:19" x14ac:dyDescent="0.25">
      <c r="A26" t="s">
        <v>40</v>
      </c>
      <c r="B26" t="s">
        <v>393</v>
      </c>
      <c r="C26" t="s">
        <v>393</v>
      </c>
      <c r="D26" t="s">
        <v>384</v>
      </c>
      <c r="E26">
        <v>40004.04</v>
      </c>
      <c r="F26">
        <v>40004.04</v>
      </c>
      <c r="G26">
        <v>262.2</v>
      </c>
      <c r="H26">
        <v>152.56</v>
      </c>
      <c r="I26">
        <v>360051.18</v>
      </c>
      <c r="J26">
        <v>1</v>
      </c>
      <c r="K26">
        <v>5</v>
      </c>
      <c r="L26">
        <v>1.3647</v>
      </c>
      <c r="M26">
        <v>0</v>
      </c>
      <c r="N26" t="s">
        <v>385</v>
      </c>
      <c r="O26" t="s">
        <v>386</v>
      </c>
      <c r="P26" t="s">
        <v>394</v>
      </c>
      <c r="Q26" t="s">
        <v>61</v>
      </c>
      <c r="R26" t="s">
        <v>392</v>
      </c>
      <c r="S26">
        <v>9.0003704625832786</v>
      </c>
    </row>
    <row r="27" spans="1:19" x14ac:dyDescent="0.25">
      <c r="A27" t="s">
        <v>40</v>
      </c>
      <c r="B27" t="s">
        <v>395</v>
      </c>
      <c r="C27" t="s">
        <v>395</v>
      </c>
      <c r="D27" t="s">
        <v>384</v>
      </c>
      <c r="E27">
        <v>5998.85</v>
      </c>
      <c r="F27">
        <v>5998.85</v>
      </c>
      <c r="G27">
        <v>39.299999999999997</v>
      </c>
      <c r="H27">
        <v>152.56</v>
      </c>
      <c r="I27">
        <v>53987.72</v>
      </c>
      <c r="J27">
        <v>1</v>
      </c>
      <c r="K27">
        <v>33.33</v>
      </c>
      <c r="L27">
        <v>1.5353000000000001</v>
      </c>
      <c r="M27">
        <v>2.5588000000000002</v>
      </c>
      <c r="N27" t="s">
        <v>385</v>
      </c>
      <c r="O27" t="s">
        <v>390</v>
      </c>
      <c r="P27" t="s">
        <v>396</v>
      </c>
      <c r="Q27" t="s">
        <v>61</v>
      </c>
      <c r="R27" t="s">
        <v>392</v>
      </c>
      <c r="S27">
        <v>8.9996782716687367</v>
      </c>
    </row>
    <row r="28" spans="1:19" x14ac:dyDescent="0.25">
      <c r="A28" t="s">
        <v>40</v>
      </c>
      <c r="B28" t="s">
        <v>397</v>
      </c>
      <c r="C28" t="s">
        <v>397</v>
      </c>
      <c r="D28" t="s">
        <v>398</v>
      </c>
      <c r="E28">
        <v>0</v>
      </c>
      <c r="F28">
        <v>90670.84</v>
      </c>
      <c r="G28">
        <v>594.32000000000005</v>
      </c>
      <c r="H28">
        <v>152.56</v>
      </c>
      <c r="I28">
        <v>544051.57999999996</v>
      </c>
      <c r="J28">
        <v>1</v>
      </c>
      <c r="K28">
        <v>0</v>
      </c>
      <c r="L28">
        <v>0</v>
      </c>
      <c r="M28">
        <v>0</v>
      </c>
      <c r="N28" t="s">
        <v>91</v>
      </c>
      <c r="O28" t="s">
        <v>91</v>
      </c>
      <c r="P28" t="s">
        <v>399</v>
      </c>
      <c r="Q28" t="s">
        <v>91</v>
      </c>
      <c r="R28" t="s">
        <v>399</v>
      </c>
      <c r="S28">
        <v>6.0002927071150989</v>
      </c>
    </row>
    <row r="29" spans="1:19" x14ac:dyDescent="0.25">
      <c r="A29" t="s">
        <v>40</v>
      </c>
      <c r="B29" t="s">
        <v>400</v>
      </c>
      <c r="C29" t="s">
        <v>400</v>
      </c>
      <c r="D29" t="s">
        <v>398</v>
      </c>
      <c r="E29">
        <v>0</v>
      </c>
      <c r="F29">
        <v>40003.730000000003</v>
      </c>
      <c r="G29">
        <v>262.2</v>
      </c>
      <c r="H29">
        <v>152.56</v>
      </c>
      <c r="I29">
        <v>240035.65</v>
      </c>
      <c r="J29">
        <v>1</v>
      </c>
      <c r="K29">
        <v>0</v>
      </c>
      <c r="L29">
        <v>0</v>
      </c>
      <c r="M29">
        <v>0</v>
      </c>
      <c r="N29" t="s">
        <v>91</v>
      </c>
      <c r="O29" t="s">
        <v>91</v>
      </c>
      <c r="P29" t="s">
        <v>399</v>
      </c>
      <c r="Q29" t="s">
        <v>91</v>
      </c>
      <c r="R29" t="s">
        <v>399</v>
      </c>
      <c r="S29">
        <v>6.0003317190671961</v>
      </c>
    </row>
    <row r="30" spans="1:19" x14ac:dyDescent="0.25">
      <c r="A30" t="s">
        <v>40</v>
      </c>
      <c r="B30" t="s">
        <v>401</v>
      </c>
      <c r="C30" t="s">
        <v>401</v>
      </c>
      <c r="D30" t="s">
        <v>398</v>
      </c>
      <c r="E30">
        <v>0</v>
      </c>
      <c r="F30">
        <v>3999.03</v>
      </c>
      <c r="G30">
        <v>26.21</v>
      </c>
      <c r="H30">
        <v>152.56</v>
      </c>
      <c r="I30">
        <v>23995.360000000001</v>
      </c>
      <c r="J30">
        <v>1</v>
      </c>
      <c r="K30">
        <v>0</v>
      </c>
      <c r="L30">
        <v>0</v>
      </c>
      <c r="M30">
        <v>0</v>
      </c>
      <c r="N30" t="s">
        <v>91</v>
      </c>
      <c r="O30" t="s">
        <v>91</v>
      </c>
      <c r="P30" t="s">
        <v>399</v>
      </c>
      <c r="Q30" t="s">
        <v>91</v>
      </c>
      <c r="R30" t="s">
        <v>399</v>
      </c>
      <c r="S30">
        <v>6.0002950715548522</v>
      </c>
    </row>
    <row r="31" spans="1:19" x14ac:dyDescent="0.25">
      <c r="A31" t="s">
        <v>40</v>
      </c>
      <c r="B31" t="s">
        <v>402</v>
      </c>
      <c r="C31" t="s">
        <v>402</v>
      </c>
      <c r="D31" t="s">
        <v>398</v>
      </c>
      <c r="E31">
        <v>0</v>
      </c>
      <c r="F31">
        <v>3997.96</v>
      </c>
      <c r="G31">
        <v>26.21</v>
      </c>
      <c r="H31">
        <v>152.56</v>
      </c>
      <c r="I31">
        <v>23990.47</v>
      </c>
      <c r="J31">
        <v>1</v>
      </c>
      <c r="K31">
        <v>0</v>
      </c>
      <c r="L31">
        <v>0</v>
      </c>
      <c r="M31">
        <v>0</v>
      </c>
      <c r="N31" t="s">
        <v>91</v>
      </c>
      <c r="O31" t="s">
        <v>91</v>
      </c>
      <c r="P31" t="s">
        <v>399</v>
      </c>
      <c r="Q31" t="s">
        <v>91</v>
      </c>
      <c r="R31" t="s">
        <v>399</v>
      </c>
      <c r="S31">
        <v>6.0006778457013077</v>
      </c>
    </row>
    <row r="32" spans="1:19" x14ac:dyDescent="0.25">
      <c r="A32" t="s">
        <v>40</v>
      </c>
      <c r="B32" t="s">
        <v>403</v>
      </c>
      <c r="C32" t="s">
        <v>403</v>
      </c>
      <c r="D32" t="s">
        <v>398</v>
      </c>
      <c r="E32">
        <v>0</v>
      </c>
      <c r="F32">
        <v>5998.85</v>
      </c>
      <c r="G32">
        <v>39.299999999999997</v>
      </c>
      <c r="H32">
        <v>152.56</v>
      </c>
      <c r="I32">
        <v>35991.81</v>
      </c>
      <c r="J32">
        <v>1</v>
      </c>
      <c r="K32">
        <v>0</v>
      </c>
      <c r="L32">
        <v>0</v>
      </c>
      <c r="M32">
        <v>0</v>
      </c>
      <c r="N32" t="s">
        <v>91</v>
      </c>
      <c r="O32" t="s">
        <v>91</v>
      </c>
      <c r="P32" t="s">
        <v>399</v>
      </c>
      <c r="Q32" t="s">
        <v>91</v>
      </c>
      <c r="R32" t="s">
        <v>399</v>
      </c>
      <c r="S32">
        <v>5.9997849587837662</v>
      </c>
    </row>
    <row r="33" spans="1:19" x14ac:dyDescent="0.25">
      <c r="A33" t="s">
        <v>40</v>
      </c>
      <c r="B33" t="s">
        <v>404</v>
      </c>
      <c r="C33" t="s">
        <v>404</v>
      </c>
      <c r="D33" t="s">
        <v>398</v>
      </c>
      <c r="E33">
        <v>0</v>
      </c>
      <c r="F33">
        <v>1999.36</v>
      </c>
      <c r="G33">
        <v>13.09</v>
      </c>
      <c r="H33">
        <v>152.56</v>
      </c>
      <c r="I33">
        <v>11996.76</v>
      </c>
      <c r="J33">
        <v>1</v>
      </c>
      <c r="K33">
        <v>0</v>
      </c>
      <c r="L33">
        <v>0</v>
      </c>
      <c r="M33">
        <v>0</v>
      </c>
      <c r="N33" t="s">
        <v>91</v>
      </c>
      <c r="O33" t="s">
        <v>91</v>
      </c>
      <c r="P33" t="s">
        <v>399</v>
      </c>
      <c r="Q33" t="s">
        <v>91</v>
      </c>
      <c r="R33" t="s">
        <v>399</v>
      </c>
      <c r="S33">
        <v>6.0003000960307302</v>
      </c>
    </row>
    <row r="34" spans="1:19" x14ac:dyDescent="0.25">
      <c r="A34" t="s">
        <v>40</v>
      </c>
      <c r="B34" t="s">
        <v>405</v>
      </c>
      <c r="C34" t="s">
        <v>405</v>
      </c>
      <c r="D34" t="s">
        <v>398</v>
      </c>
      <c r="E34">
        <v>0</v>
      </c>
      <c r="F34">
        <v>15878.95</v>
      </c>
      <c r="G34">
        <v>104.07</v>
      </c>
      <c r="H34">
        <v>152.56</v>
      </c>
      <c r="I34">
        <v>95284.47</v>
      </c>
      <c r="J34">
        <v>1</v>
      </c>
      <c r="K34">
        <v>0</v>
      </c>
      <c r="L34">
        <v>0</v>
      </c>
      <c r="M34">
        <v>0</v>
      </c>
      <c r="N34" t="s">
        <v>91</v>
      </c>
      <c r="O34" t="s">
        <v>91</v>
      </c>
      <c r="P34" t="s">
        <v>399</v>
      </c>
      <c r="Q34" t="s">
        <v>91</v>
      </c>
      <c r="R34" t="s">
        <v>399</v>
      </c>
      <c r="S34">
        <v>6.0006782564338321</v>
      </c>
    </row>
    <row r="35" spans="1:19" x14ac:dyDescent="0.25">
      <c r="A35" t="s">
        <v>40</v>
      </c>
      <c r="B35" t="s">
        <v>406</v>
      </c>
      <c r="C35" t="s">
        <v>406</v>
      </c>
      <c r="D35" t="s">
        <v>398</v>
      </c>
      <c r="E35">
        <v>0</v>
      </c>
      <c r="F35">
        <v>2513.5</v>
      </c>
      <c r="G35">
        <v>21.23</v>
      </c>
      <c r="H35">
        <v>182.55</v>
      </c>
      <c r="I35">
        <v>15081.71</v>
      </c>
      <c r="J35">
        <v>1</v>
      </c>
      <c r="K35">
        <v>0</v>
      </c>
      <c r="L35">
        <v>0</v>
      </c>
      <c r="M35">
        <v>0</v>
      </c>
      <c r="N35" t="s">
        <v>91</v>
      </c>
      <c r="O35" t="s">
        <v>91</v>
      </c>
      <c r="P35" t="s">
        <v>399</v>
      </c>
      <c r="Q35" t="s">
        <v>91</v>
      </c>
      <c r="R35" t="s">
        <v>399</v>
      </c>
      <c r="S35">
        <v>6.0002824746369603</v>
      </c>
    </row>
    <row r="36" spans="1:19" x14ac:dyDescent="0.25">
      <c r="A36" t="s">
        <v>40</v>
      </c>
      <c r="B36" t="s">
        <v>407</v>
      </c>
      <c r="C36" t="s">
        <v>407</v>
      </c>
      <c r="D36" t="s">
        <v>398</v>
      </c>
      <c r="E36">
        <v>0</v>
      </c>
      <c r="F36">
        <v>16208.33</v>
      </c>
      <c r="G36">
        <v>1095.44</v>
      </c>
      <c r="H36">
        <v>21.23</v>
      </c>
      <c r="I36">
        <v>97256.41</v>
      </c>
      <c r="J36">
        <v>1</v>
      </c>
      <c r="K36">
        <v>0</v>
      </c>
      <c r="L36">
        <v>0</v>
      </c>
      <c r="M36">
        <v>0</v>
      </c>
      <c r="N36" t="s">
        <v>91</v>
      </c>
      <c r="O36" t="s">
        <v>91</v>
      </c>
      <c r="P36" t="s">
        <v>399</v>
      </c>
      <c r="Q36" t="s">
        <v>91</v>
      </c>
      <c r="R36" t="s">
        <v>399</v>
      </c>
      <c r="S36">
        <v>6.0003967095931543</v>
      </c>
    </row>
    <row r="37" spans="1:19" x14ac:dyDescent="0.25">
      <c r="A37" t="s">
        <v>40</v>
      </c>
      <c r="B37" t="s">
        <v>408</v>
      </c>
      <c r="C37" t="s">
        <v>408</v>
      </c>
      <c r="D37" t="s">
        <v>398</v>
      </c>
      <c r="E37">
        <v>0</v>
      </c>
      <c r="F37">
        <v>16208.33</v>
      </c>
      <c r="G37">
        <v>1095.44</v>
      </c>
      <c r="H37">
        <v>21.23</v>
      </c>
      <c r="I37">
        <v>97254.59</v>
      </c>
      <c r="J37">
        <v>1</v>
      </c>
      <c r="K37">
        <v>0</v>
      </c>
      <c r="L37">
        <v>0</v>
      </c>
      <c r="M37">
        <v>0</v>
      </c>
      <c r="N37" t="s">
        <v>91</v>
      </c>
      <c r="O37" t="s">
        <v>91</v>
      </c>
      <c r="P37" t="s">
        <v>399</v>
      </c>
      <c r="Q37" t="s">
        <v>91</v>
      </c>
      <c r="R37" t="s">
        <v>399</v>
      </c>
      <c r="S37">
        <v>6.0002844216523243</v>
      </c>
    </row>
    <row r="38" spans="1:19" x14ac:dyDescent="0.25">
      <c r="A38" t="s">
        <v>40</v>
      </c>
      <c r="B38" t="s">
        <v>409</v>
      </c>
      <c r="C38" t="s">
        <v>409</v>
      </c>
      <c r="D38" t="s">
        <v>398</v>
      </c>
      <c r="E38">
        <v>0</v>
      </c>
      <c r="F38">
        <v>2513.5</v>
      </c>
      <c r="G38">
        <v>152.56</v>
      </c>
      <c r="H38">
        <v>21.23</v>
      </c>
      <c r="I38">
        <v>15081.71</v>
      </c>
      <c r="J38">
        <v>1</v>
      </c>
      <c r="K38">
        <v>0</v>
      </c>
      <c r="L38">
        <v>0</v>
      </c>
      <c r="M38">
        <v>0</v>
      </c>
      <c r="N38" t="s">
        <v>91</v>
      </c>
      <c r="O38" t="s">
        <v>91</v>
      </c>
      <c r="P38" t="s">
        <v>399</v>
      </c>
      <c r="Q38" t="s">
        <v>91</v>
      </c>
      <c r="R38" t="s">
        <v>399</v>
      </c>
      <c r="S38">
        <v>6.0002824746369603</v>
      </c>
    </row>
    <row r="39" spans="1:19" x14ac:dyDescent="0.25">
      <c r="A39" t="s">
        <v>40</v>
      </c>
      <c r="B39" t="s">
        <v>410</v>
      </c>
      <c r="C39" t="s">
        <v>410</v>
      </c>
      <c r="D39" t="s">
        <v>384</v>
      </c>
      <c r="E39">
        <v>2000.13</v>
      </c>
      <c r="F39">
        <v>2000.13</v>
      </c>
      <c r="G39">
        <v>13.12</v>
      </c>
      <c r="H39">
        <v>152.56</v>
      </c>
      <c r="I39">
        <v>17995.14</v>
      </c>
      <c r="J39">
        <v>1</v>
      </c>
      <c r="K39">
        <v>2.5</v>
      </c>
      <c r="L39">
        <v>3.2410999999999999</v>
      </c>
      <c r="M39">
        <v>26.471599999999999</v>
      </c>
      <c r="N39" t="s">
        <v>385</v>
      </c>
      <c r="O39" t="s">
        <v>386</v>
      </c>
      <c r="P39" t="s">
        <v>411</v>
      </c>
      <c r="Q39" t="s">
        <v>63</v>
      </c>
      <c r="R39" t="s">
        <v>411</v>
      </c>
      <c r="S39">
        <v>8.996985195962262</v>
      </c>
    </row>
    <row r="40" spans="1:19" x14ac:dyDescent="0.25">
      <c r="A40" t="s">
        <v>40</v>
      </c>
      <c r="B40" t="s">
        <v>412</v>
      </c>
      <c r="C40" t="s">
        <v>412</v>
      </c>
      <c r="D40" t="s">
        <v>384</v>
      </c>
      <c r="E40">
        <v>90670.84</v>
      </c>
      <c r="F40">
        <v>90670.84</v>
      </c>
      <c r="G40">
        <v>594.32000000000005</v>
      </c>
      <c r="H40">
        <v>152.56</v>
      </c>
      <c r="I40">
        <v>816077.38</v>
      </c>
      <c r="J40">
        <v>1</v>
      </c>
      <c r="K40">
        <v>5</v>
      </c>
      <c r="L40">
        <v>3.0705</v>
      </c>
      <c r="M40">
        <v>20.4693</v>
      </c>
      <c r="N40" t="s">
        <v>385</v>
      </c>
      <c r="O40" t="s">
        <v>413</v>
      </c>
      <c r="P40" t="s">
        <v>414</v>
      </c>
      <c r="Q40" t="s">
        <v>63</v>
      </c>
      <c r="R40" t="s">
        <v>415</v>
      </c>
      <c r="S40">
        <v>9.0004391709616893</v>
      </c>
    </row>
    <row r="41" spans="1:19" x14ac:dyDescent="0.25">
      <c r="A41" t="s">
        <v>40</v>
      </c>
      <c r="B41" t="s">
        <v>416</v>
      </c>
      <c r="C41" t="s">
        <v>416</v>
      </c>
      <c r="D41" t="s">
        <v>384</v>
      </c>
      <c r="E41">
        <v>15879.72</v>
      </c>
      <c r="F41">
        <v>15879.72</v>
      </c>
      <c r="G41">
        <v>104.1</v>
      </c>
      <c r="H41">
        <v>152.56</v>
      </c>
      <c r="I41">
        <v>142926.71</v>
      </c>
      <c r="J41">
        <v>1</v>
      </c>
      <c r="K41">
        <v>5</v>
      </c>
      <c r="L41">
        <v>2.0470000000000002</v>
      </c>
      <c r="M41">
        <v>5.1174999999999997</v>
      </c>
      <c r="N41" t="s">
        <v>385</v>
      </c>
      <c r="O41" t="s">
        <v>386</v>
      </c>
      <c r="P41" t="s">
        <v>392</v>
      </c>
      <c r="Q41" t="s">
        <v>61</v>
      </c>
      <c r="R41" t="s">
        <v>392</v>
      </c>
      <c r="S41">
        <v>9.00058124450557</v>
      </c>
    </row>
    <row r="42" spans="1:19" x14ac:dyDescent="0.25">
      <c r="A42" t="s">
        <v>40</v>
      </c>
      <c r="B42" t="s">
        <v>417</v>
      </c>
      <c r="C42" t="s">
        <v>417</v>
      </c>
      <c r="D42" t="s">
        <v>384</v>
      </c>
      <c r="E42">
        <v>2513.5</v>
      </c>
      <c r="F42">
        <v>2513.5</v>
      </c>
      <c r="G42">
        <v>21.23</v>
      </c>
      <c r="H42">
        <v>182.55</v>
      </c>
      <c r="I42">
        <v>22622.560000000001</v>
      </c>
      <c r="J42">
        <v>1</v>
      </c>
      <c r="K42">
        <v>5</v>
      </c>
      <c r="L42">
        <v>2.0470000000000002</v>
      </c>
      <c r="M42">
        <v>5.1174999999999997</v>
      </c>
      <c r="N42" t="s">
        <v>385</v>
      </c>
      <c r="O42" t="s">
        <v>386</v>
      </c>
      <c r="P42" t="s">
        <v>392</v>
      </c>
      <c r="Q42" t="s">
        <v>61</v>
      </c>
      <c r="R42" t="s">
        <v>392</v>
      </c>
      <c r="S42">
        <v>9.0004217226974337</v>
      </c>
    </row>
    <row r="43" spans="1:19" x14ac:dyDescent="0.25">
      <c r="A43" t="s">
        <v>40</v>
      </c>
      <c r="B43" t="s">
        <v>418</v>
      </c>
      <c r="C43" t="s">
        <v>418</v>
      </c>
      <c r="D43" t="s">
        <v>384</v>
      </c>
      <c r="E43">
        <v>16208.33</v>
      </c>
      <c r="F43">
        <v>16208.33</v>
      </c>
      <c r="G43">
        <v>1095.44</v>
      </c>
      <c r="H43">
        <v>21.23</v>
      </c>
      <c r="I43">
        <v>145887.13</v>
      </c>
      <c r="J43">
        <v>1</v>
      </c>
      <c r="K43">
        <v>5</v>
      </c>
      <c r="L43">
        <v>2.0470000000000002</v>
      </c>
      <c r="M43">
        <v>5.1174999999999997</v>
      </c>
      <c r="N43" t="s">
        <v>385</v>
      </c>
      <c r="O43" t="s">
        <v>386</v>
      </c>
      <c r="P43" t="s">
        <v>392</v>
      </c>
      <c r="Q43" t="s">
        <v>61</v>
      </c>
      <c r="R43" t="s">
        <v>392</v>
      </c>
      <c r="S43">
        <v>9.0007502315167578</v>
      </c>
    </row>
    <row r="44" spans="1:19" x14ac:dyDescent="0.25">
      <c r="A44" t="s">
        <v>40</v>
      </c>
      <c r="B44" t="s">
        <v>419</v>
      </c>
      <c r="C44" t="s">
        <v>419</v>
      </c>
      <c r="D44" t="s">
        <v>384</v>
      </c>
      <c r="E44">
        <v>16208.33</v>
      </c>
      <c r="F44">
        <v>16208.33</v>
      </c>
      <c r="G44">
        <v>1095.44</v>
      </c>
      <c r="H44">
        <v>21.23</v>
      </c>
      <c r="I44">
        <v>145881.65</v>
      </c>
      <c r="J44">
        <v>1</v>
      </c>
      <c r="K44">
        <v>5</v>
      </c>
      <c r="L44">
        <v>2.0470000000000002</v>
      </c>
      <c r="M44">
        <v>5.1174999999999997</v>
      </c>
      <c r="N44" t="s">
        <v>385</v>
      </c>
      <c r="O44" t="s">
        <v>386</v>
      </c>
      <c r="P44" t="s">
        <v>392</v>
      </c>
      <c r="Q44" t="s">
        <v>61</v>
      </c>
      <c r="R44" t="s">
        <v>392</v>
      </c>
      <c r="S44">
        <v>9.0004121337608503</v>
      </c>
    </row>
    <row r="45" spans="1:19" x14ac:dyDescent="0.25">
      <c r="A45" t="s">
        <v>40</v>
      </c>
      <c r="B45" t="s">
        <v>420</v>
      </c>
      <c r="C45" t="s">
        <v>420</v>
      </c>
      <c r="D45" t="s">
        <v>384</v>
      </c>
      <c r="E45">
        <v>2513.5</v>
      </c>
      <c r="F45">
        <v>2513.5</v>
      </c>
      <c r="G45">
        <v>152.56</v>
      </c>
      <c r="H45">
        <v>21.23</v>
      </c>
      <c r="I45">
        <v>22622.560000000001</v>
      </c>
      <c r="J45">
        <v>1</v>
      </c>
      <c r="K45">
        <v>5</v>
      </c>
      <c r="L45">
        <v>2.0470000000000002</v>
      </c>
      <c r="M45">
        <v>5.1174999999999997</v>
      </c>
      <c r="N45" t="s">
        <v>385</v>
      </c>
      <c r="O45" t="s">
        <v>386</v>
      </c>
      <c r="P45" t="s">
        <v>392</v>
      </c>
      <c r="Q45" t="s">
        <v>61</v>
      </c>
      <c r="R45" t="s">
        <v>392</v>
      </c>
      <c r="S45">
        <v>9.0004217226974337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2026-10-19T03:37:55Z</dcterms:modified>
</cp:coreProperties>
</file>