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B3C4906E-BD5A-43D5-B3E1-795DD37B7BAE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B5" i="9"/>
  <c r="C5" i="9"/>
  <c r="A7" i="7" l="1"/>
  <c r="C7" i="7"/>
  <c r="D7" i="7"/>
  <c r="E7" i="7"/>
  <c r="A8" i="7"/>
  <c r="C8" i="7"/>
  <c r="D8" i="7"/>
  <c r="E8" i="7"/>
  <c r="A11" i="9" l="1"/>
  <c r="B11" i="9"/>
  <c r="C11" i="9"/>
  <c r="D11" i="9"/>
  <c r="A12" i="9"/>
  <c r="B12" i="9"/>
  <c r="C12" i="9"/>
  <c r="D12" i="9"/>
  <c r="A13" i="9"/>
  <c r="B13" i="9"/>
  <c r="C13" i="9"/>
  <c r="D13" i="9"/>
  <c r="B10" i="9"/>
  <c r="C10" i="9"/>
  <c r="D10" i="9"/>
  <c r="A10" i="9"/>
  <c r="A3" i="9"/>
  <c r="D3" i="9" s="1" a="1"/>
  <c r="D3" i="9" s="1"/>
  <c r="D10" i="5" l="1" a="1"/>
  <c r="D10" i="5" s="1"/>
  <c r="A4" i="9"/>
  <c r="D4" i="9" s="1" a="1"/>
  <c r="D4" i="9" s="1"/>
  <c r="A5" i="9"/>
  <c r="D5" i="9" s="1" a="1"/>
  <c r="D5" i="9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11" i="6" l="1" a="1"/>
  <c r="E11" i="6" s="1"/>
  <c r="F11" i="6" s="1"/>
  <c r="B12" i="6"/>
  <c r="E12" i="6" a="1"/>
  <c r="E12" i="6" s="1"/>
  <c r="F12" i="6" s="1"/>
  <c r="B11" i="6"/>
  <c r="H6" i="2"/>
  <c r="B10" i="6"/>
  <c r="F10" i="6"/>
  <c r="D10" i="6"/>
  <c r="B6" i="2"/>
  <c r="A6" i="2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4" i="2" l="1"/>
  <c r="G3" i="2"/>
  <c r="G5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10" i="5" a="1"/>
  <c r="R10" i="5" s="1"/>
  <c r="S10" i="5" a="1"/>
  <c r="S10" i="5" s="1"/>
  <c r="R11" i="5" a="1"/>
  <c r="R11" i="5" s="1"/>
  <c r="S11" i="5" a="1"/>
  <c r="S11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E10" i="5" a="1"/>
  <c r="E10" i="5" s="1"/>
  <c r="E11" i="5" a="1"/>
  <c r="E11" i="5" s="1"/>
  <c r="D11" i="5" a="1"/>
  <c r="D11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3" i="20" a="1"/>
  <c r="A3" i="20" s="1"/>
  <c r="A6" i="20" a="1"/>
  <c r="A6" i="20" s="1"/>
  <c r="A5" i="20" a="1"/>
  <c r="A5" i="20" s="1"/>
  <c r="A4" i="20" a="1"/>
  <c r="A4" i="20" s="1"/>
  <c r="Z2" i="5"/>
  <c r="A3" i="5" s="1"/>
  <c r="B16" i="1"/>
  <c r="B12" i="1"/>
  <c r="B11" i="1"/>
  <c r="B5" i="1"/>
  <c r="B4" i="1"/>
  <c r="B5" i="5" l="1"/>
  <c r="D5" i="5"/>
  <c r="E5" i="5" s="1"/>
  <c r="C5" i="5"/>
  <c r="B4" i="5"/>
  <c r="D4" i="5"/>
  <c r="E4" i="5" s="1"/>
  <c r="C4" i="5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J4" i="20" a="1"/>
  <c r="J4" i="20" s="1"/>
  <c r="L4" i="20" a="1"/>
  <c r="L4" i="20" s="1"/>
  <c r="K4" i="20" a="1"/>
  <c r="K4" i="20" s="1"/>
  <c r="P4" i="20" a="1"/>
  <c r="P4" i="20" s="1"/>
  <c r="M4" i="20" a="1"/>
  <c r="M4" i="20" s="1"/>
  <c r="Q4" i="20" a="1"/>
  <c r="Q4" i="20" s="1"/>
  <c r="N4" i="20" a="1"/>
  <c r="N4" i="20" s="1"/>
  <c r="O4" i="20" a="1"/>
  <c r="O4" i="20" s="1"/>
  <c r="R4" i="20" a="1"/>
  <c r="R4" i="20" s="1"/>
  <c r="C4" i="20" a="1"/>
  <c r="C4" i="20" s="1"/>
  <c r="I5" i="20" a="1"/>
  <c r="I5" i="20" s="1"/>
  <c r="L5" i="20" a="1"/>
  <c r="L5" i="20" s="1"/>
  <c r="M5" i="20" a="1"/>
  <c r="M5" i="20" s="1"/>
  <c r="N5" i="20" a="1"/>
  <c r="N5" i="20" s="1"/>
  <c r="O5" i="20" a="1"/>
  <c r="O5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J5" i="20" a="1"/>
  <c r="J5" i="20" s="1"/>
  <c r="K5" i="20" a="1"/>
  <c r="K5" i="20" s="1"/>
  <c r="P5" i="20" a="1"/>
  <c r="P5" i="20" s="1"/>
  <c r="Q5" i="20" a="1"/>
  <c r="Q5" i="20" s="1"/>
  <c r="R5" i="20" a="1"/>
  <c r="R5" i="20" s="1"/>
  <c r="O6" i="20" a="1"/>
  <c r="O6" i="20" s="1"/>
  <c r="P6" i="20" a="1"/>
  <c r="P6" i="20" s="1"/>
  <c r="C6" i="20" a="1"/>
  <c r="C6" i="20" s="1"/>
  <c r="D6" i="20" a="1"/>
  <c r="D6" i="20" s="1"/>
  <c r="G6" i="20" a="1"/>
  <c r="G6" i="20" s="1"/>
  <c r="H6" i="20" a="1"/>
  <c r="H6" i="20" s="1"/>
  <c r="I6" i="20" a="1"/>
  <c r="I6" i="20" s="1"/>
  <c r="L6" i="20" a="1"/>
  <c r="L6" i="20" s="1"/>
  <c r="M6" i="20" a="1"/>
  <c r="M6" i="20" s="1"/>
  <c r="Q6" i="20" a="1"/>
  <c r="Q6" i="20" s="1"/>
  <c r="R6" i="20" a="1"/>
  <c r="R6" i="20" s="1"/>
  <c r="E6" i="20" a="1"/>
  <c r="E6" i="20" s="1"/>
  <c r="F6" i="20" a="1"/>
  <c r="F6" i="20" s="1"/>
  <c r="J6" i="20" a="1"/>
  <c r="J6" i="20" s="1"/>
  <c r="K6" i="20" a="1"/>
  <c r="K6" i="20" s="1"/>
  <c r="N6" i="20" a="1"/>
  <c r="N6" i="20" s="1"/>
  <c r="P3" i="20" a="1"/>
  <c r="P3" i="20" s="1"/>
  <c r="Q3" i="20" a="1"/>
  <c r="Q3" i="20" s="1"/>
  <c r="C3" i="20" a="1"/>
  <c r="C3" i="20" s="1"/>
  <c r="R3" i="20" a="1"/>
  <c r="R3" i="20" s="1"/>
  <c r="H3" i="20" a="1"/>
  <c r="H3" i="20" s="1"/>
  <c r="J3" i="20" a="1"/>
  <c r="J3" i="20" s="1"/>
  <c r="K3" i="20" a="1"/>
  <c r="K3" i="20" s="1"/>
  <c r="E3" i="20" a="1"/>
  <c r="E3" i="20" s="1"/>
  <c r="G3" i="20" a="1"/>
  <c r="G3" i="20" s="1"/>
  <c r="I3" i="20" a="1"/>
  <c r="I3" i="20" s="1"/>
  <c r="F3" i="20" a="1"/>
  <c r="F3" i="20" s="1"/>
  <c r="O3" i="20" a="1"/>
  <c r="O3" i="20" s="1"/>
  <c r="L3" i="20" a="1"/>
  <c r="L3" i="20" s="1"/>
  <c r="N3" i="20" a="1"/>
  <c r="N3" i="20" s="1"/>
  <c r="M3" i="20" a="1"/>
  <c r="M3" i="20" s="1"/>
  <c r="D3" i="20" a="1"/>
  <c r="D3" i="20" s="1"/>
  <c r="B9" i="1"/>
  <c r="B10" i="1"/>
  <c r="A2" i="1"/>
  <c r="B15" i="1"/>
  <c r="B14" i="1"/>
  <c r="B7" i="1"/>
  <c r="C6" i="2"/>
  <c r="B3" i="5"/>
  <c r="C3" i="5"/>
  <c r="D3" i="5"/>
  <c r="A1" i="10" l="1"/>
  <c r="A8" i="9"/>
  <c r="A1" i="2"/>
  <c r="A36" i="4"/>
  <c r="A1" i="43"/>
  <c r="E14" i="3"/>
  <c r="E3" i="5"/>
  <c r="A13" i="6" l="1"/>
  <c r="A14" i="5"/>
  <c r="A1" i="3"/>
  <c r="A16" i="9"/>
  <c r="A8" i="6"/>
  <c r="A1" i="6"/>
  <c r="A8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<sst xmlns="http://schemas.openxmlformats.org/spreadsheetml/2006/main" count="12124" uniqueCount="450">
  <si>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</si>
  <si>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</si>
  <si>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</si>
  <si>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</si>
  <si>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</si>
  <si>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</si>
  <si>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</si>
  <si>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</si>
  <si>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</si>
  <si>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</si>
  <si>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</si>
  <si>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</si>
  <si>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</si>
  <si>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</si>
  <si>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</si>
  <si>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</si>
  <si>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</si>
  <si>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</si>
  <si>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</si>
  <si>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</si>
  <si>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</si>
  <si>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</si>
  <si>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</si>
  <si>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</si>
  <si>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</si>
  <si>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</si>
  <si>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</si>
  <si>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</si>
  <si>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</si>
  <si>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</si>
  <si>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</si>
  <si>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</si>
  <si>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</si>
  <si>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</si>
  <si>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</si>
  <si>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</si>
  <si>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</si>
  <si>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</si>
  <si>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</si>
  <si>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</si>
  <si>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</si>
  <si>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</si>
  <si>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</si>
  <si>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</si>
  <si>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</si>
  <si>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</si>
  <si>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</si>
  <si>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</si>
  <si>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</si>
  <si>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</si>
  <si>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</si>
  <si>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</si>
  <si>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</si>
  <si>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</si>
  <si>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</si>
  <si>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</si>
  <si>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</si>
  <si>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</si>
  <si>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</si>
  <si>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</si>
  <si>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</si>
  <si>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</si>
  <si>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</si>
  <si>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</si>
  <si>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</si>
  <si>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</si>
  <si>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</si>
  <si>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</si>
  <si>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</si>
  <si>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</si>
  <si>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</si>
  <si>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</si>
  <si>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</si>
  <si>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</si>
  <si>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</si>
  <si>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</si>
  <si>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</si>
  <si>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</si>
  <si>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</si>
  <si>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</si>
  <si>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</si>
  <si>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</si>
  <si>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</si>
  <si>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</si>
  <si>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</si>
  <si>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</si>
  <si>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</si>
  <si>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</si>
  <si>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</si>
  <si>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</si>
  <si>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</si>
  <si>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</si>
  <si>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</si>
  <si>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</si>
  <si>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</si>
  <si>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</si>
  <si>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</si>
  <si>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</si>
  <si>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</si>
  <si>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</si>
  <si>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</si>
  <si>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</si>
  <si>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</si>
  <si>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</si>
  <si>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</si>
  <si>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</si>
  <si>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</si>
  <si>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</si>
  <si>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</si>
  <si>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</si>
  <si>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</si>
  <si>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</si>
  <si>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</si>
  <si>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</si>
  <si>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</si>
  <si>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</si>
  <si>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</si>
  <si>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</si>
  <si>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</si>
  <si>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</si>
  <si>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</si>
  <si>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</si>
  <si>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</si>
  <si>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</si>
  <si>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</si>
  <si>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</si>
  <si>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</si>
  <si>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</si>
  <si>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</si>
  <si>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</si>
  <si>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</si>
  <si>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</si>
  <si>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</si>
  <si>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</si>
  <si>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</si>
  <si>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</si>
  <si>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</si>
  <si>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</si>
  <si>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</si>
  <si>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</si>
  <si>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</si>
  <si>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</si>
  <si>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</si>
  <si>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</si>
  <si>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</si>
  <si>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</si>
  <si>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</si>
  <si>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</si>
  <si>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</si>
  <si>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</si>
  <si>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</si>
  <si>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</si>
  <si>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</si>
  <si>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</si>
  <si>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</si>
  <si>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</si>
  <si>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</si>
  <si>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</si>
  <si>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</si>
  <si>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</si>
  <si>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</si>
  <si>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</si>
  <si>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</si>
  <si>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</si>
  <si>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</si>
  <si>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</si>
  <si>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</si>
  <si>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</si>
  <si>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</si>
  <si>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</si>
  <si>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</si>
  <si>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</si>
  <si>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</si>
  <si>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</si>
  <si>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</si>
  <si>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</si>
  <si>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</si>
  <si>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</si>
  <si>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</si>
  <si>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</si>
  <si>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</si>
  <si>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</si>
  <si>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</si>
  <si>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</si>
  <si>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</si>
  <si>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</si>
  <si>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</si>
  <si>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</si>
  <si>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</si>
  <si>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</si>
  <si>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</si>
  <si>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</si>
  <si>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</si>
  <si>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</si>
  <si>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</si>
  <si>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</si>
  <si>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</si>
  <si>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</si>
  <si>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</si>
  <si>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</si>
  <si>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</si>
  <si>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</si>
  <si>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</si>
  <si>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</si>
  <si>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</si>
  <si>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</si>
  <si>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</si>
  <si>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</si>
  <si>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</si>
  <si>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</si>
  <si>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</si>
  <si>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</si>
  <si>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</si>
  <si>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</si>
  <si>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</si>
  <si>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</si>
  <si>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</si>
  <si>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</si>
  <si>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</si>
  <si>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</si>
  <si>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</si>
  <si>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</si>
  <si>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</si>
  <si>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</si>
  <si>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</si>
  <si>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</si>
  <si>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</si>
  <si>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</si>
  <si>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</si>
  <si>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</si>
  <si>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</si>
  <si>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</si>
  <si>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</si>
  <si>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</si>
  <si>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</si>
  <si>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</si>
  <si>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</si>
  <si>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</si>
  <si>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</si>
  <si>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</si>
  <si>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</si>
  <si>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</si>
  <si>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</si>
  <si>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</si>
  <si>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</si>
  <si>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</si>
  <si>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</si>
  <si>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</si>
  <si>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</si>
  <si>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</si>
  <si>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</si>
  <si>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</si>
  <si>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</si>
  <si>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</si>
  <si>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</si>
  <si>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</si>
  <si>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</si>
  <si>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</si>
  <si>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</si>
  <si>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</si>
  <si>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</si>
  <si>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</si>
  <si>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</si>
  <si>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</si>
  <si>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</si>
  <si>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</si>
  <si>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</si>
  <si>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</si>
  <si>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</si>
  <si>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</si>
  <si>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</si>
  <si>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</si>
  <si>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</si>
  <si>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</si>
  <si>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</si>
  <si>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</si>
  <si>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</si>
  <si>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</si>
  <si>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</si>
  <si>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</si>
  <si>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</si>
  <si>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</si>
  <si>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</si>
  <si>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</si>
  <si>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</si>
  <si>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</si>
  <si>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</si>
  <si>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</si>
  <si>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</si>
  <si>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</si>
  <si>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</si>
  <si>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</si>
  <si>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</si>
  <si>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</si>
  <si>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</si>
  <si>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</si>
  <si>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</si>
  <si>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</si>
  <si>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</si>
  <si>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</si>
  <si>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</si>
  <si>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</si>
  <si>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</si>
  <si>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</si>
  <si>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</si>
  <si>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</si>
  <si>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</si>
  <si>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</si>
  <si>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</si>
  <si>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</si>
  <si>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</si>
  <si>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</si>
  <si>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</si>
  <si>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</si>
  <si>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</si>
  <si>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</si>
  <si>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</si>
  <si>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</si>
  <si>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</si>
  <si>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</si>
  <si>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</si>
  <si>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</si>
  <si>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</si>
  <si>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</si>
  <si>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</si>
  <si>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</si>
  <si>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</si>
  <si>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</si>
  <si>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</si>
  <si>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</si>
  <si>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</si>
  <si>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</si>
  <si>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</si>
  <si>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</si>
  <si>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</si>
  <si>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</si>
  <si>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</si>
  <si>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</si>
  <si>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</si>
  <si>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</si>
  <si>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</si>
  <si>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</si>
  <si>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</si>
  <si>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</si>
  <si>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</si>
  <si>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</si>
  <si>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</si>
  <si>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</si>
  <si>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</si>
  <si>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</si>
  <si>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</si>
  <si>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</si>
  <si>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Sloped Roof</t>
  </si>
  <si>
    <t>CLASSROOM_NORTH_WINDOW</t>
  </si>
  <si>
    <t>CLASSROOM_WEST_WINDOW</t>
  </si>
  <si>
    <t>OFFICE_EAST_WINDOW</t>
  </si>
  <si>
    <t>OFFICE_NORTH_WINDOW</t>
  </si>
  <si>
    <t>WORSHIP_EAST_WINDOW</t>
  </si>
  <si>
    <t>WORSHIP_SOUTH_WINDOW</t>
  </si>
  <si>
    <t>WORSHIP_WEST_WINDOW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</si>
  <si>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</si>
  <si>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</si>
  <si>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</si>
  <si>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</si>
  <si>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</si>
  <si>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</si>
  <si>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</si>
  <si>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</si>
  <si>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</si>
  <si>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</si>
  <si>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</si>
  <si>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</si>
  <si>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</si>
  <si>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</si>
  <si>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</si>
  <si>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</si>
  <si>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</si>
  <si>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</si>
  <si>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</si>
  <si>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</si>
  <si>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</si>
  <si>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</si>
  <si>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</si>
  <si>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</si>
  <si>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</si>
  <si>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</si>
  <si>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CLASSROOM</t>
  </si>
  <si>
    <t>Yes</t>
  </si>
  <si>
    <t>Classroom_class</t>
  </si>
  <si>
    <t>OFFICE</t>
  </si>
  <si>
    <t>Office</t>
  </si>
  <si>
    <t>WORSHIP</t>
  </si>
  <si>
    <t>Auditorium</t>
  </si>
  <si>
    <t>Roof Membrane+Roof Continuous Insulation+Metal Decking</t>
  </si>
  <si>
    <t>Stucco+Wall Continuous Insulation+Gypsum 5/8in</t>
  </si>
  <si>
    <t>Theoretical Glazing</t>
  </si>
  <si>
    <t>classroom</t>
  </si>
  <si>
    <t>office</t>
  </si>
  <si>
    <t>worship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</si>
  <si>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</si>
  <si>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</si>
  <si>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</si>
  <si>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</si>
  <si>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</si>
  <si>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</si>
  <si>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</si>
  <si>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</si>
  <si>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</si>
  <si>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</si>
  <si>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</si>
  <si>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</si>
  <si>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</si>
  <si>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</si>
  <si>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</si>
  <si>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</si>
  <si>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</si>
  <si>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</si>
  <si>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</si>
  <si>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</si>
  <si>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</si>
  <si>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</si>
  <si>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</si>
  <si>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</si>
  <si>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</si>
  <si>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</si>
  <si>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</si>
  <si>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DHW Sch</t>
  </si>
  <si>
    <t>Saturdays</t>
  </si>
  <si>
    <t>Weekdays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</si>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</sst>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9-4827-82F4-CB662ADA9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212000"/>
        <c:axId val="715743647"/>
      </c:lineChart>
      <c:catAx>
        <c:axId val="78521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743647"/>
        <c:crosses val="autoZero"/>
        <c:auto val="1"/>
        <c:lblAlgn val="ctr"/>
        <c:lblOffset val="100"/>
        <c:noMultiLvlLbl val="0"/>
      </c:catAx>
      <c:valAx>
        <c:axId val="7157436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852120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0.65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A-4520-BCD2-55102761845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0.65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4A-4520-BCD2-55102761845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0.35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4A-4520-BCD2-551027618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742207"/>
        <c:axId val="715741727"/>
      </c:lineChart>
      <c:catAx>
        <c:axId val="715742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741727"/>
        <c:crosses val="autoZero"/>
        <c:auto val="1"/>
        <c:lblAlgn val="ctr"/>
        <c:lblOffset val="100"/>
        <c:noMultiLvlLbl val="0"/>
      </c:catAx>
      <c:valAx>
        <c:axId val="715741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7422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C-49C5-A02E-864267DE7DA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C-49C5-A02E-864267DE7DA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0.25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C-49C5-A02E-864267DE7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282479"/>
        <c:axId val="620284879"/>
      </c:lineChart>
      <c:catAx>
        <c:axId val="62028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284879"/>
        <c:crosses val="autoZero"/>
        <c:auto val="1"/>
        <c:lblAlgn val="ctr"/>
        <c:lblOffset val="100"/>
        <c:noMultiLvlLbl val="0"/>
      </c:catAx>
      <c:valAx>
        <c:axId val="620284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2824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B-4769-9B62-D6EB522E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287759"/>
        <c:axId val="620284399"/>
      </c:lineChart>
      <c:catAx>
        <c:axId val="62028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284399"/>
        <c:crosses val="autoZero"/>
        <c:auto val="1"/>
        <c:lblAlgn val="ctr"/>
        <c:lblOffset val="100"/>
        <c:noMultiLvlLbl val="0"/>
      </c:catAx>
      <c:valAx>
        <c:axId val="6202843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2877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8-4BB7-A575-EF25108E3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287279"/>
        <c:axId val="620288719"/>
      </c:lineChart>
      <c:catAx>
        <c:axId val="62028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288719"/>
        <c:crosses val="autoZero"/>
        <c:auto val="1"/>
        <c:lblAlgn val="ctr"/>
        <c:lblOffset val="100"/>
        <c:noMultiLvlLbl val="0"/>
      </c:catAx>
      <c:valAx>
        <c:axId val="6202887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02872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4-4C74-91A0-D7D40AD330CC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C4-4C74-91A0-D7D40AD330C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0.25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C4-4C74-91A0-D7D40AD33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975312"/>
        <c:axId val="621976752"/>
      </c:lineChart>
      <c:catAx>
        <c:axId val="62197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76752"/>
        <c:crosses val="autoZero"/>
        <c:auto val="1"/>
        <c:lblAlgn val="ctr"/>
        <c:lblOffset val="100"/>
        <c:noMultiLvlLbl val="0"/>
      </c:catAx>
      <c:valAx>
        <c:axId val="621976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7531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F-4687-8424-7856358C0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979152"/>
        <c:axId val="621979632"/>
      </c:lineChart>
      <c:catAx>
        <c:axId val="62197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79632"/>
        <c:crosses val="autoZero"/>
        <c:auto val="1"/>
        <c:lblAlgn val="ctr"/>
        <c:lblOffset val="100"/>
        <c:noMultiLvlLbl val="0"/>
      </c:catAx>
      <c:valAx>
        <c:axId val="621979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791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Assembly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D-4AD7-A808-C7BC8285428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0.8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D-4AD7-A808-C7BC8285428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7D-4AD7-A808-C7BC82854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980592"/>
        <c:axId val="626612127"/>
      </c:lineChart>
      <c:catAx>
        <c:axId val="62198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2127"/>
        <c:crosses val="autoZero"/>
        <c:auto val="1"/>
        <c:lblAlgn val="ctr"/>
        <c:lblOffset val="100"/>
        <c:noMultiLvlLbl val="0"/>
      </c:catAx>
      <c:valAx>
        <c:axId val="626612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19805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52.938773887897867</c:v>
                </c:pt>
                <c:pt idx="1">
                  <c:v>63.084945024837815</c:v>
                </c:pt>
                <c:pt idx="2">
                  <c:v>54.120964355136756</c:v>
                </c:pt>
                <c:pt idx="3">
                  <c:v>64.602435485677262</c:v>
                </c:pt>
                <c:pt idx="4">
                  <c:v>55.790618425578558</c:v>
                </c:pt>
                <c:pt idx="5">
                  <c:v>63.848023873899109</c:v>
                </c:pt>
                <c:pt idx="6">
                  <c:v>70.423137763876781</c:v>
                </c:pt>
                <c:pt idx="7">
                  <c:v>73.705642403468502</c:v>
                </c:pt>
                <c:pt idx="8">
                  <c:v>77.744577977138007</c:v>
                </c:pt>
                <c:pt idx="9">
                  <c:v>86.499919007127389</c:v>
                </c:pt>
                <c:pt idx="10">
                  <c:v>89.630967474862217</c:v>
                </c:pt>
                <c:pt idx="11">
                  <c:v>81.313725892121496</c:v>
                </c:pt>
                <c:pt idx="12">
                  <c:v>92.868225596147539</c:v>
                </c:pt>
                <c:pt idx="13">
                  <c:v>103.57087026341682</c:v>
                </c:pt>
                <c:pt idx="14">
                  <c:v>128.18575465359049</c:v>
                </c:pt>
                <c:pt idx="15">
                  <c:v>89.07117273679917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5-48D2-82B6-11080EDC68D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44.920236019230316</c:v>
                </c:pt>
                <c:pt idx="1">
                  <c:v>54.732492040700421</c:v>
                </c:pt>
                <c:pt idx="2">
                  <c:v>48.396553103326909</c:v>
                </c:pt>
                <c:pt idx="3">
                  <c:v>56.037207225764135</c:v>
                </c:pt>
                <c:pt idx="4">
                  <c:v>50.182957899704832</c:v>
                </c:pt>
                <c:pt idx="5">
                  <c:v>56.405857284558962</c:v>
                </c:pt>
                <c:pt idx="6">
                  <c:v>60.9505283535049</c:v>
                </c:pt>
                <c:pt idx="7">
                  <c:v>63.631953888057858</c:v>
                </c:pt>
                <c:pt idx="8">
                  <c:v>65.66169177112414</c:v>
                </c:pt>
                <c:pt idx="9">
                  <c:v>73.466658434057805</c:v>
                </c:pt>
                <c:pt idx="10">
                  <c:v>75.321519206309844</c:v>
                </c:pt>
                <c:pt idx="11">
                  <c:v>69.176778943452987</c:v>
                </c:pt>
                <c:pt idx="12">
                  <c:v>78.25997212245322</c:v>
                </c:pt>
                <c:pt idx="13">
                  <c:v>87.27932291958308</c:v>
                </c:pt>
                <c:pt idx="14">
                  <c:v>108.84985421282929</c:v>
                </c:pt>
                <c:pt idx="15">
                  <c:v>72.241107282559142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A5-48D2-82B6-11080EDC6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615007"/>
        <c:axId val="626608287"/>
      </c:barChart>
      <c:catAx>
        <c:axId val="626615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08287"/>
        <c:crosses val="autoZero"/>
        <c:auto val="1"/>
        <c:lblAlgn val="ctr"/>
        <c:lblOffset val="100"/>
        <c:noMultiLvlLbl val="0"/>
      </c:catAx>
      <c:valAx>
        <c:axId val="626608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50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62.75205131948389</c:v>
                </c:pt>
                <c:pt idx="1">
                  <c:v>44.624643531369244</c:v>
                </c:pt>
                <c:pt idx="2">
                  <c:v>34.172474822215648</c:v>
                </c:pt>
                <c:pt idx="3">
                  <c:v>31.961987345113634</c:v>
                </c:pt>
                <c:pt idx="4">
                  <c:v>33.994270504195633</c:v>
                </c:pt>
                <c:pt idx="5">
                  <c:v>18.896458611642178</c:v>
                </c:pt>
                <c:pt idx="6">
                  <c:v>21.815829207029783</c:v>
                </c:pt>
                <c:pt idx="7">
                  <c:v>22.767969918647161</c:v>
                </c:pt>
                <c:pt idx="8">
                  <c:v>22.511642975418162</c:v>
                </c:pt>
                <c:pt idx="9">
                  <c:v>27.152065618225596</c:v>
                </c:pt>
                <c:pt idx="10">
                  <c:v>44.221406516226573</c:v>
                </c:pt>
                <c:pt idx="11">
                  <c:v>40.707335254497607</c:v>
                </c:pt>
                <c:pt idx="12">
                  <c:v>36.435873643119407</c:v>
                </c:pt>
                <c:pt idx="13">
                  <c:v>30.479181831998787</c:v>
                </c:pt>
                <c:pt idx="14">
                  <c:v>22.354051343481775</c:v>
                </c:pt>
                <c:pt idx="15">
                  <c:v>51.632206365839814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1-44D7-85BC-EC5004DC380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61.456961287406706</c:v>
                </c:pt>
                <c:pt idx="1">
                  <c:v>42.915273955891884</c:v>
                </c:pt>
                <c:pt idx="2">
                  <c:v>34.211300905520318</c:v>
                </c:pt>
                <c:pt idx="3">
                  <c:v>31.70042186287607</c:v>
                </c:pt>
                <c:pt idx="4">
                  <c:v>33.751265888601807</c:v>
                </c:pt>
                <c:pt idx="5">
                  <c:v>21.800547051859439</c:v>
                </c:pt>
                <c:pt idx="6">
                  <c:v>23.501030909279983</c:v>
                </c:pt>
                <c:pt idx="7">
                  <c:v>24.665135968034814</c:v>
                </c:pt>
                <c:pt idx="8">
                  <c:v>22.400440761213016</c:v>
                </c:pt>
                <c:pt idx="9">
                  <c:v>27.231419135116116</c:v>
                </c:pt>
                <c:pt idx="10">
                  <c:v>42.369450988313034</c:v>
                </c:pt>
                <c:pt idx="11">
                  <c:v>39.967080896881079</c:v>
                </c:pt>
                <c:pt idx="12">
                  <c:v>36.575020898160965</c:v>
                </c:pt>
                <c:pt idx="13">
                  <c:v>29.925736035228901</c:v>
                </c:pt>
                <c:pt idx="14">
                  <c:v>22.198060570669785</c:v>
                </c:pt>
                <c:pt idx="15">
                  <c:v>49.064878290710425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51-44D7-85BC-EC5004DC3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610207"/>
        <c:axId val="626611167"/>
      </c:barChart>
      <c:catAx>
        <c:axId val="62661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1167"/>
        <c:crosses val="autoZero"/>
        <c:auto val="1"/>
        <c:lblAlgn val="ctr"/>
        <c:lblOffset val="100"/>
        <c:noMultiLvlLbl val="0"/>
      </c:catAx>
      <c:valAx>
        <c:axId val="626611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6102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52.425138587804277</c:v>
                </c:pt>
                <c:pt idx="1">
                  <c:v>63.885459579557001</c:v>
                </c:pt>
                <c:pt idx="2">
                  <c:v>58.770229219828664</c:v>
                </c:pt>
                <c:pt idx="3">
                  <c:v>65.75550101591061</c:v>
                </c:pt>
                <c:pt idx="4">
                  <c:v>60.42166189375336</c:v>
                </c:pt>
                <c:pt idx="5">
                  <c:v>64.544282103174922</c:v>
                </c:pt>
                <c:pt idx="6">
                  <c:v>65.535357888505814</c:v>
                </c:pt>
                <c:pt idx="7">
                  <c:v>69.759876130900494</c:v>
                </c:pt>
                <c:pt idx="8">
                  <c:v>73.347862888065862</c:v>
                </c:pt>
                <c:pt idx="9">
                  <c:v>78.833667137291926</c:v>
                </c:pt>
                <c:pt idx="10">
                  <c:v>82.132226364079969</c:v>
                </c:pt>
                <c:pt idx="11">
                  <c:v>76.101403576485282</c:v>
                </c:pt>
                <c:pt idx="12">
                  <c:v>84.105508715233057</c:v>
                </c:pt>
                <c:pt idx="13">
                  <c:v>93.802249402052624</c:v>
                </c:pt>
                <c:pt idx="14">
                  <c:v>105.10636064026367</c:v>
                </c:pt>
                <c:pt idx="15">
                  <c:v>82.877822751597876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5-4496-B2DC-E29EE78E8AF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40.712585292494261</c:v>
                </c:pt>
                <c:pt idx="1">
                  <c:v>48.977047019862255</c:v>
                </c:pt>
                <c:pt idx="2">
                  <c:v>45.285660361888162</c:v>
                </c:pt>
                <c:pt idx="3">
                  <c:v>50.400762732879507</c:v>
                </c:pt>
                <c:pt idx="4">
                  <c:v>46.369142515458641</c:v>
                </c:pt>
                <c:pt idx="5">
                  <c:v>50.236978645879169</c:v>
                </c:pt>
                <c:pt idx="6">
                  <c:v>51.090148066970109</c:v>
                </c:pt>
                <c:pt idx="7">
                  <c:v>54.279694386893951</c:v>
                </c:pt>
                <c:pt idx="8">
                  <c:v>55.326794742062702</c:v>
                </c:pt>
                <c:pt idx="9">
                  <c:v>62.001163897577015</c:v>
                </c:pt>
                <c:pt idx="10">
                  <c:v>63.637788874579044</c:v>
                </c:pt>
                <c:pt idx="11">
                  <c:v>58.913049151674656</c:v>
                </c:pt>
                <c:pt idx="12">
                  <c:v>65.556168057210968</c:v>
                </c:pt>
                <c:pt idx="13">
                  <c:v>73.921968866739732</c:v>
                </c:pt>
                <c:pt idx="14">
                  <c:v>83.170192523057977</c:v>
                </c:pt>
                <c:pt idx="15">
                  <c:v>64.923748710113514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A5-4496-B2DC-E29EE78E8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928304"/>
        <c:axId val="508931184"/>
      </c:barChart>
      <c:catAx>
        <c:axId val="50892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31184"/>
        <c:crosses val="autoZero"/>
        <c:auto val="1"/>
        <c:lblAlgn val="ctr"/>
        <c:lblOffset val="100"/>
        <c:noMultiLvlLbl val="0"/>
      </c:catAx>
      <c:valAx>
        <c:axId val="508931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830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54.565227759957132</c:v>
                </c:pt>
                <c:pt idx="1">
                  <c:v>33.099678228315909</c:v>
                </c:pt>
                <c:pt idx="2">
                  <c:v>24.189431330042957</c:v>
                </c:pt>
                <c:pt idx="3">
                  <c:v>21.299459647551018</c:v>
                </c:pt>
                <c:pt idx="4">
                  <c:v>23.41755275535753</c:v>
                </c:pt>
                <c:pt idx="5">
                  <c:v>8.0010984033405066</c:v>
                </c:pt>
                <c:pt idx="6">
                  <c:v>7.5832541736327208</c:v>
                </c:pt>
                <c:pt idx="7">
                  <c:v>9.7998386142019509</c:v>
                </c:pt>
                <c:pt idx="8">
                  <c:v>8.5251402876546862</c:v>
                </c:pt>
                <c:pt idx="9">
                  <c:v>14.236218212797274</c:v>
                </c:pt>
                <c:pt idx="10">
                  <c:v>30.471948968490775</c:v>
                </c:pt>
                <c:pt idx="11">
                  <c:v>28.767185487677086</c:v>
                </c:pt>
                <c:pt idx="12">
                  <c:v>24.895196222732402</c:v>
                </c:pt>
                <c:pt idx="13">
                  <c:v>17.180574109478364</c:v>
                </c:pt>
                <c:pt idx="14">
                  <c:v>7.1445542792234287</c:v>
                </c:pt>
                <c:pt idx="15">
                  <c:v>39.095042136292008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C-4D72-8BAF-D989A51731D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53.79344067722041</c:v>
                </c:pt>
                <c:pt idx="1">
                  <c:v>31.601212593291791</c:v>
                </c:pt>
                <c:pt idx="2">
                  <c:v>24.139862192127094</c:v>
                </c:pt>
                <c:pt idx="3">
                  <c:v>20.802178408300072</c:v>
                </c:pt>
                <c:pt idx="4">
                  <c:v>22.674516642535458</c:v>
                </c:pt>
                <c:pt idx="5">
                  <c:v>8.3506206453832057</c:v>
                </c:pt>
                <c:pt idx="6">
                  <c:v>7.9486400196782689</c:v>
                </c:pt>
                <c:pt idx="7">
                  <c:v>9.9427285398884901</c:v>
                </c:pt>
                <c:pt idx="8">
                  <c:v>8.2613644999240066</c:v>
                </c:pt>
                <c:pt idx="9">
                  <c:v>13.805227639967683</c:v>
                </c:pt>
                <c:pt idx="10">
                  <c:v>29.332379250625944</c:v>
                </c:pt>
                <c:pt idx="11">
                  <c:v>27.611822159649954</c:v>
                </c:pt>
                <c:pt idx="12">
                  <c:v>24.463812684483766</c:v>
                </c:pt>
                <c:pt idx="13">
                  <c:v>16.833319167913224</c:v>
                </c:pt>
                <c:pt idx="14">
                  <c:v>6.9231352640967607</c:v>
                </c:pt>
                <c:pt idx="15">
                  <c:v>36.871846777483583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6C-4D72-8BAF-D989A5173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917264"/>
        <c:axId val="508920624"/>
      </c:barChart>
      <c:catAx>
        <c:axId val="50891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0624"/>
        <c:crosses val="autoZero"/>
        <c:auto val="1"/>
        <c:lblAlgn val="ctr"/>
        <c:lblOffset val="100"/>
        <c:noMultiLvlLbl val="0"/>
      </c:catAx>
      <c:valAx>
        <c:axId val="508920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1726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64.642982917503261</c:v>
                </c:pt>
                <c:pt idx="1">
                  <c:v>71.336529885370084</c:v>
                </c:pt>
                <c:pt idx="2">
                  <c:v>63.810612166129388</c:v>
                </c:pt>
                <c:pt idx="3">
                  <c:v>70.164709005607506</c:v>
                </c:pt>
                <c:pt idx="4">
                  <c:v>65.349255765492643</c:v>
                </c:pt>
                <c:pt idx="5">
                  <c:v>65.361083224676236</c:v>
                </c:pt>
                <c:pt idx="6">
                  <c:v>66.41651684651751</c:v>
                </c:pt>
                <c:pt idx="7">
                  <c:v>71.423227755957484</c:v>
                </c:pt>
                <c:pt idx="8">
                  <c:v>74.637453904056443</c:v>
                </c:pt>
                <c:pt idx="9">
                  <c:v>81.694694866851719</c:v>
                </c:pt>
                <c:pt idx="10">
                  <c:v>89.112061138619808</c:v>
                </c:pt>
                <c:pt idx="11">
                  <c:v>82.611163217636857</c:v>
                </c:pt>
                <c:pt idx="12">
                  <c:v>89.719028725472171</c:v>
                </c:pt>
                <c:pt idx="13">
                  <c:v>97.491724228267927</c:v>
                </c:pt>
                <c:pt idx="14">
                  <c:v>106.31163857580533</c:v>
                </c:pt>
                <c:pt idx="15">
                  <c:v>93.571913171640901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6-4FA4-8D41-38DF9FC627E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52.683390861604188</c:v>
                </c:pt>
                <c:pt idx="1">
                  <c:v>55.943246994264506</c:v>
                </c:pt>
                <c:pt idx="2">
                  <c:v>50.266842017902434</c:v>
                </c:pt>
                <c:pt idx="3">
                  <c:v>54.657064678308316</c:v>
                </c:pt>
                <c:pt idx="4">
                  <c:v>51.070074333458656</c:v>
                </c:pt>
                <c:pt idx="5">
                  <c:v>51.153379502603777</c:v>
                </c:pt>
                <c:pt idx="6">
                  <c:v>52.103976350081197</c:v>
                </c:pt>
                <c:pt idx="7">
                  <c:v>55.977514978681882</c:v>
                </c:pt>
                <c:pt idx="8">
                  <c:v>56.589444628872663</c:v>
                </c:pt>
                <c:pt idx="9">
                  <c:v>64.71223632320357</c:v>
                </c:pt>
                <c:pt idx="10">
                  <c:v>70.210475978113934</c:v>
                </c:pt>
                <c:pt idx="11">
                  <c:v>64.993168101207104</c:v>
                </c:pt>
                <c:pt idx="12">
                  <c:v>70.927038420618999</c:v>
                </c:pt>
                <c:pt idx="13">
                  <c:v>77.467460863444032</c:v>
                </c:pt>
                <c:pt idx="14">
                  <c:v>84.304707185767654</c:v>
                </c:pt>
                <c:pt idx="15">
                  <c:v>74.649799817616056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6-4FA4-8D41-38DF9FC6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921104"/>
        <c:axId val="508927344"/>
      </c:barChart>
      <c:catAx>
        <c:axId val="50892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7344"/>
        <c:crosses val="autoZero"/>
        <c:auto val="1"/>
        <c:lblAlgn val="ctr"/>
        <c:lblOffset val="100"/>
        <c:noMultiLvlLbl val="0"/>
      </c:catAx>
      <c:valAx>
        <c:axId val="508927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110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3.083159681947989</c:v>
                </c:pt>
                <c:pt idx="1">
                  <c:v>2.839831594819656</c:v>
                </c:pt>
                <c:pt idx="2">
                  <c:v>2.8288550607546541</c:v>
                </c:pt>
                <c:pt idx="3">
                  <c:v>2.7351678052331394</c:v>
                </c:pt>
                <c:pt idx="4">
                  <c:v>2.8287325715337053</c:v>
                </c:pt>
                <c:pt idx="5">
                  <c:v>2.613555507115374</c:v>
                </c:pt>
                <c:pt idx="6">
                  <c:v>2.5815913199638434</c:v>
                </c:pt>
                <c:pt idx="7">
                  <c:v>2.5779111438193443</c:v>
                </c:pt>
                <c:pt idx="8">
                  <c:v>2.5437456503827667</c:v>
                </c:pt>
                <c:pt idx="9">
                  <c:v>2.5240563830382929</c:v>
                </c:pt>
                <c:pt idx="10">
                  <c:v>2.5790715417043302</c:v>
                </c:pt>
                <c:pt idx="11">
                  <c:v>2.6486064226348085</c:v>
                </c:pt>
                <c:pt idx="12">
                  <c:v>2.5068084008607245</c:v>
                </c:pt>
                <c:pt idx="13">
                  <c:v>2.3831757805313134</c:v>
                </c:pt>
                <c:pt idx="14">
                  <c:v>2.1263038852580975</c:v>
                </c:pt>
                <c:pt idx="15">
                  <c:v>2.7965109070401808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B-4C00-9E8E-24DCDA57E3F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3.085539972482422</c:v>
                </c:pt>
                <c:pt idx="1">
                  <c:v>2.8403360504275628</c:v>
                </c:pt>
                <c:pt idx="2">
                  <c:v>2.8288955571909673</c:v>
                </c:pt>
                <c:pt idx="3">
                  <c:v>2.7359132396349124</c:v>
                </c:pt>
                <c:pt idx="4">
                  <c:v>2.8291270368207599</c:v>
                </c:pt>
                <c:pt idx="5">
                  <c:v>2.6143189399332862</c:v>
                </c:pt>
                <c:pt idx="6">
                  <c:v>2.5800054595195627</c:v>
                </c:pt>
                <c:pt idx="7">
                  <c:v>2.5772202046219936</c:v>
                </c:pt>
                <c:pt idx="8">
                  <c:v>2.5434146795082033</c:v>
                </c:pt>
                <c:pt idx="9">
                  <c:v>2.5244843453776067</c:v>
                </c:pt>
                <c:pt idx="10">
                  <c:v>2.5797234843333792</c:v>
                </c:pt>
                <c:pt idx="11">
                  <c:v>2.6503937653486496</c:v>
                </c:pt>
                <c:pt idx="12">
                  <c:v>2.5092776835638468</c:v>
                </c:pt>
                <c:pt idx="13">
                  <c:v>2.3764503723672319</c:v>
                </c:pt>
                <c:pt idx="14">
                  <c:v>2.1206273847901387</c:v>
                </c:pt>
                <c:pt idx="15">
                  <c:v>2.799462147331035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B-4C00-9E8E-24DCDA57E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926384"/>
        <c:axId val="508924944"/>
      </c:barChart>
      <c:catAx>
        <c:axId val="50892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4944"/>
        <c:crosses val="autoZero"/>
        <c:auto val="1"/>
        <c:lblAlgn val="ctr"/>
        <c:lblOffset val="100"/>
        <c:noMultiLvlLbl val="0"/>
      </c:catAx>
      <c:valAx>
        <c:axId val="508924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638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53.088608202478191</c:v>
                </c:pt>
                <c:pt idx="1">
                  <c:v>64.147803993248601</c:v>
                </c:pt>
                <c:pt idx="2">
                  <c:v>58.804690187263525</c:v>
                </c:pt>
                <c:pt idx="3">
                  <c:v>65.73853800865524</c:v>
                </c:pt>
                <c:pt idx="4">
                  <c:v>60.355544212109344</c:v>
                </c:pt>
                <c:pt idx="5">
                  <c:v>64.518051911431797</c:v>
                </c:pt>
                <c:pt idx="6">
                  <c:v>65.507813812384512</c:v>
                </c:pt>
                <c:pt idx="7">
                  <c:v>69.708146683091897</c:v>
                </c:pt>
                <c:pt idx="8">
                  <c:v>73.306657014182747</c:v>
                </c:pt>
                <c:pt idx="9">
                  <c:v>78.777511079025061</c:v>
                </c:pt>
                <c:pt idx="10">
                  <c:v>82.59220788570606</c:v>
                </c:pt>
                <c:pt idx="11">
                  <c:v>76.501483869419502</c:v>
                </c:pt>
                <c:pt idx="12">
                  <c:v>84.36033179080242</c:v>
                </c:pt>
                <c:pt idx="13">
                  <c:v>93.912072737599104</c:v>
                </c:pt>
                <c:pt idx="14">
                  <c:v>105.02997036260808</c:v>
                </c:pt>
                <c:pt idx="15">
                  <c:v>84.66206623817105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7-46E1-95D5-662877AEC57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41.13096897473023</c:v>
                </c:pt>
                <c:pt idx="1">
                  <c:v>49.038469614673907</c:v>
                </c:pt>
                <c:pt idx="2">
                  <c:v>45.283574545440004</c:v>
                </c:pt>
                <c:pt idx="3">
                  <c:v>50.343638759789144</c:v>
                </c:pt>
                <c:pt idx="4">
                  <c:v>46.284759441169179</c:v>
                </c:pt>
                <c:pt idx="5">
                  <c:v>50.196926670453003</c:v>
                </c:pt>
                <c:pt idx="6">
                  <c:v>51.052798353744869</c:v>
                </c:pt>
                <c:pt idx="7">
                  <c:v>54.210589968082814</c:v>
                </c:pt>
                <c:pt idx="8">
                  <c:v>55.268703354104851</c:v>
                </c:pt>
                <c:pt idx="9">
                  <c:v>61.93470174624634</c:v>
                </c:pt>
                <c:pt idx="10">
                  <c:v>63.817780535312892</c:v>
                </c:pt>
                <c:pt idx="11">
                  <c:v>59.070170824967398</c:v>
                </c:pt>
                <c:pt idx="12">
                  <c:v>65.688052951340282</c:v>
                </c:pt>
                <c:pt idx="13">
                  <c:v>73.967768336386399</c:v>
                </c:pt>
                <c:pt idx="14">
                  <c:v>83.075311872555218</c:v>
                </c:pt>
                <c:pt idx="15">
                  <c:v>65.758925214581126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D7-46E1-95D5-662877AE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917744"/>
        <c:axId val="508927824"/>
      </c:barChart>
      <c:catAx>
        <c:axId val="50891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27824"/>
        <c:crosses val="autoZero"/>
        <c:auto val="1"/>
        <c:lblAlgn val="ctr"/>
        <c:lblOffset val="100"/>
        <c:noMultiLvlLbl val="0"/>
      </c:catAx>
      <c:valAx>
        <c:axId val="508927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0891774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3.082236763164842</c:v>
                </c:pt>
                <c:pt idx="1">
                  <c:v>2.8399365855804692</c:v>
                </c:pt>
                <c:pt idx="2">
                  <c:v>2.8286615777811552</c:v>
                </c:pt>
                <c:pt idx="3">
                  <c:v>2.7350868123605125</c:v>
                </c:pt>
                <c:pt idx="4">
                  <c:v>2.8284345977553977</c:v>
                </c:pt>
                <c:pt idx="5">
                  <c:v>2.613446016750526</c:v>
                </c:pt>
                <c:pt idx="6">
                  <c:v>2.5815543232195566</c:v>
                </c:pt>
                <c:pt idx="7">
                  <c:v>2.5778396501107905</c:v>
                </c:pt>
                <c:pt idx="8">
                  <c:v>2.5435921638895778</c:v>
                </c:pt>
                <c:pt idx="9">
                  <c:v>2.5238234035404887</c:v>
                </c:pt>
                <c:pt idx="10">
                  <c:v>2.5792165289454529</c:v>
                </c:pt>
                <c:pt idx="11">
                  <c:v>2.6482099575237381</c:v>
                </c:pt>
                <c:pt idx="12">
                  <c:v>2.5066819119917452</c:v>
                </c:pt>
                <c:pt idx="13">
                  <c:v>2.3829887969858654</c:v>
                </c:pt>
                <c:pt idx="14">
                  <c:v>2.1261828959051607</c:v>
                </c:pt>
                <c:pt idx="15">
                  <c:v>2.7958544648070971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F-4C5E-BDB9-2E6621D9FB3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3.0817158090088075</c:v>
                </c:pt>
                <c:pt idx="1">
                  <c:v>2.8377542776235694</c:v>
                </c:pt>
                <c:pt idx="2">
                  <c:v>2.8258273271952068</c:v>
                </c:pt>
                <c:pt idx="3">
                  <c:v>2.7340993992528659</c:v>
                </c:pt>
                <c:pt idx="4">
                  <c:v>2.8277881546423917</c:v>
                </c:pt>
                <c:pt idx="5">
                  <c:v>2.6148798905696298</c:v>
                </c:pt>
                <c:pt idx="6">
                  <c:v>2.5805674100679141</c:v>
                </c:pt>
                <c:pt idx="7">
                  <c:v>2.5777051619457492</c:v>
                </c:pt>
                <c:pt idx="8">
                  <c:v>2.5435716656934195</c:v>
                </c:pt>
                <c:pt idx="9">
                  <c:v>2.526223192359073</c:v>
                </c:pt>
                <c:pt idx="10">
                  <c:v>2.5775441761125024</c:v>
                </c:pt>
                <c:pt idx="11">
                  <c:v>2.6472515418643163</c:v>
                </c:pt>
                <c:pt idx="12">
                  <c:v>2.5075373367143694</c:v>
                </c:pt>
                <c:pt idx="13">
                  <c:v>2.3757509339178151</c:v>
                </c:pt>
                <c:pt idx="14">
                  <c:v>2.1206933789826494</c:v>
                </c:pt>
                <c:pt idx="15">
                  <c:v>2.7965819007927304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F-4C5E-BDB9-2E6621D9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100159"/>
        <c:axId val="1763110719"/>
      </c:barChart>
      <c:catAx>
        <c:axId val="176310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3110719"/>
        <c:crosses val="autoZero"/>
        <c:auto val="1"/>
        <c:lblAlgn val="ctr"/>
        <c:lblOffset val="100"/>
        <c:noMultiLvlLbl val="0"/>
      </c:catAx>
      <c:valAx>
        <c:axId val="17631107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31001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39.133388761788964</c:v>
                </c:pt>
                <c:pt idx="1">
                  <c:v>48.02295647982978</c:v>
                </c:pt>
                <c:pt idx="2">
                  <c:v>43.483709933525851</c:v>
                </c:pt>
                <c:pt idx="3">
                  <c:v>49.984952824151478</c:v>
                </c:pt>
                <c:pt idx="4">
                  <c:v>45.245491396757089</c:v>
                </c:pt>
                <c:pt idx="5">
                  <c:v>49.366332762716887</c:v>
                </c:pt>
                <c:pt idx="6">
                  <c:v>50.319228407900106</c:v>
                </c:pt>
                <c:pt idx="7">
                  <c:v>54.172576813240433</c:v>
                </c:pt>
                <c:pt idx="8">
                  <c:v>57.057453944052931</c:v>
                </c:pt>
                <c:pt idx="9">
                  <c:v>63.237218124805018</c:v>
                </c:pt>
                <c:pt idx="10">
                  <c:v>66.131963887177932</c:v>
                </c:pt>
                <c:pt idx="11">
                  <c:v>60.36065876202894</c:v>
                </c:pt>
                <c:pt idx="12">
                  <c:v>68.686090124069082</c:v>
                </c:pt>
                <c:pt idx="13">
                  <c:v>77.837438805385133</c:v>
                </c:pt>
                <c:pt idx="14">
                  <c:v>91.981207153770484</c:v>
                </c:pt>
                <c:pt idx="15">
                  <c:v>64.703273611922157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3-4DC7-B288-4D5C44D0210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33.826087304317227</c:v>
                </c:pt>
                <c:pt idx="1">
                  <c:v>39.902046619897455</c:v>
                </c:pt>
                <c:pt idx="2">
                  <c:v>36.623491632736325</c:v>
                </c:pt>
                <c:pt idx="3">
                  <c:v>41.228980849685236</c:v>
                </c:pt>
                <c:pt idx="4">
                  <c:v>37.718736251209897</c:v>
                </c:pt>
                <c:pt idx="5">
                  <c:v>40.164694506883393</c:v>
                </c:pt>
                <c:pt idx="6">
                  <c:v>41.357925002599778</c:v>
                </c:pt>
                <c:pt idx="7">
                  <c:v>43.995369407492142</c:v>
                </c:pt>
                <c:pt idx="8">
                  <c:v>45.356648614921895</c:v>
                </c:pt>
                <c:pt idx="9">
                  <c:v>51.227828451096308</c:v>
                </c:pt>
                <c:pt idx="10">
                  <c:v>53.399722324435452</c:v>
                </c:pt>
                <c:pt idx="11">
                  <c:v>49.490948296549902</c:v>
                </c:pt>
                <c:pt idx="12">
                  <c:v>55.666656334242596</c:v>
                </c:pt>
                <c:pt idx="13">
                  <c:v>62.122112254121646</c:v>
                </c:pt>
                <c:pt idx="14">
                  <c:v>74.910081912791682</c:v>
                </c:pt>
                <c:pt idx="15">
                  <c:v>50.896743086608382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83-4DC7-B288-4D5C44D0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105919"/>
        <c:axId val="1763112159"/>
      </c:barChart>
      <c:catAx>
        <c:axId val="176310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3112159"/>
        <c:crosses val="autoZero"/>
        <c:auto val="1"/>
        <c:lblAlgn val="ctr"/>
        <c:lblOffset val="100"/>
        <c:noMultiLvlLbl val="0"/>
      </c:catAx>
      <c:valAx>
        <c:axId val="17631121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31059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64.795624485045323</c:v>
                </c:pt>
                <c:pt idx="1">
                  <c:v>41.962512298917694</c:v>
                </c:pt>
                <c:pt idx="2">
                  <c:v>32.360950236379196</c:v>
                </c:pt>
                <c:pt idx="3">
                  <c:v>28.351388077849155</c:v>
                </c:pt>
                <c:pt idx="4">
                  <c:v>31.158388561806564</c:v>
                </c:pt>
                <c:pt idx="5">
                  <c:v>11.456270348209358</c:v>
                </c:pt>
                <c:pt idx="6">
                  <c:v>10.723099867211687</c:v>
                </c:pt>
                <c:pt idx="7">
                  <c:v>13.532360152306598</c:v>
                </c:pt>
                <c:pt idx="8">
                  <c:v>12.008620741374759</c:v>
                </c:pt>
                <c:pt idx="9">
                  <c:v>18.742382670325014</c:v>
                </c:pt>
                <c:pt idx="10">
                  <c:v>38.162287718680759</c:v>
                </c:pt>
                <c:pt idx="11">
                  <c:v>35.950013898776916</c:v>
                </c:pt>
                <c:pt idx="12">
                  <c:v>31.463434717744839</c:v>
                </c:pt>
                <c:pt idx="13">
                  <c:v>22.567479561798564</c:v>
                </c:pt>
                <c:pt idx="14">
                  <c:v>9.5082387749878023</c:v>
                </c:pt>
                <c:pt idx="15">
                  <c:v>47.860543272192047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C-4FD6-8D99-ADCA352B836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58.444619873451138</c:v>
                </c:pt>
                <c:pt idx="1">
                  <c:v>35.736482189567326</c:v>
                </c:pt>
                <c:pt idx="2">
                  <c:v>28.024342857828515</c:v>
                </c:pt>
                <c:pt idx="3">
                  <c:v>24.272619509483167</c:v>
                </c:pt>
                <c:pt idx="4">
                  <c:v>25.985864743902539</c:v>
                </c:pt>
                <c:pt idx="5">
                  <c:v>10.26779293422179</c:v>
                </c:pt>
                <c:pt idx="6">
                  <c:v>9.7343408780027367</c:v>
                </c:pt>
                <c:pt idx="7">
                  <c:v>12.154499404052444</c:v>
                </c:pt>
                <c:pt idx="8">
                  <c:v>10.041809820735775</c:v>
                </c:pt>
                <c:pt idx="9">
                  <c:v>15.929260725056196</c:v>
                </c:pt>
                <c:pt idx="10">
                  <c:v>33.229811776563665</c:v>
                </c:pt>
                <c:pt idx="11">
                  <c:v>31.31081564822296</c:v>
                </c:pt>
                <c:pt idx="12">
                  <c:v>27.828019634272184</c:v>
                </c:pt>
                <c:pt idx="13">
                  <c:v>19.658607042580254</c:v>
                </c:pt>
                <c:pt idx="14">
                  <c:v>8.3363454016046585</c:v>
                </c:pt>
                <c:pt idx="15">
                  <c:v>43.773951392277482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AC-4FD6-8D99-ADCA352B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104479"/>
        <c:axId val="1763108319"/>
      </c:barChart>
      <c:catAx>
        <c:axId val="176310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3108319"/>
        <c:crosses val="autoZero"/>
        <c:auto val="1"/>
        <c:lblAlgn val="ctr"/>
        <c:lblOffset val="100"/>
        <c:noMultiLvlLbl val="0"/>
      </c:catAx>
      <c:valAx>
        <c:axId val="1763108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631044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FFA70-A56E-33E3-1926-CA8E77C06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46B4C-3736-B3E5-24D7-4F10DB457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1472AA-DB49-EEA0-1491-782124115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1BE1BE-C6F8-61F1-2786-85C3F5EB6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602A43-E3E3-D85C-F506-66B1F332F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3DBA1B-5830-3766-0D99-260991335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FF6D0D-E398-E74E-9EC5-9607B5A44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60374F-5F9D-D67E-F027-C683AFAC8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A7981-3893-8801-A490-657FC2620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E0348-409F-B922-F561-71E605078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1F258A-FA8F-F80A-7E31-24BD6F7EC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B82135-3875-7C66-DC2A-5490AF4D0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5DDA0F-04A5-BAA2-A7C3-B87412A86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931F0B-254D-EAE3-36F5-4871618FA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6680B5-7326-FDE1-A0EE-DD6BC3834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2A3F26-CF38-4F2B-77DE-43021EFC3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F84545-1B82-7945-4DFC-0D3773D7D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CB5482-9EA9-9C7C-A97F-CDEE2348B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17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Religious assembly buildings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Religious assembly buildings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Zones!H6</f>
        <v>20001.759999999998</v>
      </c>
    </row>
    <row r="9" spans="1:3" x14ac:dyDescent="0.25">
      <c r="A9" s="6" t="s">
        <v>5</v>
      </c>
      <c r="B9" s="2">
        <f>_xlfn.XLOOKUP(
  B4,
  'Geometry Summary'!$B:$B,
  'Geometry Summary'!$E:$E,
  ""
)</f>
        <v>2.5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Sloped Roof</v>
      </c>
    </row>
    <row r="12" spans="1:3" x14ac:dyDescent="0.25">
      <c r="A12" s="22" t="s">
        <v>317</v>
      </c>
      <c r="B12" s="2">
        <f>Raw_building!D2</f>
        <v>6.98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38 / 15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38 / 15</v>
      </c>
    </row>
    <row r="16" spans="1:3" x14ac:dyDescent="0.25">
      <c r="A16" s="21" t="s">
        <v>90</v>
      </c>
      <c r="B16" s="2">
        <f>AVERAGE(Raw_windowdimensionsillheight!D:D)</f>
        <v>9.8400000000000016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362</v>
      </c>
      <c r="B2" t="s">
        <v>363</v>
      </c>
      <c r="C2">
        <v>1</v>
      </c>
      <c r="D2" t="s">
        <v>364</v>
      </c>
    </row>
    <row r="3" spans="1:4" x14ac:dyDescent="0.25">
      <c r="A3" t="s">
        <v>365</v>
      </c>
      <c r="B3" t="s">
        <v>366</v>
      </c>
      <c r="C3">
        <v>1</v>
      </c>
      <c r="D3" t="s">
        <v>364</v>
      </c>
    </row>
    <row r="4" spans="1:4" x14ac:dyDescent="0.25">
      <c r="A4" t="s">
        <v>367</v>
      </c>
      <c r="B4" t="s">
        <v>368</v>
      </c>
      <c r="C4">
        <v>1</v>
      </c>
      <c r="D4" t="s">
        <v>364</v>
      </c>
    </row>
    <row r="5" spans="1:4" x14ac:dyDescent="0.25">
      <c r="A5" t="s">
        <v>369</v>
      </c>
      <c r="B5" t="s">
        <v>370</v>
      </c>
      <c r="C5">
        <v>1</v>
      </c>
      <c r="D5" t="s">
        <v>364</v>
      </c>
    </row>
    <row r="6" spans="1:4" x14ac:dyDescent="0.25">
      <c r="A6" t="s">
        <v>371</v>
      </c>
      <c r="B6" t="s">
        <v>372</v>
      </c>
      <c r="C6">
        <v>1</v>
      </c>
      <c r="D6" t="s">
        <v>364</v>
      </c>
    </row>
    <row r="7" spans="1:4" x14ac:dyDescent="0.25">
      <c r="A7" t="s">
        <v>373</v>
      </c>
      <c r="B7" t="s">
        <v>374</v>
      </c>
      <c r="C7">
        <v>1</v>
      </c>
      <c r="D7" t="s">
        <v>364</v>
      </c>
    </row>
    <row r="8" spans="1:4" x14ac:dyDescent="0.25">
      <c r="A8" t="s">
        <v>375</v>
      </c>
      <c r="B8" t="s">
        <v>376</v>
      </c>
      <c r="C8">
        <v>1</v>
      </c>
      <c r="D8" t="s">
        <v>364</v>
      </c>
    </row>
    <row r="9" spans="1:4" x14ac:dyDescent="0.25">
      <c r="A9" t="s">
        <v>377</v>
      </c>
      <c r="B9" t="s">
        <v>378</v>
      </c>
      <c r="C9">
        <v>1</v>
      </c>
      <c r="D9" t="s">
        <v>364</v>
      </c>
    </row>
    <row r="10" spans="1:4" x14ac:dyDescent="0.25">
      <c r="A10" t="s">
        <v>379</v>
      </c>
      <c r="B10" t="s">
        <v>380</v>
      </c>
      <c r="C10">
        <v>1</v>
      </c>
      <c r="D10" t="s">
        <v>364</v>
      </c>
    </row>
    <row r="11" spans="1:4" x14ac:dyDescent="0.25">
      <c r="A11" t="s">
        <v>381</v>
      </c>
      <c r="B11" t="s">
        <v>382</v>
      </c>
      <c r="C11">
        <v>1</v>
      </c>
      <c r="D11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6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Religious assembly buildings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CLASSROOM</v>
      </c>
      <c r="B3" s="3" t="str">
        <f>IF(TRIM(Raw_zonesummary!$A2)="Existing",Raw_zonesummary!C2,"")</f>
        <v>CLASSROOM</v>
      </c>
      <c r="C3" s="2" t="str">
        <f>IF(TRIM(Raw_zonesummary!$A2)="Existing",Raw_zonesummary!D2,"")</f>
        <v>Yes</v>
      </c>
      <c r="D3" s="3" t="str">
        <f>IF(TRIM(Raw_zonesummary!$A2)="Existing",Raw_zonesummary!P2,"")</f>
        <v>Classroom_class</v>
      </c>
      <c r="E3" s="3" t="str">
        <f>IF(TRIM(Raw_zonesummary!$A2)="Existing",Raw_zonesummary!Q2,"")</f>
        <v>Main</v>
      </c>
      <c r="F3" s="3" t="str">
        <f>IF(TRIM(Raw_zonesummary!$A2)="Existing",Raw_zonesummary!R2,"")</f>
        <v>Assembly</v>
      </c>
      <c r="G3" s="60">
        <f>IFERROR(H3*J3/H6,"")</f>
        <v>4.9995600387165932E-2</v>
      </c>
      <c r="H3" s="53">
        <f>IF(TRIM(Raw_zonesummary!$A2)="Existing",Raw_zonesummary!E2,"")</f>
        <v>1000</v>
      </c>
      <c r="I3" s="53">
        <f>IF(TRIM(Raw_zonesummary!$A2)="Existing",Raw_zonesummary!I2,"")</f>
        <v>15000.7</v>
      </c>
      <c r="J3" s="2">
        <f>IF(TRIM(Raw_zonesummary!$A2)="Existing",Raw_zonesummary!J2,"")</f>
        <v>1</v>
      </c>
      <c r="K3" s="36">
        <f>IF(TRIM(Raw_zonesummary!$A2)="Existing",Raw_zonesummary!K2,"")</f>
        <v>25</v>
      </c>
      <c r="L3" s="26"/>
    </row>
    <row r="4" spans="1:12" x14ac:dyDescent="0.25">
      <c r="A4" s="3" t="str">
        <f>IF(TRIM(Raw_zonesummary!$A3)="Existing",Raw_zonesummary!B3,"")</f>
        <v>OFFICE</v>
      </c>
      <c r="B4" s="3" t="str">
        <f>IF(TRIM(Raw_zonesummary!$A3)="Existing",Raw_zonesummary!C3,"")</f>
        <v>OFFICE</v>
      </c>
      <c r="C4" s="2" t="str">
        <f>IF(TRIM(Raw_zonesummary!$A3)="Existing",Raw_zonesummary!D3,"")</f>
        <v>Yes</v>
      </c>
      <c r="D4" s="3" t="str">
        <f>IF(TRIM(Raw_zonesummary!$A3)="Existing",Raw_zonesummary!P3,"")</f>
        <v>Office</v>
      </c>
      <c r="E4" s="3" t="str">
        <f>IF(TRIM(Raw_zonesummary!$A3)="Existing",Raw_zonesummary!Q3,"")</f>
        <v>Main</v>
      </c>
      <c r="F4" s="3" t="str">
        <f>IF(TRIM(Raw_zonesummary!$A3)="Existing",Raw_zonesummary!R3,"")</f>
        <v>Assembly</v>
      </c>
      <c r="G4" s="60">
        <f>IFERROR(H4*J4/H6,"")</f>
        <v>4.9995600387165932E-2</v>
      </c>
      <c r="H4" s="53">
        <f>IF(TRIM(Raw_zonesummary!$A3)="Existing",Raw_zonesummary!E3,"")</f>
        <v>1000</v>
      </c>
      <c r="I4" s="53">
        <f>IF(TRIM(Raw_zonesummary!$A3)="Existing",Raw_zonesummary!I3,"")</f>
        <v>15000.7</v>
      </c>
      <c r="J4" s="2">
        <f>IF(TRIM(Raw_zonesummary!$A3)="Existing",Raw_zonesummary!J3,"")</f>
        <v>1</v>
      </c>
      <c r="K4" s="36">
        <f>IF(TRIM(Raw_zonesummary!$A3)="Existing",Raw_zonesummary!K3,"")</f>
        <v>5</v>
      </c>
      <c r="L4" s="26"/>
    </row>
    <row r="5" spans="1:12" x14ac:dyDescent="0.25">
      <c r="A5" s="3" t="str">
        <f>IF(TRIM(Raw_zonesummary!$A4)="Existing",Raw_zonesummary!B4,"")</f>
        <v>WORSHIP</v>
      </c>
      <c r="B5" s="3" t="str">
        <f>IF(TRIM(Raw_zonesummary!$A4)="Existing",Raw_zonesummary!C4,"")</f>
        <v>WORSHIP</v>
      </c>
      <c r="C5" s="2" t="str">
        <f>IF(TRIM(Raw_zonesummary!$A4)="Existing",Raw_zonesummary!D4,"")</f>
        <v>Yes</v>
      </c>
      <c r="D5" s="3" t="str">
        <f>IF(TRIM(Raw_zonesummary!$A4)="Existing",Raw_zonesummary!P4,"")</f>
        <v>Auditorium</v>
      </c>
      <c r="E5" s="3" t="str">
        <f>IF(TRIM(Raw_zonesummary!$A4)="Existing",Raw_zonesummary!Q4,"")</f>
        <v>Main</v>
      </c>
      <c r="F5" s="3" t="str">
        <f>IF(TRIM(Raw_zonesummary!$A4)="Existing",Raw_zonesummary!R4,"")</f>
        <v>Assembly</v>
      </c>
      <c r="G5" s="60">
        <f>IFERROR(H5*J5/H6,"")</f>
        <v>0.90000879922566812</v>
      </c>
      <c r="H5" s="53">
        <f>IF(TRIM(Raw_zonesummary!$A4)="Existing",Raw_zonesummary!E4,"")</f>
        <v>18001.759999999998</v>
      </c>
      <c r="I5" s="53">
        <f>IF(TRIM(Raw_zonesummary!$A4)="Existing",Raw_zonesummary!I4,"")</f>
        <v>675098.82</v>
      </c>
      <c r="J5" s="2">
        <f>IF(TRIM(Raw_zonesummary!$A4)="Existing",Raw_zonesummary!J4,"")</f>
        <v>1</v>
      </c>
      <c r="K5" s="36">
        <f>IF(TRIM(Raw_zonesummary!$A4)="Existing",Raw_zonesummary!K4,"")</f>
        <v>71.430000000000007</v>
      </c>
      <c r="L5" s="26"/>
    </row>
    <row r="6" spans="1:12" ht="45" x14ac:dyDescent="0.25">
      <c r="A6" s="12" t="str">
        <f>"Total (" &amp; COUNTIF(A$3:INDEX(A:A,ROW()-1),"?*") &amp; " Space)"</f>
        <v>Total (3 Space)</v>
      </c>
      <c r="B6" s="12" t="str">
        <f>"Total (" &amp; COUNTIF(A$3:INDEX(A:A,ROW()-1),"?*") &amp; " Space)"</f>
        <v>Total (3 Space)</v>
      </c>
      <c r="C6" s="3" t="str">
        <f>"Total (" &amp;
COUNTIF(C$2:INDEX(C:C,ROW()-1),"Yes") &amp;
" Conditioned zones, " &amp;
COUNTIF(C$2:INDEX(C:C,ROW()-1),"No") &amp;
" Unconditioned Zones)"</f>
        <v>Total (3 Conditioned zones, 0 Unconditioned Zones)</v>
      </c>
      <c r="D6" s="12"/>
      <c r="E6" s="12"/>
      <c r="F6" s="3"/>
      <c r="G6" s="13"/>
      <c r="H6" s="53">
        <f>SUMPRODUCT($H$3:INDEX(H:H,ROW()-1), $J$3:INDEX(J:J,ROW()-1))</f>
        <v>20001.759999999998</v>
      </c>
      <c r="I6" s="35"/>
      <c r="J6" s="14"/>
      <c r="K6" s="15"/>
      <c r="L6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Religious assembly buildings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Religious assembly buildings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Religious assembly buildings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Religious assembly buildings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Religious assembly buildings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Religious assembly buildings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Religious assembly buildings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Religious assembly buildings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Religious assembly buildings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Religious assembly buildings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Religious assembly buildings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Religious assembly buildings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393</v>
      </c>
      <c r="D2">
        <v>6.7000000000000004E-2</v>
      </c>
      <c r="E2" t="s">
        <v>394</v>
      </c>
      <c r="F2">
        <v>0.185</v>
      </c>
      <c r="G2" t="s">
        <v>395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393</v>
      </c>
      <c r="D3">
        <v>6.6000000000000003E-2</v>
      </c>
      <c r="E3" t="s">
        <v>394</v>
      </c>
      <c r="F3">
        <v>0.17899999999999999</v>
      </c>
      <c r="G3" t="s">
        <v>395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393</v>
      </c>
      <c r="D4">
        <v>6.7000000000000004E-2</v>
      </c>
      <c r="E4" t="s">
        <v>394</v>
      </c>
      <c r="F4">
        <v>0.185</v>
      </c>
      <c r="G4" t="s">
        <v>395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393</v>
      </c>
      <c r="D5">
        <v>6.5000000000000002E-2</v>
      </c>
      <c r="E5" t="s">
        <v>394</v>
      </c>
      <c r="F5">
        <v>0.17799999999999999</v>
      </c>
      <c r="G5" t="s">
        <v>395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393</v>
      </c>
      <c r="D6">
        <v>6.7000000000000004E-2</v>
      </c>
      <c r="E6" t="s">
        <v>394</v>
      </c>
      <c r="F6">
        <v>0.17799999999999999</v>
      </c>
      <c r="G6" t="s">
        <v>395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393</v>
      </c>
      <c r="D7">
        <v>7.3999999999999996E-2</v>
      </c>
      <c r="E7" t="s">
        <v>394</v>
      </c>
      <c r="F7">
        <v>0.18</v>
      </c>
      <c r="G7" t="s">
        <v>395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393</v>
      </c>
      <c r="D8">
        <v>7.2999999999999995E-2</v>
      </c>
      <c r="E8" t="s">
        <v>394</v>
      </c>
      <c r="F8">
        <v>0.17399999999999999</v>
      </c>
      <c r="G8" t="s">
        <v>395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393</v>
      </c>
      <c r="D9">
        <v>7.2999999999999995E-2</v>
      </c>
      <c r="E9" t="s">
        <v>394</v>
      </c>
      <c r="F9">
        <v>0.17599999999999999</v>
      </c>
      <c r="G9" t="s">
        <v>395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393</v>
      </c>
      <c r="D10">
        <v>7.0000000000000007E-2</v>
      </c>
      <c r="E10" t="s">
        <v>394</v>
      </c>
      <c r="F10">
        <v>0.17599999999999999</v>
      </c>
      <c r="G10" t="s">
        <v>395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393</v>
      </c>
      <c r="D11">
        <v>6.0999999999999999E-2</v>
      </c>
      <c r="E11" t="s">
        <v>394</v>
      </c>
      <c r="F11">
        <v>0.15</v>
      </c>
      <c r="G11" t="s">
        <v>395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393</v>
      </c>
      <c r="D12">
        <v>6.3E-2</v>
      </c>
      <c r="E12" t="s">
        <v>394</v>
      </c>
      <c r="F12">
        <v>0.17100000000000001</v>
      </c>
      <c r="G12" t="s">
        <v>395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393</v>
      </c>
      <c r="D13">
        <v>6.3E-2</v>
      </c>
      <c r="E13" t="s">
        <v>394</v>
      </c>
      <c r="F13">
        <v>0.17100000000000001</v>
      </c>
      <c r="G13" t="s">
        <v>395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393</v>
      </c>
      <c r="D14">
        <v>6.3E-2</v>
      </c>
      <c r="E14" t="s">
        <v>394</v>
      </c>
      <c r="F14">
        <v>0.16800000000000001</v>
      </c>
      <c r="G14" t="s">
        <v>395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393</v>
      </c>
      <c r="D15">
        <v>6.0999999999999999E-2</v>
      </c>
      <c r="E15" t="s">
        <v>394</v>
      </c>
      <c r="F15">
        <v>0.161</v>
      </c>
      <c r="G15" t="s">
        <v>395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393</v>
      </c>
      <c r="D16">
        <v>5.8999999999999997E-2</v>
      </c>
      <c r="E16" t="s">
        <v>394</v>
      </c>
      <c r="F16">
        <v>0.153</v>
      </c>
      <c r="G16" t="s">
        <v>395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393</v>
      </c>
      <c r="D17">
        <v>6.0999999999999999E-2</v>
      </c>
      <c r="E17" t="s">
        <v>394</v>
      </c>
      <c r="F17">
        <v>0.16200000000000001</v>
      </c>
      <c r="G17" t="s">
        <v>395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393</v>
      </c>
      <c r="D18">
        <v>2.8000000000000001E-2</v>
      </c>
      <c r="E18" t="s">
        <v>394</v>
      </c>
      <c r="F18">
        <v>6.3E-2</v>
      </c>
      <c r="G18" t="s">
        <v>395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393</v>
      </c>
      <c r="D19">
        <v>2.8000000000000001E-2</v>
      </c>
      <c r="E19" t="s">
        <v>394</v>
      </c>
      <c r="F19">
        <v>5.8000000000000003E-2</v>
      </c>
      <c r="G19" t="s">
        <v>395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393</v>
      </c>
      <c r="D20">
        <v>2.8000000000000001E-2</v>
      </c>
      <c r="E20" t="s">
        <v>394</v>
      </c>
      <c r="F20">
        <v>7.5999999999999998E-2</v>
      </c>
      <c r="G20" t="s">
        <v>395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393</v>
      </c>
      <c r="D21">
        <v>2.8000000000000001E-2</v>
      </c>
      <c r="E21" t="s">
        <v>394</v>
      </c>
      <c r="F21">
        <v>5.8000000000000003E-2</v>
      </c>
      <c r="G21" t="s">
        <v>395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393</v>
      </c>
      <c r="D22">
        <v>2.8000000000000001E-2</v>
      </c>
      <c r="E22" t="s">
        <v>394</v>
      </c>
      <c r="F22">
        <v>5.8000000000000003E-2</v>
      </c>
      <c r="G22" t="s">
        <v>395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393</v>
      </c>
      <c r="D23">
        <v>4.8000000000000001E-2</v>
      </c>
      <c r="E23" t="s">
        <v>394</v>
      </c>
      <c r="F23">
        <v>6.3E-2</v>
      </c>
      <c r="G23" t="s">
        <v>395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393</v>
      </c>
      <c r="D24">
        <v>4.8000000000000001E-2</v>
      </c>
      <c r="E24" t="s">
        <v>394</v>
      </c>
      <c r="F24">
        <v>6.3E-2</v>
      </c>
      <c r="G24" t="s">
        <v>395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393</v>
      </c>
      <c r="D25">
        <v>4.8000000000000001E-2</v>
      </c>
      <c r="E25" t="s">
        <v>394</v>
      </c>
      <c r="F25">
        <v>5.8000000000000003E-2</v>
      </c>
      <c r="G25" t="s">
        <v>395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393</v>
      </c>
      <c r="D26">
        <v>2.8000000000000001E-2</v>
      </c>
      <c r="E26" t="s">
        <v>394</v>
      </c>
      <c r="F26">
        <v>5.8000000000000003E-2</v>
      </c>
      <c r="G26" t="s">
        <v>395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393</v>
      </c>
      <c r="D27">
        <v>2.8000000000000001E-2</v>
      </c>
      <c r="E27" t="s">
        <v>394</v>
      </c>
      <c r="F27">
        <v>5.8000000000000003E-2</v>
      </c>
      <c r="G27" t="s">
        <v>395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393</v>
      </c>
      <c r="D28">
        <v>2.8000000000000001E-2</v>
      </c>
      <c r="E28" t="s">
        <v>394</v>
      </c>
      <c r="F28">
        <v>5.8000000000000003E-2</v>
      </c>
      <c r="G28" t="s">
        <v>395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393</v>
      </c>
      <c r="D29">
        <v>2.8000000000000001E-2</v>
      </c>
      <c r="E29" t="s">
        <v>394</v>
      </c>
      <c r="F29">
        <v>5.8000000000000003E-2</v>
      </c>
      <c r="G29" t="s">
        <v>395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393</v>
      </c>
      <c r="D30">
        <v>2.8000000000000001E-2</v>
      </c>
      <c r="E30" t="s">
        <v>394</v>
      </c>
      <c r="F30">
        <v>5.8000000000000003E-2</v>
      </c>
      <c r="G30" t="s">
        <v>395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393</v>
      </c>
      <c r="D31">
        <v>2.8000000000000001E-2</v>
      </c>
      <c r="E31" t="s">
        <v>394</v>
      </c>
      <c r="F31">
        <v>5.8000000000000003E-2</v>
      </c>
      <c r="G31" t="s">
        <v>395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393</v>
      </c>
      <c r="D32">
        <v>2.8000000000000001E-2</v>
      </c>
      <c r="E32" t="s">
        <v>394</v>
      </c>
      <c r="F32">
        <v>5.8000000000000003E-2</v>
      </c>
      <c r="G32" t="s">
        <v>395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393</v>
      </c>
      <c r="D33">
        <v>2.8000000000000001E-2</v>
      </c>
      <c r="E33" t="s">
        <v>394</v>
      </c>
      <c r="F33">
        <v>5.8000000000000003E-2</v>
      </c>
      <c r="G33" t="s">
        <v>395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Religious assembly buildings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Assembly</v>
      </c>
    </row>
    <row r="3" spans="1:26" ht="15" customHeight="1" x14ac:dyDescent="0.25">
      <c r="A3" s="83" t="str" cm="1">
        <f t="array" ref="A3">IFERROR(INDEX($Z:$Z, 2+INT((ROW()-3)/4)), "")</f>
        <v>Assembly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Assembly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Assembly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Assembly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206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206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206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206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206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206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206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206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206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206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206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206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206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206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206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206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Religious assembly buildings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Religious assembly buildings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420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420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421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421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421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421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421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421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422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422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414</v>
      </c>
      <c r="E2" t="s">
        <v>415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414</v>
      </c>
      <c r="E3" t="s">
        <v>415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416</v>
      </c>
      <c r="E4" t="s">
        <v>417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416</v>
      </c>
      <c r="E5" t="s">
        <v>417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416</v>
      </c>
      <c r="E6" t="s">
        <v>418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416</v>
      </c>
      <c r="E7" t="s">
        <v>418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416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416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419</v>
      </c>
      <c r="E10" t="s">
        <v>417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419</v>
      </c>
      <c r="E11" t="s">
        <v>417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6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Religious assembly buildings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4">_xlfn._xlws.SORT(_xlfn.UNIQUE(_xlfn._xlws.FILTER(Raw_outdoorairflowrate!A2:A5000, Raw_outdoorairflowrate!A2:A5000&lt;&gt;0)))</f>
        <v>Auditorium</v>
      </c>
    </row>
    <row r="3" spans="1:26" ht="18" customHeight="1" x14ac:dyDescent="0.25">
      <c r="A3" s="2" t="str">
        <f>Z2</f>
        <v>Auditorium</v>
      </c>
      <c r="B3" s="53">
        <f>SUMIF(Raw_outdoorairflowrate!$A:$A, $A3, Raw_outdoorairflowrate!B:B)</f>
        <v>18001.759999999998</v>
      </c>
      <c r="C3" s="35">
        <f>SUMIF(Raw_outdoorairflowrate!$A:$A, $A3, Raw_outdoorairflowrate!C:C)</f>
        <v>0</v>
      </c>
      <c r="D3" s="35">
        <f>SUMIF(Raw_outdoorairflowrate!$A:$A, $A3, Raw_outdoorairflowrate!D:D)</f>
        <v>1.07</v>
      </c>
      <c r="E3" s="61">
        <f>B3*D3</f>
        <v>19261.8832</v>
      </c>
      <c r="F3" s="26"/>
      <c r="Z3" t="str">
        <v>Classroom_class</v>
      </c>
    </row>
    <row r="4" spans="1:26" ht="18" customHeight="1" x14ac:dyDescent="0.25">
      <c r="A4" s="2" t="str">
        <f t="shared" ref="A4:A5" si="0">Z3</f>
        <v>Classroom_class</v>
      </c>
      <c r="B4" s="53">
        <f>SUMIF(Raw_outdoorairflowrate!$A:$A, $A4, Raw_outdoorairflowrate!B:B)</f>
        <v>1000</v>
      </c>
      <c r="C4" s="35">
        <f>SUMIF(Raw_outdoorairflowrate!$A:$A, $A4, Raw_outdoorairflowrate!C:C)</f>
        <v>0</v>
      </c>
      <c r="D4" s="35">
        <f>SUMIF(Raw_outdoorairflowrate!$A:$A, $A4, Raw_outdoorairflowrate!D:D)</f>
        <v>0.38</v>
      </c>
      <c r="E4" s="61">
        <f t="shared" ref="E4:E5" si="1">B4*D4</f>
        <v>380</v>
      </c>
      <c r="F4" s="26"/>
      <c r="Z4" t="str">
        <v>Office</v>
      </c>
    </row>
    <row r="5" spans="1:26" ht="18" customHeight="1" x14ac:dyDescent="0.25">
      <c r="A5" s="2" t="str">
        <f t="shared" si="0"/>
        <v>Office</v>
      </c>
      <c r="B5" s="53">
        <f>SUMIF(Raw_outdoorairflowrate!$A:$A, $A5, Raw_outdoorairflowrate!B:B)</f>
        <v>1000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150</v>
      </c>
      <c r="F5" s="26"/>
    </row>
    <row r="8" spans="1:26" ht="15.75" customHeight="1" x14ac:dyDescent="0.25">
      <c r="A8" s="93" t="str">
        <f>"OA Controller - "&amp;Prototype!A2</f>
        <v>OA Controller - Religious assembly buildings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</row>
    <row r="9" spans="1:26" x14ac:dyDescent="0.25">
      <c r="A9" s="19" t="s">
        <v>13</v>
      </c>
      <c r="B9" s="19" t="s">
        <v>18</v>
      </c>
      <c r="C9" s="19" t="s">
        <v>17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77</v>
      </c>
      <c r="I9" s="8" t="s">
        <v>78</v>
      </c>
      <c r="J9" s="8" t="s">
        <v>79</v>
      </c>
      <c r="K9" s="8" t="s">
        <v>80</v>
      </c>
      <c r="L9" s="8" t="s">
        <v>81</v>
      </c>
      <c r="M9" s="8" t="s">
        <v>20</v>
      </c>
      <c r="N9" s="8" t="s">
        <v>21</v>
      </c>
      <c r="O9" s="8" t="s">
        <v>22</v>
      </c>
      <c r="P9" s="8" t="s">
        <v>23</v>
      </c>
      <c r="Q9" s="8" t="s">
        <v>24</v>
      </c>
      <c r="R9" s="8" t="s">
        <v>25</v>
      </c>
      <c r="S9" s="8" t="s">
        <v>26</v>
      </c>
      <c r="T9" s="8" t="s">
        <v>101</v>
      </c>
    </row>
    <row r="10" spans="1:26" x14ac:dyDescent="0.25">
      <c r="A10" s="100" t="s">
        <v>46</v>
      </c>
      <c r="B10" s="3" t="s">
        <v>39</v>
      </c>
      <c r="C10" s="3" t="s">
        <v>82</v>
      </c>
      <c r="D10" s="2" cm="1">
        <f t="array" ref="D10">_xlfn.XLOOKUP(
1,
(Raw_oacontroller!$B$2:$B$100=$B10)*(Raw_oacontroller!$A$2:$A$100=D$9),
Raw_oacontroller!$C$2:$C$100
)</f>
        <v>75</v>
      </c>
      <c r="E10" s="2" cm="1">
        <f t="array" ref="E10">_xlfn.XLOOKUP(
1,
(Raw_oacontroller!$B$2:$B$100=$B10)*(Raw_oacontroller!$A$2:$A$100=E$9),
Raw_oacontroller!$C$2:$C$100
)</f>
        <v>73</v>
      </c>
      <c r="F10" s="2" cm="1">
        <f t="array" ref="F10">_xlfn.XLOOKUP(
1,
(Raw_oacontroller!$B$2:$B$100=$B10)*(Raw_oacontroller!$A$2:$A$100=F$9),
Raw_oacontroller!$C$2:$C$100
)</f>
        <v>75</v>
      </c>
      <c r="G10" s="2" cm="1">
        <f t="array" ref="G10">_xlfn.XLOOKUP(
1,
(Raw_oacontroller!$B$2:$B$100=$B10)*(Raw_oacontroller!$A$2:$A$100=G$9),
Raw_oacontroller!$C$2:$C$100
)</f>
        <v>73</v>
      </c>
      <c r="H10" s="2" cm="1">
        <f t="array" ref="H10">_xlfn.XLOOKUP(
1,
(Raw_oacontroller!$B$2:$B$100=$B10)*(Raw_oacontroller!$A$2:$A$100=H$9),
Raw_oacontroller!$C$2:$C$100
)</f>
        <v>75</v>
      </c>
      <c r="I10" s="2" cm="1">
        <f t="array" ref="I10">_xlfn.XLOOKUP(
1,
(Raw_oacontroller!$B$2:$B$100=$B10)*(Raw_oacontroller!$A$2:$A$100=I$9),
Raw_oacontroller!$C$2:$C$100
)</f>
        <v>71</v>
      </c>
      <c r="J10" s="2" cm="1">
        <f t="array" ref="J10">_xlfn.XLOOKUP(
1,
(Raw_oacontroller!$B$2:$B$100=$B10)*(Raw_oacontroller!$A$2:$A$100=J$9),
Raw_oacontroller!$C$2:$C$100
)</f>
        <v>69</v>
      </c>
      <c r="K10" s="2" cm="1">
        <f t="array" ref="K10">_xlfn.XLOOKUP(
1,
(Raw_oacontroller!$B$2:$B$100=$B10)*(Raw_oacontroller!$A$2:$A$100=K$9),
Raw_oacontroller!$C$2:$C$100
)</f>
        <v>71</v>
      </c>
      <c r="L10" s="2" cm="1">
        <f t="array" ref="L10">_xlfn.XLOOKUP(
1,
(Raw_oacontroller!$B$2:$B$100=$B10)*(Raw_oacontroller!$A$2:$A$100=L$9),
Raw_oacontroller!$C$2:$C$100
)</f>
        <v>71</v>
      </c>
      <c r="M10" s="2" cm="1">
        <f t="array" ref="M10">_xlfn.XLOOKUP(
1,
(Raw_oacontroller!$B$2:$B$100=$B10)*(Raw_oacontroller!$A$2:$A$100=M$9),
Raw_oacontroller!$C$2:$C$100
)</f>
        <v>73</v>
      </c>
      <c r="N10" s="2" cm="1">
        <f t="array" ref="N10">_xlfn.XLOOKUP(
1,
(Raw_oacontroller!$B$2:$B$100=$B10)*(Raw_oacontroller!$A$2:$A$100=N$9),
Raw_oacontroller!$C$2:$C$100
)</f>
        <v>75</v>
      </c>
      <c r="O10" s="2" cm="1">
        <f t="array" ref="O10">_xlfn.XLOOKUP(
1,
(Raw_oacontroller!$B$2:$B$100=$B10)*(Raw_oacontroller!$A$2:$A$100=O$9),
Raw_oacontroller!$C$2:$C$100
)</f>
        <v>75</v>
      </c>
      <c r="P10" s="2" cm="1">
        <f t="array" ref="P10">_xlfn.XLOOKUP(
1,
(Raw_oacontroller!$B$2:$B$100=$B10)*(Raw_oacontroller!$A$2:$A$100=P$9),
Raw_oacontroller!$C$2:$C$100
)</f>
        <v>75</v>
      </c>
      <c r="Q10" s="2" cm="1">
        <f t="array" ref="Q10">_xlfn.XLOOKUP(
1,
(Raw_oacontroller!$B$2:$B$100=$B10)*(Raw_oacontroller!$A$2:$A$100=Q$9),
Raw_oacontroller!$C$2:$C$100
)</f>
        <v>75</v>
      </c>
      <c r="R10" s="2" cm="1">
        <f t="array" ref="R10">_xlfn.XLOOKUP(
1,
(Raw_oacontroller!$B$2:$B$100=$B10)*(Raw_oacontroller!$A$2:$A$100=R$9),
Raw_oacontroller!$C$2:$C$100
)</f>
        <v>75</v>
      </c>
      <c r="S10" s="2" cm="1">
        <f t="array" ref="S10">_xlfn.XLOOKUP(
1,
(Raw_oacontroller!$B$2:$B$100=$B10)*(Raw_oacontroller!$A$2:$A$100=S$9),
Raw_oacontroller!$C$2:$C$100
)</f>
        <v>75</v>
      </c>
      <c r="T10" s="26"/>
    </row>
    <row r="11" spans="1:26" x14ac:dyDescent="0.25">
      <c r="A11" s="100"/>
      <c r="B11" s="2" t="s">
        <v>40</v>
      </c>
      <c r="C11" s="3" t="s">
        <v>82</v>
      </c>
      <c r="D11" s="2" cm="1">
        <f t="array" ref="D11">_xlfn.XLOOKUP(
1,
(Raw_oacontroller!$B$2:$B$100=$B11)*(Raw_oacontroller!$A$2:$A$100=D$9),
Raw_oacontroller!$C$2:$C$100
)</f>
        <v>75</v>
      </c>
      <c r="E11" s="2" cm="1">
        <f t="array" ref="E11">_xlfn.XLOOKUP(
1,
(Raw_oacontroller!$B$2:$B$100=$B11)*(Raw_oacontroller!$A$2:$A$100=E$9),
Raw_oacontroller!$C$2:$C$100
)</f>
        <v>73</v>
      </c>
      <c r="F11" s="2" cm="1">
        <f t="array" ref="F11">_xlfn.XLOOKUP(
1,
(Raw_oacontroller!$B$2:$B$100=$B11)*(Raw_oacontroller!$A$2:$A$100=F$9),
Raw_oacontroller!$C$2:$C$100
)</f>
        <v>75</v>
      </c>
      <c r="G11" s="2" cm="1">
        <f t="array" ref="G11">_xlfn.XLOOKUP(
1,
(Raw_oacontroller!$B$2:$B$100=$B11)*(Raw_oacontroller!$A$2:$A$100=G$9),
Raw_oacontroller!$C$2:$C$100
)</f>
        <v>73</v>
      </c>
      <c r="H11" s="2" cm="1">
        <f t="array" ref="H11">_xlfn.XLOOKUP(
1,
(Raw_oacontroller!$B$2:$B$100=$B11)*(Raw_oacontroller!$A$2:$A$100=H$9),
Raw_oacontroller!$C$2:$C$100
)</f>
        <v>75</v>
      </c>
      <c r="I11" s="2" cm="1">
        <f t="array" ref="I11">_xlfn.XLOOKUP(
1,
(Raw_oacontroller!$B$2:$B$100=$B11)*(Raw_oacontroller!$A$2:$A$100=I$9),
Raw_oacontroller!$C$2:$C$100
)</f>
        <v>71</v>
      </c>
      <c r="J11" s="2" cm="1">
        <f t="array" ref="J11">_xlfn.XLOOKUP(
1,
(Raw_oacontroller!$B$2:$B$100=$B11)*(Raw_oacontroller!$A$2:$A$100=J$9),
Raw_oacontroller!$C$2:$C$100
)</f>
        <v>69</v>
      </c>
      <c r="K11" s="2" cm="1">
        <f t="array" ref="K11">_xlfn.XLOOKUP(
1,
(Raw_oacontroller!$B$2:$B$100=$B11)*(Raw_oacontroller!$A$2:$A$100=K$9),
Raw_oacontroller!$C$2:$C$100
)</f>
        <v>71</v>
      </c>
      <c r="L11" s="2" cm="1">
        <f t="array" ref="L11">_xlfn.XLOOKUP(
1,
(Raw_oacontroller!$B$2:$B$100=$B11)*(Raw_oacontroller!$A$2:$A$100=L$9),
Raw_oacontroller!$C$2:$C$100
)</f>
        <v>71</v>
      </c>
      <c r="M11" s="2" cm="1">
        <f t="array" ref="M11">_xlfn.XLOOKUP(
1,
(Raw_oacontroller!$B$2:$B$100=$B11)*(Raw_oacontroller!$A$2:$A$100=M$9),
Raw_oacontroller!$C$2:$C$100
)</f>
        <v>73</v>
      </c>
      <c r="N11" s="2" cm="1">
        <f t="array" ref="N11">_xlfn.XLOOKUP(
1,
(Raw_oacontroller!$B$2:$B$100=$B11)*(Raw_oacontroller!$A$2:$A$100=N$9),
Raw_oacontroller!$C$2:$C$100
)</f>
        <v>75</v>
      </c>
      <c r="O11" s="2" cm="1">
        <f t="array" ref="O11">_xlfn.XLOOKUP(
1,
(Raw_oacontroller!$B$2:$B$100=$B11)*(Raw_oacontroller!$A$2:$A$100=O$9),
Raw_oacontroller!$C$2:$C$100
)</f>
        <v>75</v>
      </c>
      <c r="P11" s="2" cm="1">
        <f t="array" ref="P11">_xlfn.XLOOKUP(
1,
(Raw_oacontroller!$B$2:$B$100=$B11)*(Raw_oacontroller!$A$2:$A$100=P$9),
Raw_oacontroller!$C$2:$C$100
)</f>
        <v>75</v>
      </c>
      <c r="Q11" s="2" cm="1">
        <f t="array" ref="Q11">_xlfn.XLOOKUP(
1,
(Raw_oacontroller!$B$2:$B$100=$B11)*(Raw_oacontroller!$A$2:$A$100=Q$9),
Raw_oacontroller!$C$2:$C$100
)</f>
        <v>75</v>
      </c>
      <c r="R11" s="2" cm="1">
        <f t="array" ref="R11">_xlfn.XLOOKUP(
1,
(Raw_oacontroller!$B$2:$B$100=$B11)*(Raw_oacontroller!$A$2:$A$100=R$9),
Raw_oacontroller!$C$2:$C$100
)</f>
        <v>75</v>
      </c>
      <c r="S11" s="2" cm="1">
        <f t="array" ref="S11">_xlfn.XLOOKUP(
1,
(Raw_oacontroller!$B$2:$B$100=$B11)*(Raw_oacontroller!$A$2:$A$100=S$9),
Raw_oacontroller!$C$2:$C$100
)</f>
        <v>75</v>
      </c>
      <c r="T11" s="26"/>
    </row>
    <row r="14" spans="1:26" ht="15.75" x14ac:dyDescent="0.25">
      <c r="A14" s="96" t="str">
        <f>"Exhaust hood - "&amp;Prototype!A2</f>
        <v>Exhaust hood - Religious assembly buildings</v>
      </c>
      <c r="B14" s="96"/>
      <c r="C14" s="96"/>
      <c r="D14" s="96"/>
      <c r="E14" s="96"/>
    </row>
    <row r="15" spans="1:26" ht="27" x14ac:dyDescent="0.2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100</v>
      </c>
    </row>
    <row r="16" spans="1:26" x14ac:dyDescent="0.25">
      <c r="A16" s="4" t="s">
        <v>91</v>
      </c>
      <c r="B16" s="4" t="s">
        <v>91</v>
      </c>
      <c r="C16" s="4" t="s">
        <v>91</v>
      </c>
      <c r="D16" s="4" t="s">
        <v>91</v>
      </c>
      <c r="E16" s="4"/>
    </row>
  </sheetData>
  <mergeCells count="4">
    <mergeCell ref="A14:E14"/>
    <mergeCell ref="A10:A11"/>
    <mergeCell ref="A1:F1"/>
    <mergeCell ref="A8:T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4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392</v>
      </c>
      <c r="B2">
        <v>18001.759999999998</v>
      </c>
      <c r="C2">
        <v>0</v>
      </c>
      <c r="D2">
        <v>1.07</v>
      </c>
    </row>
    <row r="3" spans="1:4" x14ac:dyDescent="0.25">
      <c r="A3" t="s">
        <v>388</v>
      </c>
      <c r="B3">
        <v>1000</v>
      </c>
      <c r="C3">
        <v>0</v>
      </c>
      <c r="D3">
        <v>0.38</v>
      </c>
    </row>
    <row r="4" spans="1:4" x14ac:dyDescent="0.25">
      <c r="A4" t="s">
        <v>390</v>
      </c>
      <c r="B4">
        <v>1000</v>
      </c>
      <c r="C4">
        <v>0</v>
      </c>
      <c r="D4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3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Religious assembly buildings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308885.02</v>
      </c>
      <c r="E4" s="70">
        <f>Raw_waterheater!D2</f>
        <v>64.78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308885.02</v>
      </c>
      <c r="E5" s="70">
        <f>Raw_waterheater!D3</f>
        <v>64.78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Religious assembly buildings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CLASSROOM</v>
      </c>
      <c r="B10" s="62">
        <f>IFERROR(Zones!H3,0)</f>
        <v>1000</v>
      </c>
      <c r="C10" s="59">
        <f>IFERROR(Zones!K3,0)</f>
        <v>25</v>
      </c>
      <c r="D10" s="57">
        <f>IFERROR(E10/C10,0)</f>
        <v>0.36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</v>
      </c>
      <c r="F10" s="73">
        <f>E10/60</f>
        <v>0.15</v>
      </c>
      <c r="G10" s="74"/>
    </row>
    <row r="11" spans="1:8" x14ac:dyDescent="0.25">
      <c r="A11" s="58" t="str">
        <f>IFERROR(Zones!B4,0)</f>
        <v>OFFICE</v>
      </c>
      <c r="B11" s="62">
        <f>IFERROR(Zones!H4,0)</f>
        <v>1000</v>
      </c>
      <c r="C11" s="59">
        <f>IFERROR(Zones!K4,0)</f>
        <v>5</v>
      </c>
      <c r="D11" s="57">
        <f t="shared" ref="D11:D12" si="0">IFERROR(E11/C11,0)</f>
        <v>0.36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1.8</v>
      </c>
      <c r="F11" s="73">
        <f t="shared" ref="F11:F12" si="1">E11/60</f>
        <v>3.0000000000000002E-2</v>
      </c>
      <c r="G11" s="74"/>
    </row>
    <row r="12" spans="1:8" x14ac:dyDescent="0.25">
      <c r="A12" s="58" t="str">
        <f>IFERROR(Zones!B5,0)</f>
        <v>WORSHIP</v>
      </c>
      <c r="B12" s="62">
        <f>IFERROR(Zones!H5,0)</f>
        <v>18001.759999999998</v>
      </c>
      <c r="C12" s="59">
        <f>IFERROR(Zones!K5,0)</f>
        <v>71.430000000000007</v>
      </c>
      <c r="D12" s="57">
        <f t="shared" si="0"/>
        <v>3.2403167999999996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231.455829024</v>
      </c>
      <c r="F12" s="73">
        <f t="shared" si="1"/>
        <v>3.8575971503999997</v>
      </c>
      <c r="G12" s="74"/>
    </row>
    <row r="13" spans="1:8" x14ac:dyDescent="0.25">
      <c r="A13" s="58" t="str">
        <f>Zones!B6</f>
        <v>Total (3 Space)</v>
      </c>
      <c r="B13" s="30"/>
      <c r="C13" s="59"/>
      <c r="D13" s="57"/>
      <c r="E13" s="75"/>
      <c r="F13" s="73"/>
      <c r="G13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308885.02</v>
      </c>
      <c r="D2">
        <v>64.78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308885.02</v>
      </c>
      <c r="D3">
        <v>64.78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396</v>
      </c>
      <c r="B2">
        <v>9</v>
      </c>
      <c r="C2" t="s">
        <v>386</v>
      </c>
    </row>
    <row r="3" spans="1:3" x14ac:dyDescent="0.25">
      <c r="A3" t="s">
        <v>397</v>
      </c>
      <c r="B3">
        <v>1.8</v>
      </c>
      <c r="C3" t="s">
        <v>389</v>
      </c>
    </row>
    <row r="4" spans="1:3" x14ac:dyDescent="0.25">
      <c r="A4" t="s">
        <v>398</v>
      </c>
      <c r="B4">
        <v>231.455829024</v>
      </c>
      <c r="C4" t="s">
        <v>391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8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Religious assembly buildings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Auditorium</v>
      </c>
      <c r="D3" s="63">
        <f>Raw_interiorlights!C2</f>
        <v>18001.759999999998</v>
      </c>
      <c r="E3" s="43">
        <f>Raw_interiorlights!D2</f>
        <v>1.3847901128569999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Classroom_class</v>
      </c>
      <c r="D4" s="63">
        <f>Raw_interiorlights!C3</f>
        <v>1000</v>
      </c>
      <c r="E4" s="43">
        <f>Raw_interiorlights!D3</f>
        <v>1.3129583936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Office</v>
      </c>
      <c r="D5" s="63">
        <f>Raw_interiorlights!C4</f>
        <v>1000</v>
      </c>
      <c r="E5" s="43">
        <f>Raw_interiorlights!D4</f>
        <v>1.2503584130480001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New Construction</v>
      </c>
      <c r="B6" s="2" t="s">
        <v>66</v>
      </c>
      <c r="C6" s="2" t="str">
        <f>Raw_interiorlights!B5</f>
        <v>Auditorium</v>
      </c>
      <c r="D6" s="63">
        <f>Raw_interiorlights!C5</f>
        <v>18001.759999999998</v>
      </c>
      <c r="E6" s="43">
        <f>Raw_interiorlights!D5</f>
        <v>0.69991232937399994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Classroom_class</v>
      </c>
      <c r="D7" s="63">
        <f>Raw_interiorlights!C6</f>
        <v>1000</v>
      </c>
      <c r="E7" s="43">
        <f>Raw_interiorlights!D6</f>
        <v>0.59991648029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Office</v>
      </c>
      <c r="D8" s="63">
        <f>Raw_interiorlights!C7</f>
        <v>1000</v>
      </c>
      <c r="E8" s="43">
        <f>Raw_interiorlights!D7</f>
        <v>0.59991648029</v>
      </c>
      <c r="F8" s="44" t="s">
        <v>55</v>
      </c>
      <c r="G8" s="44" t="s">
        <v>55</v>
      </c>
      <c r="H8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Religious assembly buildings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7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392</v>
      </c>
      <c r="C2">
        <v>18001.759999999998</v>
      </c>
      <c r="D2">
        <v>1.3847901128569999</v>
      </c>
    </row>
    <row r="3" spans="1:4" x14ac:dyDescent="0.25">
      <c r="A3" t="s">
        <v>39</v>
      </c>
      <c r="B3" t="s">
        <v>388</v>
      </c>
      <c r="C3">
        <v>1000</v>
      </c>
      <c r="D3">
        <v>1.3129583936</v>
      </c>
    </row>
    <row r="4" spans="1:4" x14ac:dyDescent="0.25">
      <c r="A4" t="s">
        <v>39</v>
      </c>
      <c r="B4" t="s">
        <v>390</v>
      </c>
      <c r="C4">
        <v>1000</v>
      </c>
      <c r="D4">
        <v>1.2503584130480001</v>
      </c>
    </row>
    <row r="5" spans="1:4" x14ac:dyDescent="0.25">
      <c r="A5" t="s">
        <v>40</v>
      </c>
      <c r="B5" t="s">
        <v>392</v>
      </c>
      <c r="C5">
        <v>18001.759999999998</v>
      </c>
      <c r="D5">
        <v>0.69991232937399994</v>
      </c>
    </row>
    <row r="6" spans="1:4" x14ac:dyDescent="0.25">
      <c r="A6" t="s">
        <v>40</v>
      </c>
      <c r="B6" t="s">
        <v>388</v>
      </c>
      <c r="C6">
        <v>1000</v>
      </c>
      <c r="D6">
        <v>0.59991648029</v>
      </c>
    </row>
    <row r="7" spans="1:4" x14ac:dyDescent="0.25">
      <c r="A7" t="s">
        <v>40</v>
      </c>
      <c r="B7" t="s">
        <v>390</v>
      </c>
      <c r="C7">
        <v>1000</v>
      </c>
      <c r="D7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9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Religious assembly buildings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Auditorium</v>
      </c>
      <c r="B3" s="64">
        <f>IF(TRIM(Raw_equipment!$A2)="Existing",Raw_equipment!C2,"")</f>
        <v>18001.759999999998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9" x14ac:dyDescent="0.25">
      <c r="A4" s="3" t="str">
        <f>IF(TRIM(Raw_equipment!$A3)="Existing",Raw_equipment!B3,"")</f>
        <v>Classroom_class</v>
      </c>
      <c r="B4" s="64">
        <f>IF(TRIM(Raw_equipment!$A3)="Existing",Raw_equipment!C3,"")</f>
        <v>1000</v>
      </c>
      <c r="C4" s="54">
        <f>IF(TRIM(Raw_equipment!$A3)="Existing",Raw_equipment!D3,"")</f>
        <v>0.999870569519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9" x14ac:dyDescent="0.25">
      <c r="A5" s="3" t="str">
        <f>IF(TRIM(Raw_equipment!$A4)="Existing",Raw_equipment!B4,"")</f>
        <v>Office</v>
      </c>
      <c r="B5" s="64">
        <f>IF(TRIM(Raw_equipment!$A4)="Existing",Raw_equipment!C4,"")</f>
        <v>1000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8" spans="1:9" ht="15.75" x14ac:dyDescent="0.25">
      <c r="A8" s="107" t="str">
        <f>"Refrigeration - "&amp;Prototype!A2</f>
        <v>Refrigeration - Religious assembly buildings</v>
      </c>
      <c r="B8" s="89"/>
      <c r="C8" s="89"/>
      <c r="D8" s="89"/>
    </row>
    <row r="9" spans="1:9" ht="30" x14ac:dyDescent="0.25">
      <c r="A9" s="51" t="s">
        <v>258</v>
      </c>
      <c r="B9" s="51" t="s">
        <v>259</v>
      </c>
      <c r="C9" s="52" t="s">
        <v>311</v>
      </c>
      <c r="D9" s="51" t="s">
        <v>261</v>
      </c>
    </row>
    <row r="10" spans="1:9" x14ac:dyDescent="0.25">
      <c r="A10" s="3" t="str">
        <f>IF(TRIM(Raw_refrigerationsystem!$A2)="Existing",Raw_refrigerationsystem!B2,"")</f>
        <v/>
      </c>
      <c r="B10" s="3" t="str">
        <f>IF(TRIM(Raw_refrigerationsystem!$A2)="Existing",Raw_refrigerationsystem!C2,"")</f>
        <v/>
      </c>
      <c r="C10" s="3" t="str">
        <f>IF(TRIM(Raw_refrigerationsystem!$A2)="Existing",Raw_refrigerationsystem!D2,"")</f>
        <v/>
      </c>
      <c r="D10" s="3" t="str">
        <f>IF(TRIM(Raw_refrigerationsystem!$A2)="Existing",Raw_refrigerationsystem!E2,"")</f>
        <v/>
      </c>
    </row>
    <row r="11" spans="1:9" x14ac:dyDescent="0.25">
      <c r="A11" s="3" t="str">
        <f>IF(TRIM(Raw_refrigerationsystem!$A3)="Existing",Raw_refrigerationsystem!B3,"")</f>
        <v/>
      </c>
      <c r="B11" s="3" t="str">
        <f>IF(TRIM(Raw_refrigerationsystem!$A3)="Existing",Raw_refrigerationsystem!C3,"")</f>
        <v/>
      </c>
      <c r="C11" s="3" t="str">
        <f>IF(TRIM(Raw_refrigerationsystem!$A3)="Existing",Raw_refrigerationsystem!D3,"")</f>
        <v/>
      </c>
      <c r="D11" s="3" t="str">
        <f>IF(TRIM(Raw_refrigerationsystem!$A3)="Existing",Raw_refrigerationsystem!E3,"")</f>
        <v/>
      </c>
    </row>
    <row r="12" spans="1:9" x14ac:dyDescent="0.25">
      <c r="A12" s="3" t="str">
        <f>IF(TRIM(Raw_refrigerationsystem!$A4)="Existing",Raw_refrigerationsystem!B4,"")</f>
        <v/>
      </c>
      <c r="B12" s="3" t="str">
        <f>IF(TRIM(Raw_refrigerationsystem!$A4)="Existing",Raw_refrigerationsystem!C4,"")</f>
        <v/>
      </c>
      <c r="C12" s="3" t="str">
        <f>IF(TRIM(Raw_refrigerationsystem!$A4)="Existing",Raw_refrigerationsystem!D4,"")</f>
        <v/>
      </c>
      <c r="D12" s="3" t="str">
        <f>IF(TRIM(Raw_refrigerationsystem!$A4)="Existing",Raw_refrigerationsystem!E4,"")</f>
        <v/>
      </c>
    </row>
    <row r="13" spans="1:9" x14ac:dyDescent="0.25">
      <c r="A13" s="3" t="str">
        <f>IF(TRIM(Raw_refrigerationsystem!$A5)="Existing",Raw_refrigerationsystem!B5,"")</f>
        <v/>
      </c>
      <c r="B13" s="3" t="str">
        <f>IF(TRIM(Raw_refrigerationsystem!$A5)="Existing",Raw_refrigerationsystem!C5,"")</f>
        <v/>
      </c>
      <c r="C13" s="3" t="str">
        <f>IF(TRIM(Raw_refrigerationsystem!$A5)="Existing",Raw_refrigerationsystem!D5,"")</f>
        <v/>
      </c>
      <c r="D13" s="3" t="str">
        <f>IF(TRIM(Raw_refrigerationsystem!$A5)="Existing",Raw_refrigerationsystem!E5,"")</f>
        <v/>
      </c>
    </row>
    <row r="16" spans="1:9" ht="15.75" x14ac:dyDescent="0.25">
      <c r="A16" s="107" t="str">
        <f>"Elevator - "&amp;Prototype!A2</f>
        <v>Elevator - Religious assembly buildings</v>
      </c>
      <c r="B16" s="89"/>
      <c r="C16" s="89"/>
      <c r="D16" s="89"/>
      <c r="E16" s="89"/>
      <c r="F16" s="89"/>
      <c r="G16" s="89"/>
      <c r="H16" s="89"/>
      <c r="I16" s="89"/>
    </row>
    <row r="17" spans="1:9" ht="27" x14ac:dyDescent="0.25">
      <c r="A17" s="16" t="s">
        <v>18</v>
      </c>
      <c r="B17" s="16" t="s">
        <v>118</v>
      </c>
      <c r="C17" s="16" t="s">
        <v>119</v>
      </c>
      <c r="D17" s="16" t="s">
        <v>120</v>
      </c>
      <c r="E17" s="16" t="s">
        <v>121</v>
      </c>
      <c r="F17" s="16" t="s">
        <v>122</v>
      </c>
      <c r="G17" s="16" t="s">
        <v>123</v>
      </c>
      <c r="H17" s="16" t="s">
        <v>124</v>
      </c>
      <c r="I17" s="16" t="s">
        <v>100</v>
      </c>
    </row>
    <row r="18" spans="1:9" x14ac:dyDescent="0.25">
      <c r="A18" s="33" t="s">
        <v>39</v>
      </c>
      <c r="B18" s="4" t="s">
        <v>91</v>
      </c>
      <c r="C18" s="4" t="s">
        <v>91</v>
      </c>
      <c r="D18" s="4" t="s">
        <v>91</v>
      </c>
      <c r="E18" s="4" t="s">
        <v>91</v>
      </c>
      <c r="F18" s="4" t="s">
        <v>91</v>
      </c>
      <c r="G18" s="4" t="s">
        <v>91</v>
      </c>
      <c r="H18" s="4" t="s">
        <v>91</v>
      </c>
      <c r="I18" s="31"/>
    </row>
    <row r="19" spans="1:9" x14ac:dyDescent="0.25">
      <c r="A19" s="33" t="s">
        <v>40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2"/>
    </row>
  </sheetData>
  <mergeCells count="3">
    <mergeCell ref="A16:I16"/>
    <mergeCell ref="A1:D1"/>
    <mergeCell ref="A8:D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7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392</v>
      </c>
      <c r="C2">
        <v>18001.759999999998</v>
      </c>
      <c r="D2">
        <v>0.999870569519</v>
      </c>
    </row>
    <row r="3" spans="1:4" x14ac:dyDescent="0.25">
      <c r="A3" t="s">
        <v>39</v>
      </c>
      <c r="B3" t="s">
        <v>388</v>
      </c>
      <c r="C3">
        <v>1000</v>
      </c>
      <c r="D3">
        <v>0.999870569519</v>
      </c>
    </row>
    <row r="4" spans="1:4" x14ac:dyDescent="0.25">
      <c r="A4" t="s">
        <v>39</v>
      </c>
      <c r="B4" t="s">
        <v>390</v>
      </c>
      <c r="C4">
        <v>1000</v>
      </c>
      <c r="D4">
        <v>1.4997912007250001</v>
      </c>
    </row>
    <row r="5" spans="1:4" x14ac:dyDescent="0.25">
      <c r="A5" t="s">
        <v>40</v>
      </c>
      <c r="B5" t="s">
        <v>392</v>
      </c>
      <c r="C5">
        <v>18001.759999999998</v>
      </c>
      <c r="D5">
        <v>0.999870569519</v>
      </c>
    </row>
    <row r="6" spans="1:4" x14ac:dyDescent="0.25">
      <c r="A6" t="s">
        <v>40</v>
      </c>
      <c r="B6" t="s">
        <v>388</v>
      </c>
      <c r="C6">
        <v>1000</v>
      </c>
      <c r="D6">
        <v>0.999870569519</v>
      </c>
    </row>
    <row r="7" spans="1:4" x14ac:dyDescent="0.25">
      <c r="A7" t="s">
        <v>40</v>
      </c>
      <c r="B7" t="s">
        <v>390</v>
      </c>
      <c r="C7">
        <v>1000</v>
      </c>
      <c r="D7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436</v>
      </c>
      <c r="D2" t="s">
        <v>437</v>
      </c>
    </row>
    <row r="3" spans="1:4" x14ac:dyDescent="0.25">
      <c r="A3" t="s">
        <v>40</v>
      </c>
      <c r="B3" t="s">
        <v>436</v>
      </c>
      <c r="D3" t="s">
        <v>437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9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Religious assembly buildings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Assembly</v>
      </c>
      <c r="C4" s="2" t="str">
        <f>Raw_schedule!C2</f>
        <v>AllOtherDays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75.02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84.92</v>
      </c>
    </row>
    <row r="5" spans="1:28" x14ac:dyDescent="0.25">
      <c r="A5" s="39" t="str">
        <f>Raw_schedule!B3</f>
        <v>DHW Sch</v>
      </c>
      <c r="B5" s="39" t="str">
        <f>Raw_schedule!A3</f>
        <v>Assembly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0.05</v>
      </c>
      <c r="O5" s="2">
        <f>Raw_schedule!N3</f>
        <v>0.05</v>
      </c>
      <c r="P5" s="2">
        <f>Raw_schedule!O3</f>
        <v>0.1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0.65</v>
      </c>
      <c r="Y5" s="2">
        <f>Raw_schedule!X3</f>
        <v>0.3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Assembly</v>
      </c>
      <c r="C6" s="2" t="str">
        <f>Raw_schedule!C4</f>
        <v>Saturdays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0.05</v>
      </c>
      <c r="O6" s="2">
        <f>Raw_schedule!N4</f>
        <v>0.05</v>
      </c>
      <c r="P6" s="2">
        <f>Raw_schedule!O4</f>
        <v>0.2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0.65</v>
      </c>
      <c r="Y6" s="2">
        <f>Raw_schedule!X4</f>
        <v>0.3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39" t="str">
        <f>Raw_schedule!B5</f>
        <v>DHW Sch</v>
      </c>
      <c r="B7" s="39" t="str">
        <f>Raw_schedule!A5</f>
        <v>Assembly</v>
      </c>
      <c r="C7" s="2" t="str">
        <f>Raw_schedule!C5</f>
        <v>Weekdays</v>
      </c>
      <c r="D7" s="2"/>
      <c r="E7" s="2">
        <f>Raw_schedule!D5</f>
        <v>0</v>
      </c>
      <c r="F7" s="2">
        <f>Raw_schedule!E5</f>
        <v>0</v>
      </c>
      <c r="G7" s="2">
        <f>Raw_schedule!F5</f>
        <v>0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0.05</v>
      </c>
      <c r="O7" s="2">
        <f>Raw_schedule!N5</f>
        <v>0.05</v>
      </c>
      <c r="P7" s="2">
        <f>Raw_schedule!O5</f>
        <v>0.35</v>
      </c>
      <c r="Q7" s="2">
        <f>Raw_schedule!P5</f>
        <v>0.05</v>
      </c>
      <c r="R7" s="2">
        <f>Raw_schedule!Q5</f>
        <v>0.05</v>
      </c>
      <c r="S7" s="2">
        <f>Raw_schedule!R5</f>
        <v>0.05</v>
      </c>
      <c r="T7" s="2">
        <f>Raw_schedule!S5</f>
        <v>0.05</v>
      </c>
      <c r="U7" s="2">
        <f>Raw_schedule!T5</f>
        <v>0.05</v>
      </c>
      <c r="V7" s="2">
        <f>Raw_schedule!U5</f>
        <v>0</v>
      </c>
      <c r="W7" s="2">
        <f>Raw_schedule!V5</f>
        <v>0</v>
      </c>
      <c r="X7" s="2">
        <f>Raw_schedule!W5</f>
        <v>0</v>
      </c>
      <c r="Y7" s="2">
        <f>Raw_schedule!X5</f>
        <v>0</v>
      </c>
      <c r="Z7" s="2">
        <f>Raw_schedule!Y5</f>
        <v>0</v>
      </c>
      <c r="AA7" s="2">
        <f>Raw_schedule!Z5</f>
        <v>0</v>
      </c>
      <c r="AB7" s="2">
        <f>Raw_schedule!AA5</f>
        <v>0</v>
      </c>
    </row>
    <row r="8" spans="1:28" x14ac:dyDescent="0.25">
      <c r="A8" s="39" t="str">
        <f>Raw_schedule!B6</f>
        <v>Elec Equip Sch</v>
      </c>
      <c r="B8" s="39" t="str">
        <f>Raw_schedule!A6</f>
        <v>Assembly</v>
      </c>
      <c r="C8" s="2" t="str">
        <f>Raw_schedule!C6</f>
        <v>AllOtherDays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0.05</v>
      </c>
      <c r="K8" s="2">
        <f>Raw_schedule!J6</f>
        <v>0.05</v>
      </c>
      <c r="L8" s="2">
        <f>Raw_schedule!K6</f>
        <v>0.3</v>
      </c>
      <c r="M8" s="2">
        <f>Raw_schedule!L6</f>
        <v>0.3</v>
      </c>
      <c r="N8" s="2">
        <f>Raw_schedule!M6</f>
        <v>0.3</v>
      </c>
      <c r="O8" s="2">
        <f>Raw_schedule!N6</f>
        <v>0.3</v>
      </c>
      <c r="P8" s="2">
        <f>Raw_schedule!O6</f>
        <v>0.3</v>
      </c>
      <c r="Q8" s="2">
        <f>Raw_schedule!P6</f>
        <v>0.65</v>
      </c>
      <c r="R8" s="2">
        <f>Raw_schedule!Q6</f>
        <v>0.65</v>
      </c>
      <c r="S8" s="2">
        <f>Raw_schedule!R6</f>
        <v>0.65</v>
      </c>
      <c r="T8" s="2">
        <f>Raw_schedule!S6</f>
        <v>0.65</v>
      </c>
      <c r="U8" s="2">
        <f>Raw_schedule!T6</f>
        <v>0.65</v>
      </c>
      <c r="V8" s="2">
        <f>Raw_schedule!U6</f>
        <v>0.65</v>
      </c>
      <c r="W8" s="2">
        <f>Raw_schedule!V6</f>
        <v>0.65</v>
      </c>
      <c r="X8" s="2">
        <f>Raw_schedule!W6</f>
        <v>0.65</v>
      </c>
      <c r="Y8" s="2">
        <f>Raw_schedule!X6</f>
        <v>0.65</v>
      </c>
      <c r="Z8" s="2">
        <f>Raw_schedule!Y6</f>
        <v>0.65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Elec Equip Sch</v>
      </c>
      <c r="B9" s="39" t="str">
        <f>Raw_schedule!A7</f>
        <v>Assembly</v>
      </c>
      <c r="C9" s="2" t="str">
        <f>Raw_schedule!C7</f>
        <v>Saturdays</v>
      </c>
      <c r="D9" s="2"/>
      <c r="E9" s="2">
        <f>Raw_schedule!D7</f>
        <v>0.05</v>
      </c>
      <c r="F9" s="2">
        <f>Raw_schedule!E7</f>
        <v>0.05</v>
      </c>
      <c r="G9" s="2">
        <f>Raw_schedule!F7</f>
        <v>0.05</v>
      </c>
      <c r="H9" s="2">
        <f>Raw_schedule!G7</f>
        <v>0.05</v>
      </c>
      <c r="I9" s="2">
        <f>Raw_schedule!H7</f>
        <v>0.05</v>
      </c>
      <c r="J9" s="2">
        <f>Raw_schedule!I7</f>
        <v>0.05</v>
      </c>
      <c r="K9" s="2">
        <f>Raw_schedule!J7</f>
        <v>0.05</v>
      </c>
      <c r="L9" s="2">
        <f>Raw_schedule!K7</f>
        <v>0.3</v>
      </c>
      <c r="M9" s="2">
        <f>Raw_schedule!L7</f>
        <v>0.3</v>
      </c>
      <c r="N9" s="2">
        <f>Raw_schedule!M7</f>
        <v>0.5</v>
      </c>
      <c r="O9" s="2">
        <f>Raw_schedule!N7</f>
        <v>0.5</v>
      </c>
      <c r="P9" s="2">
        <f>Raw_schedule!O7</f>
        <v>0.5</v>
      </c>
      <c r="Q9" s="2">
        <f>Raw_schedule!P7</f>
        <v>0.5</v>
      </c>
      <c r="R9" s="2">
        <f>Raw_schedule!Q7</f>
        <v>0.5</v>
      </c>
      <c r="S9" s="2">
        <f>Raw_schedule!R7</f>
        <v>0.5</v>
      </c>
      <c r="T9" s="2">
        <f>Raw_schedule!S7</f>
        <v>0.5</v>
      </c>
      <c r="U9" s="2">
        <f>Raw_schedule!T7</f>
        <v>0.5</v>
      </c>
      <c r="V9" s="2">
        <f>Raw_schedule!U7</f>
        <v>0.5</v>
      </c>
      <c r="W9" s="2">
        <f>Raw_schedule!V7</f>
        <v>0.5</v>
      </c>
      <c r="X9" s="2">
        <f>Raw_schedule!W7</f>
        <v>0.5</v>
      </c>
      <c r="Y9" s="2">
        <f>Raw_schedule!X7</f>
        <v>0.5</v>
      </c>
      <c r="Z9" s="2">
        <f>Raw_schedule!Y7</f>
        <v>0.5</v>
      </c>
      <c r="AA9" s="2">
        <f>Raw_schedule!Z7</f>
        <v>0.5</v>
      </c>
      <c r="AB9" s="2">
        <f>Raw_schedule!AA7</f>
        <v>0.05</v>
      </c>
    </row>
    <row r="10" spans="1:28" x14ac:dyDescent="0.25">
      <c r="A10" s="39" t="str">
        <f>Raw_schedule!B8</f>
        <v>Elec Equip Sch</v>
      </c>
      <c r="B10" s="39" t="str">
        <f>Raw_schedule!A8</f>
        <v>Assembly</v>
      </c>
      <c r="C10" s="2" t="str">
        <f>Raw_schedule!C8</f>
        <v>Weekdays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0.4</v>
      </c>
      <c r="L10" s="2">
        <f>Raw_schedule!K8</f>
        <v>0.4</v>
      </c>
      <c r="M10" s="2">
        <f>Raw_schedule!L8</f>
        <v>0.4</v>
      </c>
      <c r="N10" s="2">
        <f>Raw_schedule!M8</f>
        <v>0.75</v>
      </c>
      <c r="O10" s="2">
        <f>Raw_schedule!N8</f>
        <v>0.75</v>
      </c>
      <c r="P10" s="2">
        <f>Raw_schedule!O8</f>
        <v>0.75</v>
      </c>
      <c r="Q10" s="2">
        <f>Raw_schedule!P8</f>
        <v>0.75</v>
      </c>
      <c r="R10" s="2">
        <f>Raw_schedule!Q8</f>
        <v>0.75</v>
      </c>
      <c r="S10" s="2">
        <f>Raw_schedule!R8</f>
        <v>0.75</v>
      </c>
      <c r="T10" s="2">
        <f>Raw_schedule!S8</f>
        <v>0.75</v>
      </c>
      <c r="U10" s="2">
        <f>Raw_schedule!T8</f>
        <v>0.75</v>
      </c>
      <c r="V10" s="2">
        <f>Raw_schedule!U8</f>
        <v>0.75</v>
      </c>
      <c r="W10" s="2">
        <f>Raw_schedule!V8</f>
        <v>0.75</v>
      </c>
      <c r="X10" s="2">
        <f>Raw_schedule!W8</f>
        <v>0.75</v>
      </c>
      <c r="Y10" s="2">
        <f>Raw_schedule!X8</f>
        <v>0.75</v>
      </c>
      <c r="Z10" s="2">
        <f>Raw_schedule!Y8</f>
        <v>0.75</v>
      </c>
      <c r="AA10" s="2">
        <f>Raw_schedule!Z8</f>
        <v>0.25</v>
      </c>
      <c r="AB10" s="2">
        <f>Raw_schedule!AA8</f>
        <v>0.05</v>
      </c>
    </row>
    <row r="11" spans="1:28" x14ac:dyDescent="0.25">
      <c r="A11" s="39" t="str">
        <f>Raw_schedule!B9</f>
        <v>Heating Setpoint Schedule</v>
      </c>
      <c r="B11" s="39" t="str">
        <f>Raw_schedule!A9</f>
        <v>Assembly</v>
      </c>
      <c r="C11" s="2" t="str">
        <f>Raw_schedule!C9</f>
        <v>AllOtherDays</v>
      </c>
      <c r="D11" s="2"/>
      <c r="E11" s="2">
        <f>Raw_schedule!D9</f>
        <v>60.08</v>
      </c>
      <c r="F11" s="2">
        <f>Raw_schedule!E9</f>
        <v>60.08</v>
      </c>
      <c r="G11" s="2">
        <f>Raw_schedule!F9</f>
        <v>60.08</v>
      </c>
      <c r="H11" s="2">
        <f>Raw_schedule!G9</f>
        <v>60.08</v>
      </c>
      <c r="I11" s="2">
        <f>Raw_schedule!H9</f>
        <v>60.08</v>
      </c>
      <c r="J11" s="2">
        <f>Raw_schedule!I9</f>
        <v>60.08</v>
      </c>
      <c r="K11" s="2">
        <f>Raw_schedule!J9</f>
        <v>60.08</v>
      </c>
      <c r="L11" s="2">
        <f>Raw_schedule!K9</f>
        <v>69.98</v>
      </c>
      <c r="M11" s="2">
        <f>Raw_schedule!L9</f>
        <v>69.98</v>
      </c>
      <c r="N11" s="2">
        <f>Raw_schedule!M9</f>
        <v>69.98</v>
      </c>
      <c r="O11" s="2">
        <f>Raw_schedule!N9</f>
        <v>69.98</v>
      </c>
      <c r="P11" s="2">
        <f>Raw_schedule!O9</f>
        <v>69.98</v>
      </c>
      <c r="Q11" s="2">
        <f>Raw_schedule!P9</f>
        <v>69.98</v>
      </c>
      <c r="R11" s="2">
        <f>Raw_schedule!Q9</f>
        <v>69.98</v>
      </c>
      <c r="S11" s="2">
        <f>Raw_schedule!R9</f>
        <v>69.98</v>
      </c>
      <c r="T11" s="2">
        <f>Raw_schedule!S9</f>
        <v>69.98</v>
      </c>
      <c r="U11" s="2">
        <f>Raw_schedule!T9</f>
        <v>69.98</v>
      </c>
      <c r="V11" s="2">
        <f>Raw_schedule!U9</f>
        <v>69.98</v>
      </c>
      <c r="W11" s="2">
        <f>Raw_schedule!V9</f>
        <v>69.98</v>
      </c>
      <c r="X11" s="2">
        <f>Raw_schedule!W9</f>
        <v>69.98</v>
      </c>
      <c r="Y11" s="2">
        <f>Raw_schedule!X9</f>
        <v>69.98</v>
      </c>
      <c r="Z11" s="2">
        <f>Raw_schedule!Y9</f>
        <v>69.98</v>
      </c>
      <c r="AA11" s="2">
        <f>Raw_schedule!Z9</f>
        <v>69.98</v>
      </c>
      <c r="AB11" s="2">
        <f>Raw_schedule!AA9</f>
        <v>60.08</v>
      </c>
    </row>
    <row r="12" spans="1:28" x14ac:dyDescent="0.25">
      <c r="A12" s="39" t="str">
        <f>Raw_schedule!B10</f>
        <v>Infiltration Schedule</v>
      </c>
      <c r="B12" s="39" t="str">
        <f>Raw_schedule!A10</f>
        <v>Assembly</v>
      </c>
      <c r="C12" s="2" t="str">
        <f>Raw_schedule!C10</f>
        <v>AllDays</v>
      </c>
      <c r="D12" s="2"/>
      <c r="E12" s="2">
        <f>Raw_schedule!D10</f>
        <v>1</v>
      </c>
      <c r="F12" s="2">
        <f>Raw_schedule!E10</f>
        <v>1</v>
      </c>
      <c r="G12" s="2">
        <f>Raw_schedule!F10</f>
        <v>1</v>
      </c>
      <c r="H12" s="2">
        <f>Raw_schedule!G10</f>
        <v>1</v>
      </c>
      <c r="I12" s="2">
        <f>Raw_schedule!H10</f>
        <v>1</v>
      </c>
      <c r="J12" s="2">
        <f>Raw_schedule!I10</f>
        <v>1</v>
      </c>
      <c r="K12" s="2">
        <f>Raw_schedule!J10</f>
        <v>1</v>
      </c>
      <c r="L12" s="2">
        <f>Raw_schedule!K10</f>
        <v>1</v>
      </c>
      <c r="M12" s="2">
        <f>Raw_schedule!L10</f>
        <v>1</v>
      </c>
      <c r="N12" s="2">
        <f>Raw_schedule!M10</f>
        <v>1</v>
      </c>
      <c r="O12" s="2">
        <f>Raw_schedule!N10</f>
        <v>1</v>
      </c>
      <c r="P12" s="2">
        <f>Raw_schedule!O10</f>
        <v>1</v>
      </c>
      <c r="Q12" s="2">
        <f>Raw_schedule!P10</f>
        <v>1</v>
      </c>
      <c r="R12" s="2">
        <f>Raw_schedule!Q10</f>
        <v>1</v>
      </c>
      <c r="S12" s="2">
        <f>Raw_schedule!R10</f>
        <v>1</v>
      </c>
      <c r="T12" s="2">
        <f>Raw_schedule!S10</f>
        <v>1</v>
      </c>
      <c r="U12" s="2">
        <f>Raw_schedule!T10</f>
        <v>1</v>
      </c>
      <c r="V12" s="2">
        <f>Raw_schedule!U10</f>
        <v>1</v>
      </c>
      <c r="W12" s="2">
        <f>Raw_schedule!V10</f>
        <v>1</v>
      </c>
      <c r="X12" s="2">
        <f>Raw_schedule!W10</f>
        <v>1</v>
      </c>
      <c r="Y12" s="2">
        <f>Raw_schedule!X10</f>
        <v>1</v>
      </c>
      <c r="Z12" s="2">
        <f>Raw_schedule!Y10</f>
        <v>1</v>
      </c>
      <c r="AA12" s="2">
        <f>Raw_schedule!Z10</f>
        <v>1</v>
      </c>
      <c r="AB12" s="2">
        <f>Raw_schedule!AA10</f>
        <v>1</v>
      </c>
    </row>
    <row r="13" spans="1:28" x14ac:dyDescent="0.25">
      <c r="A13" s="39" t="str">
        <f>Raw_schedule!B11</f>
        <v>Lighting Schedule</v>
      </c>
      <c r="B13" s="39" t="str">
        <f>Raw_schedule!A11</f>
        <v>Assembly</v>
      </c>
      <c r="C13" s="2" t="str">
        <f>Raw_schedule!C11</f>
        <v>AllOtherDays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0.3</v>
      </c>
      <c r="M13" s="2">
        <f>Raw_schedule!L11</f>
        <v>0.3</v>
      </c>
      <c r="N13" s="2">
        <f>Raw_schedule!M11</f>
        <v>0.3</v>
      </c>
      <c r="O13" s="2">
        <f>Raw_schedule!N11</f>
        <v>0.3</v>
      </c>
      <c r="P13" s="2">
        <f>Raw_schedule!O11</f>
        <v>0.3</v>
      </c>
      <c r="Q13" s="2">
        <f>Raw_schedule!P11</f>
        <v>0.55000000000000004</v>
      </c>
      <c r="R13" s="2">
        <f>Raw_schedule!Q11</f>
        <v>0.55000000000000004</v>
      </c>
      <c r="S13" s="2">
        <f>Raw_schedule!R11</f>
        <v>0.55000000000000004</v>
      </c>
      <c r="T13" s="2">
        <f>Raw_schedule!S11</f>
        <v>0.55000000000000004</v>
      </c>
      <c r="U13" s="2">
        <f>Raw_schedule!T11</f>
        <v>0.55000000000000004</v>
      </c>
      <c r="V13" s="2">
        <f>Raw_schedule!U11</f>
        <v>0.55000000000000004</v>
      </c>
      <c r="W13" s="2">
        <f>Raw_schedule!V11</f>
        <v>0.55000000000000004</v>
      </c>
      <c r="X13" s="2">
        <f>Raw_schedule!W11</f>
        <v>0.55000000000000004</v>
      </c>
      <c r="Y13" s="2">
        <f>Raw_schedule!X11</f>
        <v>0.55000000000000004</v>
      </c>
      <c r="Z13" s="2">
        <f>Raw_schedule!Y11</f>
        <v>0.55000000000000004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Lighting Schedule</v>
      </c>
      <c r="B14" s="39" t="str">
        <f>Raw_schedule!A12</f>
        <v>Assembly</v>
      </c>
      <c r="C14" s="2" t="str">
        <f>Raw_schedule!C12</f>
        <v>Saturdays</v>
      </c>
      <c r="D14" s="2"/>
      <c r="E14" s="2">
        <f>Raw_schedule!D12</f>
        <v>0.05</v>
      </c>
      <c r="F14" s="2">
        <f>Raw_schedule!E12</f>
        <v>0.05</v>
      </c>
      <c r="G14" s="2">
        <f>Raw_schedule!F12</f>
        <v>0.05</v>
      </c>
      <c r="H14" s="2">
        <f>Raw_schedule!G12</f>
        <v>0.05</v>
      </c>
      <c r="I14" s="2">
        <f>Raw_schedule!H12</f>
        <v>0.05</v>
      </c>
      <c r="J14" s="2">
        <f>Raw_schedule!I12</f>
        <v>0.05</v>
      </c>
      <c r="K14" s="2">
        <f>Raw_schedule!J12</f>
        <v>0.05</v>
      </c>
      <c r="L14" s="2">
        <f>Raw_schedule!K12</f>
        <v>0.3</v>
      </c>
      <c r="M14" s="2">
        <f>Raw_schedule!L12</f>
        <v>0.3</v>
      </c>
      <c r="N14" s="2">
        <f>Raw_schedule!M12</f>
        <v>0.4</v>
      </c>
      <c r="O14" s="2">
        <f>Raw_schedule!N12</f>
        <v>0.4</v>
      </c>
      <c r="P14" s="2">
        <f>Raw_schedule!O12</f>
        <v>0.4</v>
      </c>
      <c r="Q14" s="2">
        <f>Raw_schedule!P12</f>
        <v>0.4</v>
      </c>
      <c r="R14" s="2">
        <f>Raw_schedule!Q12</f>
        <v>0.4</v>
      </c>
      <c r="S14" s="2">
        <f>Raw_schedule!R12</f>
        <v>0.4</v>
      </c>
      <c r="T14" s="2">
        <f>Raw_schedule!S12</f>
        <v>0.4</v>
      </c>
      <c r="U14" s="2">
        <f>Raw_schedule!T12</f>
        <v>0.4</v>
      </c>
      <c r="V14" s="2">
        <f>Raw_schedule!U12</f>
        <v>0.4</v>
      </c>
      <c r="W14" s="2">
        <f>Raw_schedule!V12</f>
        <v>0.4</v>
      </c>
      <c r="X14" s="2">
        <f>Raw_schedule!W12</f>
        <v>0.4</v>
      </c>
      <c r="Y14" s="2">
        <f>Raw_schedule!X12</f>
        <v>0.4</v>
      </c>
      <c r="Z14" s="2">
        <f>Raw_schedule!Y12</f>
        <v>0.4</v>
      </c>
      <c r="AA14" s="2">
        <f>Raw_schedule!Z12</f>
        <v>0.4</v>
      </c>
      <c r="AB14" s="2">
        <f>Raw_schedule!AA12</f>
        <v>0.05</v>
      </c>
    </row>
    <row r="15" spans="1:28" x14ac:dyDescent="0.25">
      <c r="A15" s="39" t="str">
        <f>Raw_schedule!B13</f>
        <v>Lighting Schedule</v>
      </c>
      <c r="B15" s="39" t="str">
        <f>Raw_schedule!A13</f>
        <v>Assembly</v>
      </c>
      <c r="C15" s="2" t="str">
        <f>Raw_schedule!C13</f>
        <v>Weekdays</v>
      </c>
      <c r="D15" s="2"/>
      <c r="E15" s="2">
        <f>Raw_schedule!D13</f>
        <v>0.05</v>
      </c>
      <c r="F15" s="2">
        <f>Raw_schedule!E13</f>
        <v>0.05</v>
      </c>
      <c r="G15" s="2">
        <f>Raw_schedule!F13</f>
        <v>0.05</v>
      </c>
      <c r="H15" s="2">
        <f>Raw_schedule!G13</f>
        <v>0.05</v>
      </c>
      <c r="I15" s="2">
        <f>Raw_schedule!H13</f>
        <v>0.05</v>
      </c>
      <c r="J15" s="2">
        <f>Raw_schedule!I13</f>
        <v>0.05</v>
      </c>
      <c r="K15" s="2">
        <f>Raw_schedule!J13</f>
        <v>0.35</v>
      </c>
      <c r="L15" s="2">
        <f>Raw_schedule!K13</f>
        <v>0.35</v>
      </c>
      <c r="M15" s="2">
        <f>Raw_schedule!L13</f>
        <v>0.35</v>
      </c>
      <c r="N15" s="2">
        <f>Raw_schedule!M13</f>
        <v>0.65</v>
      </c>
      <c r="O15" s="2">
        <f>Raw_schedule!N13</f>
        <v>0.65</v>
      </c>
      <c r="P15" s="2">
        <f>Raw_schedule!O13</f>
        <v>0.65</v>
      </c>
      <c r="Q15" s="2">
        <f>Raw_schedule!P13</f>
        <v>0.65</v>
      </c>
      <c r="R15" s="2">
        <f>Raw_schedule!Q13</f>
        <v>0.65</v>
      </c>
      <c r="S15" s="2">
        <f>Raw_schedule!R13</f>
        <v>0.65</v>
      </c>
      <c r="T15" s="2">
        <f>Raw_schedule!S13</f>
        <v>0.65</v>
      </c>
      <c r="U15" s="2">
        <f>Raw_schedule!T13</f>
        <v>0.65</v>
      </c>
      <c r="V15" s="2">
        <f>Raw_schedule!U13</f>
        <v>0.65</v>
      </c>
      <c r="W15" s="2">
        <f>Raw_schedule!V13</f>
        <v>0.65</v>
      </c>
      <c r="X15" s="2">
        <f>Raw_schedule!W13</f>
        <v>0.65</v>
      </c>
      <c r="Y15" s="2">
        <f>Raw_schedule!X13</f>
        <v>0.65</v>
      </c>
      <c r="Z15" s="2">
        <f>Raw_schedule!Y13</f>
        <v>0.65</v>
      </c>
      <c r="AA15" s="2">
        <f>Raw_schedule!Z13</f>
        <v>0.25</v>
      </c>
      <c r="AB15" s="2">
        <f>Raw_schedule!AA13</f>
        <v>0.05</v>
      </c>
    </row>
    <row r="16" spans="1:28" x14ac:dyDescent="0.25">
      <c r="A16" s="39" t="str">
        <f>Raw_schedule!B14</f>
        <v>OA Schedule</v>
      </c>
      <c r="B16" s="39" t="str">
        <f>Raw_schedule!A14</f>
        <v>Assembly</v>
      </c>
      <c r="C16" s="2" t="str">
        <f>Raw_schedule!C14</f>
        <v>AllOtherDays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0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1</v>
      </c>
      <c r="V16" s="2">
        <f>Raw_schedule!U14</f>
        <v>1</v>
      </c>
      <c r="W16" s="2">
        <f>Raw_schedule!V14</f>
        <v>1</v>
      </c>
      <c r="X16" s="2">
        <f>Raw_schedule!W14</f>
        <v>1</v>
      </c>
      <c r="Y16" s="2">
        <f>Raw_schedule!X14</f>
        <v>1</v>
      </c>
      <c r="Z16" s="2">
        <f>Raw_schedule!Y14</f>
        <v>1</v>
      </c>
      <c r="AA16" s="2">
        <f>Raw_schedule!Z14</f>
        <v>1</v>
      </c>
      <c r="AB16" s="2">
        <f>Raw_schedule!AA14</f>
        <v>0</v>
      </c>
    </row>
    <row r="17" spans="1:28" x14ac:dyDescent="0.25">
      <c r="A17" s="39" t="str">
        <f>Raw_schedule!B15</f>
        <v>Occupant Sch</v>
      </c>
      <c r="B17" s="39" t="str">
        <f>Raw_schedule!A15</f>
        <v>Assembly</v>
      </c>
      <c r="C17" s="2" t="str">
        <f>Raw_schedule!C15</f>
        <v>AllOtherDays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0</v>
      </c>
      <c r="L17" s="2">
        <f>Raw_schedule!K15</f>
        <v>0</v>
      </c>
      <c r="M17" s="2">
        <f>Raw_schedule!L15</f>
        <v>0.1</v>
      </c>
      <c r="N17" s="2">
        <f>Raw_schedule!M15</f>
        <v>0.1</v>
      </c>
      <c r="O17" s="2">
        <f>Raw_schedule!N15</f>
        <v>0.1</v>
      </c>
      <c r="P17" s="2">
        <f>Raw_schedule!O15</f>
        <v>0.1</v>
      </c>
      <c r="Q17" s="2">
        <f>Raw_schedule!P15</f>
        <v>0.1</v>
      </c>
      <c r="R17" s="2">
        <f>Raw_schedule!Q15</f>
        <v>0.7</v>
      </c>
      <c r="S17" s="2">
        <f>Raw_schedule!R15</f>
        <v>0.7</v>
      </c>
      <c r="T17" s="2">
        <f>Raw_schedule!S15</f>
        <v>0.7</v>
      </c>
      <c r="U17" s="2">
        <f>Raw_schedule!T15</f>
        <v>0.7</v>
      </c>
      <c r="V17" s="2">
        <f>Raw_schedule!U15</f>
        <v>0.7</v>
      </c>
      <c r="W17" s="2">
        <f>Raw_schedule!V15</f>
        <v>0.7</v>
      </c>
      <c r="X17" s="2">
        <f>Raw_schedule!W15</f>
        <v>0.7</v>
      </c>
      <c r="Y17" s="2">
        <f>Raw_schedule!X15</f>
        <v>0.7</v>
      </c>
      <c r="Z17" s="2">
        <f>Raw_schedule!Y15</f>
        <v>0.7</v>
      </c>
      <c r="AA17" s="2">
        <f>Raw_schedule!Z15</f>
        <v>0.2</v>
      </c>
      <c r="AB17" s="2">
        <f>Raw_schedule!AA15</f>
        <v>0</v>
      </c>
    </row>
    <row r="18" spans="1:28" x14ac:dyDescent="0.25">
      <c r="A18" s="39" t="str">
        <f>Raw_schedule!B16</f>
        <v>Occupant Sch</v>
      </c>
      <c r="B18" s="39" t="str">
        <f>Raw_schedule!A16</f>
        <v>Assembly</v>
      </c>
      <c r="C18" s="2" t="str">
        <f>Raw_schedule!C16</f>
        <v>Saturdays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0</v>
      </c>
      <c r="L18" s="2">
        <f>Raw_schedule!K16</f>
        <v>0</v>
      </c>
      <c r="M18" s="2">
        <f>Raw_schedule!L16</f>
        <v>0.2</v>
      </c>
      <c r="N18" s="2">
        <f>Raw_schedule!M16</f>
        <v>0.2</v>
      </c>
      <c r="O18" s="2">
        <f>Raw_schedule!N16</f>
        <v>0.2</v>
      </c>
      <c r="P18" s="2">
        <f>Raw_schedule!O16</f>
        <v>0.6</v>
      </c>
      <c r="Q18" s="2">
        <f>Raw_schedule!P16</f>
        <v>0.6</v>
      </c>
      <c r="R18" s="2">
        <f>Raw_schedule!Q16</f>
        <v>0.6</v>
      </c>
      <c r="S18" s="2">
        <f>Raw_schedule!R16</f>
        <v>0.6</v>
      </c>
      <c r="T18" s="2">
        <f>Raw_schedule!S16</f>
        <v>0.6</v>
      </c>
      <c r="U18" s="2">
        <f>Raw_schedule!T16</f>
        <v>0.6</v>
      </c>
      <c r="V18" s="2">
        <f>Raw_schedule!U16</f>
        <v>0.6</v>
      </c>
      <c r="W18" s="2">
        <f>Raw_schedule!V16</f>
        <v>0.6</v>
      </c>
      <c r="X18" s="2">
        <f>Raw_schedule!W16</f>
        <v>0.6</v>
      </c>
      <c r="Y18" s="2">
        <f>Raw_schedule!X16</f>
        <v>0.6</v>
      </c>
      <c r="Z18" s="2">
        <f>Raw_schedule!Y16</f>
        <v>0.8</v>
      </c>
      <c r="AA18" s="2">
        <f>Raw_schedule!Z16</f>
        <v>0.1</v>
      </c>
      <c r="AB18" s="2">
        <f>Raw_schedule!AA16</f>
        <v>0</v>
      </c>
    </row>
    <row r="19" spans="1:28" x14ac:dyDescent="0.25">
      <c r="A19" s="39" t="str">
        <f>Raw_schedule!B17</f>
        <v>Occupant Sch</v>
      </c>
      <c r="B19" s="39" t="str">
        <f>Raw_schedule!A17</f>
        <v>Assembly</v>
      </c>
      <c r="C19" s="2" t="str">
        <f>Raw_schedule!C17</f>
        <v>Weekdays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0</v>
      </c>
      <c r="K19" s="2">
        <f>Raw_schedule!J17</f>
        <v>0</v>
      </c>
      <c r="L19" s="2">
        <f>Raw_schedule!K17</f>
        <v>0</v>
      </c>
      <c r="M19" s="2">
        <f>Raw_schedule!L17</f>
        <v>0.2</v>
      </c>
      <c r="N19" s="2">
        <f>Raw_schedule!M17</f>
        <v>0.2</v>
      </c>
      <c r="O19" s="2">
        <f>Raw_schedule!N17</f>
        <v>0.2</v>
      </c>
      <c r="P19" s="2">
        <f>Raw_schedule!O17</f>
        <v>0.8</v>
      </c>
      <c r="Q19" s="2">
        <f>Raw_schedule!P17</f>
        <v>0.8</v>
      </c>
      <c r="R19" s="2">
        <f>Raw_schedule!Q17</f>
        <v>0.8</v>
      </c>
      <c r="S19" s="2">
        <f>Raw_schedule!R17</f>
        <v>0.8</v>
      </c>
      <c r="T19" s="2">
        <f>Raw_schedule!S17</f>
        <v>0.8</v>
      </c>
      <c r="U19" s="2">
        <f>Raw_schedule!T17</f>
        <v>0.8</v>
      </c>
      <c r="V19" s="2">
        <f>Raw_schedule!U17</f>
        <v>0.8</v>
      </c>
      <c r="W19" s="2">
        <f>Raw_schedule!V17</f>
        <v>0.2</v>
      </c>
      <c r="X19" s="2">
        <f>Raw_schedule!W17</f>
        <v>0.2</v>
      </c>
      <c r="Y19" s="2">
        <f>Raw_schedule!X17</f>
        <v>0.2</v>
      </c>
      <c r="Z19" s="2">
        <f>Raw_schedule!Y17</f>
        <v>0.2</v>
      </c>
      <c r="AA19" s="2">
        <f>Raw_schedule!Z17</f>
        <v>0.1</v>
      </c>
      <c r="AB19" s="2">
        <f>Raw_schedule!AA17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C187-11B8-4C2C-A076-4CAB0251DEC2}">
  <dimension ref="A1"/>
  <sheetViews>
    <sheetView workbookViewId="0"/>
  </sheetViews>
  <sheetFormatPr defaultRowHeight="15" x14ac:dyDescent="0.25"/>
  <sheetData>
    <row r="1" spans="1:1" x14ac:dyDescent="0.25">
      <c r="A1" t="s">
        <v>438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7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206</v>
      </c>
      <c r="B2" t="s">
        <v>424</v>
      </c>
      <c r="C2" t="s">
        <v>425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75.02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84.92</v>
      </c>
    </row>
    <row r="3" spans="1:27" x14ac:dyDescent="0.25">
      <c r="A3" t="s">
        <v>206</v>
      </c>
      <c r="B3" t="s">
        <v>426</v>
      </c>
      <c r="C3" t="s">
        <v>425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0.05</v>
      </c>
      <c r="N3">
        <v>0.05</v>
      </c>
      <c r="O3">
        <v>0.1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0.65</v>
      </c>
      <c r="X3">
        <v>0.3</v>
      </c>
      <c r="Y3">
        <v>0</v>
      </c>
      <c r="Z3">
        <v>0</v>
      </c>
      <c r="AA3">
        <v>0</v>
      </c>
    </row>
    <row r="4" spans="1:27" x14ac:dyDescent="0.25">
      <c r="A4" t="s">
        <v>206</v>
      </c>
      <c r="B4" t="s">
        <v>426</v>
      </c>
      <c r="C4" t="s">
        <v>427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0.05</v>
      </c>
      <c r="N4">
        <v>0.05</v>
      </c>
      <c r="O4">
        <v>0.2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0.65</v>
      </c>
      <c r="X4">
        <v>0.3</v>
      </c>
      <c r="Y4">
        <v>0</v>
      </c>
      <c r="Z4">
        <v>0</v>
      </c>
      <c r="AA4">
        <v>0</v>
      </c>
    </row>
    <row r="5" spans="1:27" x14ac:dyDescent="0.25">
      <c r="A5" t="s">
        <v>206</v>
      </c>
      <c r="B5" t="s">
        <v>426</v>
      </c>
      <c r="C5" t="s">
        <v>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0.05</v>
      </c>
      <c r="N5">
        <v>0.05</v>
      </c>
      <c r="O5">
        <v>0.35</v>
      </c>
      <c r="P5">
        <v>0.05</v>
      </c>
      <c r="Q5">
        <v>0.05</v>
      </c>
      <c r="R5">
        <v>0.05</v>
      </c>
      <c r="S5">
        <v>0.05</v>
      </c>
      <c r="T5">
        <v>0.05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206</v>
      </c>
      <c r="B6" t="s">
        <v>429</v>
      </c>
      <c r="C6" t="s">
        <v>425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0.05</v>
      </c>
      <c r="K6">
        <v>0.3</v>
      </c>
      <c r="L6">
        <v>0.3</v>
      </c>
      <c r="M6">
        <v>0.3</v>
      </c>
      <c r="N6">
        <v>0.3</v>
      </c>
      <c r="O6">
        <v>0.3</v>
      </c>
      <c r="P6">
        <v>0.65</v>
      </c>
      <c r="Q6">
        <v>0.65</v>
      </c>
      <c r="R6">
        <v>0.65</v>
      </c>
      <c r="S6">
        <v>0.65</v>
      </c>
      <c r="T6">
        <v>0.65</v>
      </c>
      <c r="U6">
        <v>0.65</v>
      </c>
      <c r="V6">
        <v>0.65</v>
      </c>
      <c r="W6">
        <v>0.65</v>
      </c>
      <c r="X6">
        <v>0.65</v>
      </c>
      <c r="Y6">
        <v>0.65</v>
      </c>
      <c r="Z6">
        <v>0.05</v>
      </c>
      <c r="AA6">
        <v>0.05</v>
      </c>
    </row>
    <row r="7" spans="1:27" x14ac:dyDescent="0.25">
      <c r="A7" t="s">
        <v>206</v>
      </c>
      <c r="B7" t="s">
        <v>429</v>
      </c>
      <c r="C7" t="s">
        <v>427</v>
      </c>
      <c r="D7">
        <v>0.05</v>
      </c>
      <c r="E7">
        <v>0.05</v>
      </c>
      <c r="F7">
        <v>0.05</v>
      </c>
      <c r="G7">
        <v>0.05</v>
      </c>
      <c r="H7">
        <v>0.05</v>
      </c>
      <c r="I7">
        <v>0.05</v>
      </c>
      <c r="J7">
        <v>0.05</v>
      </c>
      <c r="K7">
        <v>0.3</v>
      </c>
      <c r="L7">
        <v>0.3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0.05</v>
      </c>
    </row>
    <row r="8" spans="1:27" x14ac:dyDescent="0.25">
      <c r="A8" t="s">
        <v>206</v>
      </c>
      <c r="B8" t="s">
        <v>429</v>
      </c>
      <c r="C8" t="s">
        <v>428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0.4</v>
      </c>
      <c r="K8">
        <v>0.4</v>
      </c>
      <c r="L8">
        <v>0.4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  <c r="T8">
        <v>0.75</v>
      </c>
      <c r="U8">
        <v>0.75</v>
      </c>
      <c r="V8">
        <v>0.75</v>
      </c>
      <c r="W8">
        <v>0.75</v>
      </c>
      <c r="X8">
        <v>0.75</v>
      </c>
      <c r="Y8">
        <v>0.75</v>
      </c>
      <c r="Z8">
        <v>0.25</v>
      </c>
      <c r="AA8">
        <v>0.05</v>
      </c>
    </row>
    <row r="9" spans="1:27" x14ac:dyDescent="0.25">
      <c r="A9" t="s">
        <v>206</v>
      </c>
      <c r="B9" t="s">
        <v>430</v>
      </c>
      <c r="C9" t="s">
        <v>425</v>
      </c>
      <c r="D9">
        <v>60.08</v>
      </c>
      <c r="E9">
        <v>60.08</v>
      </c>
      <c r="F9">
        <v>60.08</v>
      </c>
      <c r="G9">
        <v>60.08</v>
      </c>
      <c r="H9">
        <v>60.08</v>
      </c>
      <c r="I9">
        <v>60.08</v>
      </c>
      <c r="J9">
        <v>60.08</v>
      </c>
      <c r="K9">
        <v>69.98</v>
      </c>
      <c r="L9">
        <v>69.98</v>
      </c>
      <c r="M9">
        <v>69.98</v>
      </c>
      <c r="N9">
        <v>69.98</v>
      </c>
      <c r="O9">
        <v>69.98</v>
      </c>
      <c r="P9">
        <v>69.98</v>
      </c>
      <c r="Q9">
        <v>69.98</v>
      </c>
      <c r="R9">
        <v>69.98</v>
      </c>
      <c r="S9">
        <v>69.98</v>
      </c>
      <c r="T9">
        <v>69.98</v>
      </c>
      <c r="U9">
        <v>69.98</v>
      </c>
      <c r="V9">
        <v>69.98</v>
      </c>
      <c r="W9">
        <v>69.98</v>
      </c>
      <c r="X9">
        <v>69.98</v>
      </c>
      <c r="Y9">
        <v>69.98</v>
      </c>
      <c r="Z9">
        <v>69.98</v>
      </c>
      <c r="AA9">
        <v>60.08</v>
      </c>
    </row>
    <row r="10" spans="1:27" x14ac:dyDescent="0.25">
      <c r="A10" t="s">
        <v>206</v>
      </c>
      <c r="B10" t="s">
        <v>431</v>
      </c>
      <c r="C10" t="s">
        <v>432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206</v>
      </c>
      <c r="B11" t="s">
        <v>433</v>
      </c>
      <c r="C11" t="s">
        <v>425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0.55000000000000004</v>
      </c>
      <c r="Q11">
        <v>0.55000000000000004</v>
      </c>
      <c r="R11">
        <v>0.55000000000000004</v>
      </c>
      <c r="S11">
        <v>0.55000000000000004</v>
      </c>
      <c r="T11">
        <v>0.55000000000000004</v>
      </c>
      <c r="U11">
        <v>0.55000000000000004</v>
      </c>
      <c r="V11">
        <v>0.55000000000000004</v>
      </c>
      <c r="W11">
        <v>0.55000000000000004</v>
      </c>
      <c r="X11">
        <v>0.55000000000000004</v>
      </c>
      <c r="Y11">
        <v>0.55000000000000004</v>
      </c>
      <c r="Z11">
        <v>0.05</v>
      </c>
      <c r="AA11">
        <v>0.05</v>
      </c>
    </row>
    <row r="12" spans="1:27" x14ac:dyDescent="0.25">
      <c r="A12" t="s">
        <v>206</v>
      </c>
      <c r="B12" t="s">
        <v>433</v>
      </c>
      <c r="C12" t="s">
        <v>427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0.3</v>
      </c>
      <c r="L12">
        <v>0.3</v>
      </c>
      <c r="M12">
        <v>0.4</v>
      </c>
      <c r="N12">
        <v>0.4</v>
      </c>
      <c r="O12">
        <v>0.4</v>
      </c>
      <c r="P12">
        <v>0.4</v>
      </c>
      <c r="Q12">
        <v>0.4</v>
      </c>
      <c r="R12">
        <v>0.4</v>
      </c>
      <c r="S12">
        <v>0.4</v>
      </c>
      <c r="T12">
        <v>0.4</v>
      </c>
      <c r="U12">
        <v>0.4</v>
      </c>
      <c r="V12">
        <v>0.4</v>
      </c>
      <c r="W12">
        <v>0.4</v>
      </c>
      <c r="X12">
        <v>0.4</v>
      </c>
      <c r="Y12">
        <v>0.4</v>
      </c>
      <c r="Z12">
        <v>0.4</v>
      </c>
      <c r="AA12">
        <v>0.05</v>
      </c>
    </row>
    <row r="13" spans="1:27" x14ac:dyDescent="0.25">
      <c r="A13" t="s">
        <v>206</v>
      </c>
      <c r="B13" t="s">
        <v>433</v>
      </c>
      <c r="C13" t="s">
        <v>428</v>
      </c>
      <c r="D13">
        <v>0.05</v>
      </c>
      <c r="E13">
        <v>0.05</v>
      </c>
      <c r="F13">
        <v>0.05</v>
      </c>
      <c r="G13">
        <v>0.05</v>
      </c>
      <c r="H13">
        <v>0.05</v>
      </c>
      <c r="I13">
        <v>0.05</v>
      </c>
      <c r="J13">
        <v>0.35</v>
      </c>
      <c r="K13">
        <v>0.35</v>
      </c>
      <c r="L13">
        <v>0.35</v>
      </c>
      <c r="M13">
        <v>0.65</v>
      </c>
      <c r="N13">
        <v>0.65</v>
      </c>
      <c r="O13">
        <v>0.65</v>
      </c>
      <c r="P13">
        <v>0.65</v>
      </c>
      <c r="Q13">
        <v>0.65</v>
      </c>
      <c r="R13">
        <v>0.65</v>
      </c>
      <c r="S13">
        <v>0.65</v>
      </c>
      <c r="T13">
        <v>0.65</v>
      </c>
      <c r="U13">
        <v>0.65</v>
      </c>
      <c r="V13">
        <v>0.65</v>
      </c>
      <c r="W13">
        <v>0.65</v>
      </c>
      <c r="X13">
        <v>0.65</v>
      </c>
      <c r="Y13">
        <v>0.65</v>
      </c>
      <c r="Z13">
        <v>0.25</v>
      </c>
      <c r="AA13">
        <v>0.05</v>
      </c>
    </row>
    <row r="14" spans="1:27" x14ac:dyDescent="0.25">
      <c r="A14" t="s">
        <v>206</v>
      </c>
      <c r="B14" t="s">
        <v>434</v>
      </c>
      <c r="C14" t="s">
        <v>425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</row>
    <row r="15" spans="1:27" x14ac:dyDescent="0.25">
      <c r="A15" t="s">
        <v>206</v>
      </c>
      <c r="B15" t="s">
        <v>435</v>
      </c>
      <c r="C15" t="s">
        <v>425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</v>
      </c>
      <c r="M15">
        <v>0.1</v>
      </c>
      <c r="N15">
        <v>0.1</v>
      </c>
      <c r="O15">
        <v>0.1</v>
      </c>
      <c r="P15">
        <v>0.1</v>
      </c>
      <c r="Q15">
        <v>0.7</v>
      </c>
      <c r="R15">
        <v>0.7</v>
      </c>
      <c r="S15">
        <v>0.7</v>
      </c>
      <c r="T15">
        <v>0.7</v>
      </c>
      <c r="U15">
        <v>0.7</v>
      </c>
      <c r="V15">
        <v>0.7</v>
      </c>
      <c r="W15">
        <v>0.7</v>
      </c>
      <c r="X15">
        <v>0.7</v>
      </c>
      <c r="Y15">
        <v>0.7</v>
      </c>
      <c r="Z15">
        <v>0.2</v>
      </c>
      <c r="AA15">
        <v>0</v>
      </c>
    </row>
    <row r="16" spans="1:27" x14ac:dyDescent="0.25">
      <c r="A16" t="s">
        <v>206</v>
      </c>
      <c r="B16" t="s">
        <v>435</v>
      </c>
      <c r="C16" t="s">
        <v>427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</v>
      </c>
      <c r="M16">
        <v>0.2</v>
      </c>
      <c r="N16">
        <v>0.2</v>
      </c>
      <c r="O16">
        <v>0.6</v>
      </c>
      <c r="P16">
        <v>0.6</v>
      </c>
      <c r="Q16">
        <v>0.6</v>
      </c>
      <c r="R16">
        <v>0.6</v>
      </c>
      <c r="S16">
        <v>0.6</v>
      </c>
      <c r="T16">
        <v>0.6</v>
      </c>
      <c r="U16">
        <v>0.6</v>
      </c>
      <c r="V16">
        <v>0.6</v>
      </c>
      <c r="W16">
        <v>0.6</v>
      </c>
      <c r="X16">
        <v>0.6</v>
      </c>
      <c r="Y16">
        <v>0.8</v>
      </c>
      <c r="Z16">
        <v>0.1</v>
      </c>
      <c r="AA16">
        <v>0</v>
      </c>
    </row>
    <row r="17" spans="1:27" x14ac:dyDescent="0.25">
      <c r="A17" t="s">
        <v>206</v>
      </c>
      <c r="B17" t="s">
        <v>435</v>
      </c>
      <c r="C17" t="s">
        <v>428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0.2</v>
      </c>
      <c r="M17">
        <v>0.2</v>
      </c>
      <c r="N17">
        <v>0.2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0.2</v>
      </c>
      <c r="W17">
        <v>0.2</v>
      </c>
      <c r="X17">
        <v>0.2</v>
      </c>
      <c r="Y17">
        <v>0.2</v>
      </c>
      <c r="Z17">
        <v>0.1</v>
      </c>
      <c r="AA17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Religious assembly buildings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Zones!$H$6</f>
        <v>20001.759999999998</v>
      </c>
      <c r="E3" s="38">
        <f>SUMIFS(Raw_totalendusesannual!$D:$D,
        Raw_totalendusesannual!$B:$B,$A3,
        Raw_totalendusesannual!$C:$C,$B3,
        Raw_totalendusesannual!$A:$A,$C3) / $D3</f>
        <v>52.938773887897867</v>
      </c>
      <c r="F3" s="38">
        <f>SUMIFS(Raw_totalendusesannual!$E:$E,
        Raw_totalendusesannual!$B:$B,$A3,
        Raw_totalendusesannual!$C:$C,$B3,
        Raw_totalendusesannual!$A:$A,$C3) / $D3</f>
        <v>62.75205131948389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Zones!$H$6</f>
        <v>20001.759999999998</v>
      </c>
      <c r="E4" s="38">
        <f>SUMIFS(Raw_totalendusesannual!$D:$D,
        Raw_totalendusesannual!$B:$B,$A4,
        Raw_totalendusesannual!$C:$C,$B4,
        Raw_totalendusesannual!$A:$A,$C4) / $D4</f>
        <v>44.920236019230316</v>
      </c>
      <c r="F4" s="38">
        <f>SUMIFS(Raw_totalendusesannual!$E:$E,
        Raw_totalendusesannual!$B:$B,$A4,
        Raw_totalendusesannual!$C:$C,$B4,
        Raw_totalendusesannual!$A:$A,$C4) / $D4</f>
        <v>61.456961287406706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Zones!$H$6</f>
        <v>20001.759999999998</v>
      </c>
      <c r="E5" s="38">
        <f>SUMIFS(Raw_totalendusesannual!$D:$D,
        Raw_totalendusesannual!$B:$B,$A5,
        Raw_totalendusesannual!$C:$C,$B5,
        Raw_totalendusesannual!$A:$A,$C5) / $D5</f>
        <v>52.425138587804277</v>
      </c>
      <c r="F5" s="38">
        <f>SUMIFS(Raw_totalendusesannual!$E:$E,
        Raw_totalendusesannual!$B:$B,$A5,
        Raw_totalendusesannual!$C:$C,$B5,
        Raw_totalendusesannual!$A:$A,$C5) / $D5</f>
        <v>54.565227759957132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Zones!$H$6</f>
        <v>20001.759999999998</v>
      </c>
      <c r="E6" s="38">
        <f>SUMIFS(Raw_totalendusesannual!$D:$D,
        Raw_totalendusesannual!$B:$B,$A6,
        Raw_totalendusesannual!$C:$C,$B6,
        Raw_totalendusesannual!$A:$A,$C6) / $D6</f>
        <v>40.712585292494261</v>
      </c>
      <c r="F6" s="38">
        <f>SUMIFS(Raw_totalendusesannual!$E:$E,
        Raw_totalendusesannual!$B:$B,$A6,
        Raw_totalendusesannual!$C:$C,$B6,
        Raw_totalendusesannual!$A:$A,$C6) / $D6</f>
        <v>53.79344067722041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Zones!$H$6</f>
        <v>20001.759999999998</v>
      </c>
      <c r="E7" s="38">
        <f>SUMIFS(Raw_totalendusesannual!$D:$D,
        Raw_totalendusesannual!$B:$B,$A7,
        Raw_totalendusesannual!$C:$C,$B7,
        Raw_totalendusesannual!$A:$A,$C7) / $D7</f>
        <v>64.642982917503261</v>
      </c>
      <c r="F7" s="38">
        <f>SUMIFS(Raw_totalendusesannual!$E:$E,
        Raw_totalendusesannual!$B:$B,$A7,
        Raw_totalendusesannual!$C:$C,$B7,
        Raw_totalendusesannual!$A:$A,$C7) / $D7</f>
        <v>3.083159681947989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Zones!$H$6</f>
        <v>20001.759999999998</v>
      </c>
      <c r="E8" s="38">
        <f>SUMIFS(Raw_totalendusesannual!$D:$D,
        Raw_totalendusesannual!$B:$B,$A8,
        Raw_totalendusesannual!$C:$C,$B8,
        Raw_totalendusesannual!$A:$A,$C8) / $D8</f>
        <v>52.683390861604188</v>
      </c>
      <c r="F8" s="38">
        <f>SUMIFS(Raw_totalendusesannual!$E:$E,
        Raw_totalendusesannual!$B:$B,$A8,
        Raw_totalendusesannual!$C:$C,$B8,
        Raw_totalendusesannual!$A:$A,$C8) / $D8</f>
        <v>3.085539972482422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Zones!$H$6</f>
        <v>20001.759999999998</v>
      </c>
      <c r="E9" s="38">
        <f>SUMIFS(Raw_totalendusesannual!$D:$D,
        Raw_totalendusesannual!$B:$B,$A9,
        Raw_totalendusesannual!$C:$C,$B9,
        Raw_totalendusesannual!$A:$A,$C9) / $D9</f>
        <v>53.088608202478191</v>
      </c>
      <c r="F9" s="38">
        <f>SUMIFS(Raw_totalendusesannual!$E:$E,
        Raw_totalendusesannual!$B:$B,$A9,
        Raw_totalendusesannual!$C:$C,$B9,
        Raw_totalendusesannual!$A:$A,$C9) / $D9</f>
        <v>3.082236763164842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Zones!$H$6</f>
        <v>20001.759999999998</v>
      </c>
      <c r="E10" s="38">
        <f>SUMIFS(Raw_totalendusesannual!$D:$D,
        Raw_totalendusesannual!$B:$B,$A10,
        Raw_totalendusesannual!$C:$C,$B10,
        Raw_totalendusesannual!$A:$A,$C10) / $D10</f>
        <v>41.13096897473023</v>
      </c>
      <c r="F10" s="38">
        <f>SUMIFS(Raw_totalendusesannual!$E:$E,
        Raw_totalendusesannual!$B:$B,$A10,
        Raw_totalendusesannual!$C:$C,$B10,
        Raw_totalendusesannual!$A:$A,$C10) / $D10</f>
        <v>3.0817158090088075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Zones!$H$6</f>
        <v>20001.759999999998</v>
      </c>
      <c r="E11" s="38">
        <f>SUMIFS(Raw_totalendusesannual!$D:$D,
        Raw_totalendusesannual!$B:$B,$A11,
        Raw_totalendusesannual!$C:$C,$B11,
        Raw_totalendusesannual!$A:$A,$C11) / $D11</f>
        <v>39.133388761788964</v>
      </c>
      <c r="F11" s="38">
        <f>SUMIFS(Raw_totalendusesannual!$E:$E,
        Raw_totalendusesannual!$B:$B,$A11,
        Raw_totalendusesannual!$C:$C,$B11,
        Raw_totalendusesannual!$A:$A,$C11) / $D11</f>
        <v>64.795624485045323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Zones!$H$6</f>
        <v>20001.759999999998</v>
      </c>
      <c r="E12" s="38">
        <f>SUMIFS(Raw_totalendusesannual!$D:$D,
        Raw_totalendusesannual!$B:$B,$A12,
        Raw_totalendusesannual!$C:$C,$B12,
        Raw_totalendusesannual!$A:$A,$C12) / $D12</f>
        <v>33.826087304317227</v>
      </c>
      <c r="F12" s="38">
        <f>SUMIFS(Raw_totalendusesannual!$E:$E,
        Raw_totalendusesannual!$B:$B,$A12,
        Raw_totalendusesannual!$C:$C,$B12,
        Raw_totalendusesannual!$A:$A,$C12) / $D12</f>
        <v>58.444619873451138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Zones!$H$6</f>
        <v>20001.759999999998</v>
      </c>
      <c r="E13" s="38">
        <f>SUMIFS(Raw_totalendusesannual!$D:$D,
        Raw_totalendusesannual!$B:$B,$A13,
        Raw_totalendusesannual!$C:$C,$B13,
        Raw_totalendusesannual!$A:$A,$C13) / $D13</f>
        <v>63.084945024837815</v>
      </c>
      <c r="F13" s="38">
        <f>SUMIFS(Raw_totalendusesannual!$E:$E,
        Raw_totalendusesannual!$B:$B,$A13,
        Raw_totalendusesannual!$C:$C,$B13,
        Raw_totalendusesannual!$A:$A,$C13) / $D13</f>
        <v>44.624643531369244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Zones!$H$6</f>
        <v>20001.759999999998</v>
      </c>
      <c r="E14" s="38">
        <f>SUMIFS(Raw_totalendusesannual!$D:$D,
        Raw_totalendusesannual!$B:$B,$A14,
        Raw_totalendusesannual!$C:$C,$B14,
        Raw_totalendusesannual!$A:$A,$C14) / $D14</f>
        <v>54.732492040700421</v>
      </c>
      <c r="F14" s="38">
        <f>SUMIFS(Raw_totalendusesannual!$E:$E,
        Raw_totalendusesannual!$B:$B,$A14,
        Raw_totalendusesannual!$C:$C,$B14,
        Raw_totalendusesannual!$A:$A,$C14) / $D14</f>
        <v>42.915273955891884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Zones!$H$6</f>
        <v>20001.759999999998</v>
      </c>
      <c r="E15" s="38">
        <f>SUMIFS(Raw_totalendusesannual!$D:$D,
        Raw_totalendusesannual!$B:$B,$A15,
        Raw_totalendusesannual!$C:$C,$B15,
        Raw_totalendusesannual!$A:$A,$C15) / $D15</f>
        <v>63.885459579557001</v>
      </c>
      <c r="F15" s="38">
        <f>SUMIFS(Raw_totalendusesannual!$E:$E,
        Raw_totalendusesannual!$B:$B,$A15,
        Raw_totalendusesannual!$C:$C,$B15,
        Raw_totalendusesannual!$A:$A,$C15) / $D15</f>
        <v>33.099678228315909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Zones!$H$6</f>
        <v>20001.759999999998</v>
      </c>
      <c r="E16" s="38">
        <f>SUMIFS(Raw_totalendusesannual!$D:$D,
        Raw_totalendusesannual!$B:$B,$A16,
        Raw_totalendusesannual!$C:$C,$B16,
        Raw_totalendusesannual!$A:$A,$C16) / $D16</f>
        <v>48.977047019862255</v>
      </c>
      <c r="F16" s="38">
        <f>SUMIFS(Raw_totalendusesannual!$E:$E,
        Raw_totalendusesannual!$B:$B,$A16,
        Raw_totalendusesannual!$C:$C,$B16,
        Raw_totalendusesannual!$A:$A,$C16) / $D16</f>
        <v>31.601212593291791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Zones!$H$6</f>
        <v>20001.759999999998</v>
      </c>
      <c r="E17" s="38">
        <f>SUMIFS(Raw_totalendusesannual!$D:$D,
        Raw_totalendusesannual!$B:$B,$A17,
        Raw_totalendusesannual!$C:$C,$B17,
        Raw_totalendusesannual!$A:$A,$C17) / $D17</f>
        <v>71.336529885370084</v>
      </c>
      <c r="F17" s="38">
        <f>SUMIFS(Raw_totalendusesannual!$E:$E,
        Raw_totalendusesannual!$B:$B,$A17,
        Raw_totalendusesannual!$C:$C,$B17,
        Raw_totalendusesannual!$A:$A,$C17) / $D17</f>
        <v>2.839831594819656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Zones!$H$6</f>
        <v>20001.759999999998</v>
      </c>
      <c r="E18" s="38">
        <f>SUMIFS(Raw_totalendusesannual!$D:$D,
        Raw_totalendusesannual!$B:$B,$A18,
        Raw_totalendusesannual!$C:$C,$B18,
        Raw_totalendusesannual!$A:$A,$C18) / $D18</f>
        <v>55.943246994264506</v>
      </c>
      <c r="F18" s="38">
        <f>SUMIFS(Raw_totalendusesannual!$E:$E,
        Raw_totalendusesannual!$B:$B,$A18,
        Raw_totalendusesannual!$C:$C,$B18,
        Raw_totalendusesannual!$A:$A,$C18) / $D18</f>
        <v>2.8403360504275628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Zones!$H$6</f>
        <v>20001.759999999998</v>
      </c>
      <c r="E19" s="38">
        <f>SUMIFS(Raw_totalendusesannual!$D:$D,
        Raw_totalendusesannual!$B:$B,$A19,
        Raw_totalendusesannual!$C:$C,$B19,
        Raw_totalendusesannual!$A:$A,$C19) / $D19</f>
        <v>64.147803993248601</v>
      </c>
      <c r="F19" s="38">
        <f>SUMIFS(Raw_totalendusesannual!$E:$E,
        Raw_totalendusesannual!$B:$B,$A19,
        Raw_totalendusesannual!$C:$C,$B19,
        Raw_totalendusesannual!$A:$A,$C19) / $D19</f>
        <v>2.8399365855804692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Zones!$H$6</f>
        <v>20001.759999999998</v>
      </c>
      <c r="E20" s="38">
        <f>SUMIFS(Raw_totalendusesannual!$D:$D,
        Raw_totalendusesannual!$B:$B,$A20,
        Raw_totalendusesannual!$C:$C,$B20,
        Raw_totalendusesannual!$A:$A,$C20) / $D20</f>
        <v>49.038469614673907</v>
      </c>
      <c r="F20" s="38">
        <f>SUMIFS(Raw_totalendusesannual!$E:$E,
        Raw_totalendusesannual!$B:$B,$A20,
        Raw_totalendusesannual!$C:$C,$B20,
        Raw_totalendusesannual!$A:$A,$C20) / $D20</f>
        <v>2.8377542776235694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Zones!$H$6</f>
        <v>20001.759999999998</v>
      </c>
      <c r="E21" s="38">
        <f>SUMIFS(Raw_totalendusesannual!$D:$D,
        Raw_totalendusesannual!$B:$B,$A21,
        Raw_totalendusesannual!$C:$C,$B21,
        Raw_totalendusesannual!$A:$A,$C21) / $D21</f>
        <v>48.02295647982978</v>
      </c>
      <c r="F21" s="38">
        <f>SUMIFS(Raw_totalendusesannual!$E:$E,
        Raw_totalendusesannual!$B:$B,$A21,
        Raw_totalendusesannual!$C:$C,$B21,
        Raw_totalendusesannual!$A:$A,$C21) / $D21</f>
        <v>41.962512298917694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Zones!$H$6</f>
        <v>20001.759999999998</v>
      </c>
      <c r="E22" s="38">
        <f>SUMIFS(Raw_totalendusesannual!$D:$D,
        Raw_totalendusesannual!$B:$B,$A22,
        Raw_totalendusesannual!$C:$C,$B22,
        Raw_totalendusesannual!$A:$A,$C22) / $D22</f>
        <v>39.902046619897455</v>
      </c>
      <c r="F22" s="38">
        <f>SUMIFS(Raw_totalendusesannual!$E:$E,
        Raw_totalendusesannual!$B:$B,$A22,
        Raw_totalendusesannual!$C:$C,$B22,
        Raw_totalendusesannual!$A:$A,$C22) / $D22</f>
        <v>35.736482189567326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Zones!$H$6</f>
        <v>20001.759999999998</v>
      </c>
      <c r="E23" s="38">
        <f>SUMIFS(Raw_totalendusesannual!$D:$D,
        Raw_totalendusesannual!$B:$B,$A23,
        Raw_totalendusesannual!$C:$C,$B23,
        Raw_totalendusesannual!$A:$A,$C23) / $D23</f>
        <v>54.120964355136756</v>
      </c>
      <c r="F23" s="38">
        <f>SUMIFS(Raw_totalendusesannual!$E:$E,
        Raw_totalendusesannual!$B:$B,$A23,
        Raw_totalendusesannual!$C:$C,$B23,
        Raw_totalendusesannual!$A:$A,$C23) / $D23</f>
        <v>34.172474822215648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Zones!$H$6</f>
        <v>20001.759999999998</v>
      </c>
      <c r="E24" s="38">
        <f>SUMIFS(Raw_totalendusesannual!$D:$D,
        Raw_totalendusesannual!$B:$B,$A24,
        Raw_totalendusesannual!$C:$C,$B24,
        Raw_totalendusesannual!$A:$A,$C24) / $D24</f>
        <v>48.396553103326909</v>
      </c>
      <c r="F24" s="38">
        <f>SUMIFS(Raw_totalendusesannual!$E:$E,
        Raw_totalendusesannual!$B:$B,$A24,
        Raw_totalendusesannual!$C:$C,$B24,
        Raw_totalendusesannual!$A:$A,$C24) / $D24</f>
        <v>34.211300905520318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Zones!$H$6</f>
        <v>20001.759999999998</v>
      </c>
      <c r="E25" s="38">
        <f>SUMIFS(Raw_totalendusesannual!$D:$D,
        Raw_totalendusesannual!$B:$B,$A25,
        Raw_totalendusesannual!$C:$C,$B25,
        Raw_totalendusesannual!$A:$A,$C25) / $D25</f>
        <v>58.770229219828664</v>
      </c>
      <c r="F25" s="38">
        <f>SUMIFS(Raw_totalendusesannual!$E:$E,
        Raw_totalendusesannual!$B:$B,$A25,
        Raw_totalendusesannual!$C:$C,$B25,
        Raw_totalendusesannual!$A:$A,$C25) / $D25</f>
        <v>24.189431330042957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Zones!$H$6</f>
        <v>20001.759999999998</v>
      </c>
      <c r="E26" s="38">
        <f>SUMIFS(Raw_totalendusesannual!$D:$D,
        Raw_totalendusesannual!$B:$B,$A26,
        Raw_totalendusesannual!$C:$C,$B26,
        Raw_totalendusesannual!$A:$A,$C26) / $D26</f>
        <v>45.285660361888162</v>
      </c>
      <c r="F26" s="38">
        <f>SUMIFS(Raw_totalendusesannual!$E:$E,
        Raw_totalendusesannual!$B:$B,$A26,
        Raw_totalendusesannual!$C:$C,$B26,
        Raw_totalendusesannual!$A:$A,$C26) / $D26</f>
        <v>24.139862192127094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Zones!$H$6</f>
        <v>20001.759999999998</v>
      </c>
      <c r="E27" s="38">
        <f>SUMIFS(Raw_totalendusesannual!$D:$D,
        Raw_totalendusesannual!$B:$B,$A27,
        Raw_totalendusesannual!$C:$C,$B27,
        Raw_totalendusesannual!$A:$A,$C27) / $D27</f>
        <v>63.810612166129388</v>
      </c>
      <c r="F27" s="38">
        <f>SUMIFS(Raw_totalendusesannual!$E:$E,
        Raw_totalendusesannual!$B:$B,$A27,
        Raw_totalendusesannual!$C:$C,$B27,
        Raw_totalendusesannual!$A:$A,$C27) / $D27</f>
        <v>2.8288550607546541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Zones!$H$6</f>
        <v>20001.759999999998</v>
      </c>
      <c r="E28" s="38">
        <f>SUMIFS(Raw_totalendusesannual!$D:$D,
        Raw_totalendusesannual!$B:$B,$A28,
        Raw_totalendusesannual!$C:$C,$B28,
        Raw_totalendusesannual!$A:$A,$C28) / $D28</f>
        <v>50.266842017902434</v>
      </c>
      <c r="F28" s="38">
        <f>SUMIFS(Raw_totalendusesannual!$E:$E,
        Raw_totalendusesannual!$B:$B,$A28,
        Raw_totalendusesannual!$C:$C,$B28,
        Raw_totalendusesannual!$A:$A,$C28) / $D28</f>
        <v>2.8288955571909673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Zones!$H$6</f>
        <v>20001.759999999998</v>
      </c>
      <c r="E29" s="38">
        <f>SUMIFS(Raw_totalendusesannual!$D:$D,
        Raw_totalendusesannual!$B:$B,$A29,
        Raw_totalendusesannual!$C:$C,$B29,
        Raw_totalendusesannual!$A:$A,$C29) / $D29</f>
        <v>58.804690187263525</v>
      </c>
      <c r="F29" s="38">
        <f>SUMIFS(Raw_totalendusesannual!$E:$E,
        Raw_totalendusesannual!$B:$B,$A29,
        Raw_totalendusesannual!$C:$C,$B29,
        Raw_totalendusesannual!$A:$A,$C29) / $D29</f>
        <v>2.8286615777811552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Zones!$H$6</f>
        <v>20001.759999999998</v>
      </c>
      <c r="E30" s="38">
        <f>SUMIFS(Raw_totalendusesannual!$D:$D,
        Raw_totalendusesannual!$B:$B,$A30,
        Raw_totalendusesannual!$C:$C,$B30,
        Raw_totalendusesannual!$A:$A,$C30) / $D30</f>
        <v>45.283574545440004</v>
      </c>
      <c r="F30" s="38">
        <f>SUMIFS(Raw_totalendusesannual!$E:$E,
        Raw_totalendusesannual!$B:$B,$A30,
        Raw_totalendusesannual!$C:$C,$B30,
        Raw_totalendusesannual!$A:$A,$C30) / $D30</f>
        <v>2.8258273271952068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Zones!$H$6</f>
        <v>20001.759999999998</v>
      </c>
      <c r="E31" s="38">
        <f>SUMIFS(Raw_totalendusesannual!$D:$D,
        Raw_totalendusesannual!$B:$B,$A31,
        Raw_totalendusesannual!$C:$C,$B31,
        Raw_totalendusesannual!$A:$A,$C31) / $D31</f>
        <v>43.483709933525851</v>
      </c>
      <c r="F31" s="38">
        <f>SUMIFS(Raw_totalendusesannual!$E:$E,
        Raw_totalendusesannual!$B:$B,$A31,
        Raw_totalendusesannual!$C:$C,$B31,
        Raw_totalendusesannual!$A:$A,$C31) / $D31</f>
        <v>32.360950236379196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Zones!$H$6</f>
        <v>20001.759999999998</v>
      </c>
      <c r="E32" s="38">
        <f>SUMIFS(Raw_totalendusesannual!$D:$D,
        Raw_totalendusesannual!$B:$B,$A32,
        Raw_totalendusesannual!$C:$C,$B32,
        Raw_totalendusesannual!$A:$A,$C32) / $D32</f>
        <v>36.623491632736325</v>
      </c>
      <c r="F32" s="38">
        <f>SUMIFS(Raw_totalendusesannual!$E:$E,
        Raw_totalendusesannual!$B:$B,$A32,
        Raw_totalendusesannual!$C:$C,$B32,
        Raw_totalendusesannual!$A:$A,$C32) / $D32</f>
        <v>28.024342857828515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Zones!$H$6</f>
        <v>20001.759999999998</v>
      </c>
      <c r="E33" s="38">
        <f>SUMIFS(Raw_totalendusesannual!$D:$D,
        Raw_totalendusesannual!$B:$B,$A33,
        Raw_totalendusesannual!$C:$C,$B33,
        Raw_totalendusesannual!$A:$A,$C33) / $D33</f>
        <v>64.602435485677262</v>
      </c>
      <c r="F33" s="38">
        <f>SUMIFS(Raw_totalendusesannual!$E:$E,
        Raw_totalendusesannual!$B:$B,$A33,
        Raw_totalendusesannual!$C:$C,$B33,
        Raw_totalendusesannual!$A:$A,$C33) / $D33</f>
        <v>31.961987345113634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Zones!$H$6</f>
        <v>20001.759999999998</v>
      </c>
      <c r="E34" s="38">
        <f>SUMIFS(Raw_totalendusesannual!$D:$D,
        Raw_totalendusesannual!$B:$B,$A34,
        Raw_totalendusesannual!$C:$C,$B34,
        Raw_totalendusesannual!$A:$A,$C34) / $D34</f>
        <v>56.037207225764135</v>
      </c>
      <c r="F34" s="38">
        <f>SUMIFS(Raw_totalendusesannual!$E:$E,
        Raw_totalendusesannual!$B:$B,$A34,
        Raw_totalendusesannual!$C:$C,$B34,
        Raw_totalendusesannual!$A:$A,$C34) / $D34</f>
        <v>31.70042186287607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Zones!$H$6</f>
        <v>20001.759999999998</v>
      </c>
      <c r="E35" s="38">
        <f>SUMIFS(Raw_totalendusesannual!$D:$D,
        Raw_totalendusesannual!$B:$B,$A35,
        Raw_totalendusesannual!$C:$C,$B35,
        Raw_totalendusesannual!$A:$A,$C35) / $D35</f>
        <v>65.75550101591061</v>
      </c>
      <c r="F35" s="38">
        <f>SUMIFS(Raw_totalendusesannual!$E:$E,
        Raw_totalendusesannual!$B:$B,$A35,
        Raw_totalendusesannual!$C:$C,$B35,
        Raw_totalendusesannual!$A:$A,$C35) / $D35</f>
        <v>21.299459647551018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Zones!$H$6</f>
        <v>20001.759999999998</v>
      </c>
      <c r="E36" s="38">
        <f>SUMIFS(Raw_totalendusesannual!$D:$D,
        Raw_totalendusesannual!$B:$B,$A36,
        Raw_totalendusesannual!$C:$C,$B36,
        Raw_totalendusesannual!$A:$A,$C36) / $D36</f>
        <v>50.400762732879507</v>
      </c>
      <c r="F36" s="38">
        <f>SUMIFS(Raw_totalendusesannual!$E:$E,
        Raw_totalendusesannual!$B:$B,$A36,
        Raw_totalendusesannual!$C:$C,$B36,
        Raw_totalendusesannual!$A:$A,$C36) / $D36</f>
        <v>20.802178408300072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Zones!$H$6</f>
        <v>20001.759999999998</v>
      </c>
      <c r="E37" s="38">
        <f>SUMIFS(Raw_totalendusesannual!$D:$D,
        Raw_totalendusesannual!$B:$B,$A37,
        Raw_totalendusesannual!$C:$C,$B37,
        Raw_totalendusesannual!$A:$A,$C37) / $D37</f>
        <v>70.164709005607506</v>
      </c>
      <c r="F37" s="38">
        <f>SUMIFS(Raw_totalendusesannual!$E:$E,
        Raw_totalendusesannual!$B:$B,$A37,
        Raw_totalendusesannual!$C:$C,$B37,
        Raw_totalendusesannual!$A:$A,$C37) / $D37</f>
        <v>2.7351678052331394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Zones!$H$6</f>
        <v>20001.759999999998</v>
      </c>
      <c r="E38" s="38">
        <f>SUMIFS(Raw_totalendusesannual!$D:$D,
        Raw_totalendusesannual!$B:$B,$A38,
        Raw_totalendusesannual!$C:$C,$B38,
        Raw_totalendusesannual!$A:$A,$C38) / $D38</f>
        <v>54.657064678308316</v>
      </c>
      <c r="F38" s="38">
        <f>SUMIFS(Raw_totalendusesannual!$E:$E,
        Raw_totalendusesannual!$B:$B,$A38,
        Raw_totalendusesannual!$C:$C,$B38,
        Raw_totalendusesannual!$A:$A,$C38) / $D38</f>
        <v>2.7359132396349124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Zones!$H$6</f>
        <v>20001.759999999998</v>
      </c>
      <c r="E39" s="38">
        <f>SUMIFS(Raw_totalendusesannual!$D:$D,
        Raw_totalendusesannual!$B:$B,$A39,
        Raw_totalendusesannual!$C:$C,$B39,
        Raw_totalendusesannual!$A:$A,$C39) / $D39</f>
        <v>65.73853800865524</v>
      </c>
      <c r="F39" s="38">
        <f>SUMIFS(Raw_totalendusesannual!$E:$E,
        Raw_totalendusesannual!$B:$B,$A39,
        Raw_totalendusesannual!$C:$C,$B39,
        Raw_totalendusesannual!$A:$A,$C39) / $D39</f>
        <v>2.7350868123605125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Zones!$H$6</f>
        <v>20001.759999999998</v>
      </c>
      <c r="E40" s="38">
        <f>SUMIFS(Raw_totalendusesannual!$D:$D,
        Raw_totalendusesannual!$B:$B,$A40,
        Raw_totalendusesannual!$C:$C,$B40,
        Raw_totalendusesannual!$A:$A,$C40) / $D40</f>
        <v>50.343638759789144</v>
      </c>
      <c r="F40" s="38">
        <f>SUMIFS(Raw_totalendusesannual!$E:$E,
        Raw_totalendusesannual!$B:$B,$A40,
        Raw_totalendusesannual!$C:$C,$B40,
        Raw_totalendusesannual!$A:$A,$C40) / $D40</f>
        <v>2.7340993992528659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Zones!$H$6</f>
        <v>20001.759999999998</v>
      </c>
      <c r="E41" s="38">
        <f>SUMIFS(Raw_totalendusesannual!$D:$D,
        Raw_totalendusesannual!$B:$B,$A41,
        Raw_totalendusesannual!$C:$C,$B41,
        Raw_totalendusesannual!$A:$A,$C41) / $D41</f>
        <v>49.984952824151478</v>
      </c>
      <c r="F41" s="38">
        <f>SUMIFS(Raw_totalendusesannual!$E:$E,
        Raw_totalendusesannual!$B:$B,$A41,
        Raw_totalendusesannual!$C:$C,$B41,
        Raw_totalendusesannual!$A:$A,$C41) / $D41</f>
        <v>28.351388077849155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Zones!$H$6</f>
        <v>20001.759999999998</v>
      </c>
      <c r="E42" s="38">
        <f>SUMIFS(Raw_totalendusesannual!$D:$D,
        Raw_totalendusesannual!$B:$B,$A42,
        Raw_totalendusesannual!$C:$C,$B42,
        Raw_totalendusesannual!$A:$A,$C42) / $D42</f>
        <v>41.228980849685236</v>
      </c>
      <c r="F42" s="38">
        <f>SUMIFS(Raw_totalendusesannual!$E:$E,
        Raw_totalendusesannual!$B:$B,$A42,
        Raw_totalendusesannual!$C:$C,$B42,
        Raw_totalendusesannual!$A:$A,$C42) / $D42</f>
        <v>24.272619509483167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Zones!$H$6</f>
        <v>20001.759999999998</v>
      </c>
      <c r="E43" s="38">
        <f>SUMIFS(Raw_totalendusesannual!$D:$D,
        Raw_totalendusesannual!$B:$B,$A43,
        Raw_totalendusesannual!$C:$C,$B43,
        Raw_totalendusesannual!$A:$A,$C43) / $D43</f>
        <v>55.790618425578558</v>
      </c>
      <c r="F43" s="38">
        <f>SUMIFS(Raw_totalendusesannual!$E:$E,
        Raw_totalendusesannual!$B:$B,$A43,
        Raw_totalendusesannual!$C:$C,$B43,
        Raw_totalendusesannual!$A:$A,$C43) / $D43</f>
        <v>33.994270504195633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Zones!$H$6</f>
        <v>20001.759999999998</v>
      </c>
      <c r="E44" s="38">
        <f>SUMIFS(Raw_totalendusesannual!$D:$D,
        Raw_totalendusesannual!$B:$B,$A44,
        Raw_totalendusesannual!$C:$C,$B44,
        Raw_totalendusesannual!$A:$A,$C44) / $D44</f>
        <v>50.182957899704832</v>
      </c>
      <c r="F44" s="38">
        <f>SUMIFS(Raw_totalendusesannual!$E:$E,
        Raw_totalendusesannual!$B:$B,$A44,
        Raw_totalendusesannual!$C:$C,$B44,
        Raw_totalendusesannual!$A:$A,$C44) / $D44</f>
        <v>33.751265888601807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Zones!$H$6</f>
        <v>20001.759999999998</v>
      </c>
      <c r="E45" s="38">
        <f>SUMIFS(Raw_totalendusesannual!$D:$D,
        Raw_totalendusesannual!$B:$B,$A45,
        Raw_totalendusesannual!$C:$C,$B45,
        Raw_totalendusesannual!$A:$A,$C45) / $D45</f>
        <v>60.42166189375336</v>
      </c>
      <c r="F45" s="38">
        <f>SUMIFS(Raw_totalendusesannual!$E:$E,
        Raw_totalendusesannual!$B:$B,$A45,
        Raw_totalendusesannual!$C:$C,$B45,
        Raw_totalendusesannual!$A:$A,$C45) / $D45</f>
        <v>23.41755275535753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Zones!$H$6</f>
        <v>20001.759999999998</v>
      </c>
      <c r="E46" s="38">
        <f>SUMIFS(Raw_totalendusesannual!$D:$D,
        Raw_totalendusesannual!$B:$B,$A46,
        Raw_totalendusesannual!$C:$C,$B46,
        Raw_totalendusesannual!$A:$A,$C46) / $D46</f>
        <v>46.369142515458641</v>
      </c>
      <c r="F46" s="38">
        <f>SUMIFS(Raw_totalendusesannual!$E:$E,
        Raw_totalendusesannual!$B:$B,$A46,
        Raw_totalendusesannual!$C:$C,$B46,
        Raw_totalendusesannual!$A:$A,$C46) / $D46</f>
        <v>22.674516642535458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Zones!$H$6</f>
        <v>20001.759999999998</v>
      </c>
      <c r="E47" s="38">
        <f>SUMIFS(Raw_totalendusesannual!$D:$D,
        Raw_totalendusesannual!$B:$B,$A47,
        Raw_totalendusesannual!$C:$C,$B47,
        Raw_totalendusesannual!$A:$A,$C47) / $D47</f>
        <v>65.349255765492643</v>
      </c>
      <c r="F47" s="38">
        <f>SUMIFS(Raw_totalendusesannual!$E:$E,
        Raw_totalendusesannual!$B:$B,$A47,
        Raw_totalendusesannual!$C:$C,$B47,
        Raw_totalendusesannual!$A:$A,$C47) / $D47</f>
        <v>2.8287325715337053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Zones!$H$6</f>
        <v>20001.759999999998</v>
      </c>
      <c r="E48" s="38">
        <f>SUMIFS(Raw_totalendusesannual!$D:$D,
        Raw_totalendusesannual!$B:$B,$A48,
        Raw_totalendusesannual!$C:$C,$B48,
        Raw_totalendusesannual!$A:$A,$C48) / $D48</f>
        <v>51.070074333458656</v>
      </c>
      <c r="F48" s="38">
        <f>SUMIFS(Raw_totalendusesannual!$E:$E,
        Raw_totalendusesannual!$B:$B,$A48,
        Raw_totalendusesannual!$C:$C,$B48,
        Raw_totalendusesannual!$A:$A,$C48) / $D48</f>
        <v>2.8291270368207599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Zones!$H$6</f>
        <v>20001.759999999998</v>
      </c>
      <c r="E49" s="38">
        <f>SUMIFS(Raw_totalendusesannual!$D:$D,
        Raw_totalendusesannual!$B:$B,$A49,
        Raw_totalendusesannual!$C:$C,$B49,
        Raw_totalendusesannual!$A:$A,$C49) / $D49</f>
        <v>60.355544212109344</v>
      </c>
      <c r="F49" s="38">
        <f>SUMIFS(Raw_totalendusesannual!$E:$E,
        Raw_totalendusesannual!$B:$B,$A49,
        Raw_totalendusesannual!$C:$C,$B49,
        Raw_totalendusesannual!$A:$A,$C49) / $D49</f>
        <v>2.8284345977553977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Zones!$H$6</f>
        <v>20001.759999999998</v>
      </c>
      <c r="E50" s="38">
        <f>SUMIFS(Raw_totalendusesannual!$D:$D,
        Raw_totalendusesannual!$B:$B,$A50,
        Raw_totalendusesannual!$C:$C,$B50,
        Raw_totalendusesannual!$A:$A,$C50) / $D50</f>
        <v>46.284759441169179</v>
      </c>
      <c r="F50" s="38">
        <f>SUMIFS(Raw_totalendusesannual!$E:$E,
        Raw_totalendusesannual!$B:$B,$A50,
        Raw_totalendusesannual!$C:$C,$B50,
        Raw_totalendusesannual!$A:$A,$C50) / $D50</f>
        <v>2.8277881546423917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Zones!$H$6</f>
        <v>20001.759999999998</v>
      </c>
      <c r="E51" s="38">
        <f>SUMIFS(Raw_totalendusesannual!$D:$D,
        Raw_totalendusesannual!$B:$B,$A51,
        Raw_totalendusesannual!$C:$C,$B51,
        Raw_totalendusesannual!$A:$A,$C51) / $D51</f>
        <v>45.245491396757089</v>
      </c>
      <c r="F51" s="38">
        <f>SUMIFS(Raw_totalendusesannual!$E:$E,
        Raw_totalendusesannual!$B:$B,$A51,
        Raw_totalendusesannual!$C:$C,$B51,
        Raw_totalendusesannual!$A:$A,$C51) / $D51</f>
        <v>31.158388561806564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Zones!$H$6</f>
        <v>20001.759999999998</v>
      </c>
      <c r="E52" s="38">
        <f>SUMIFS(Raw_totalendusesannual!$D:$D,
        Raw_totalendusesannual!$B:$B,$A52,
        Raw_totalendusesannual!$C:$C,$B52,
        Raw_totalendusesannual!$A:$A,$C52) / $D52</f>
        <v>37.718736251209897</v>
      </c>
      <c r="F52" s="38">
        <f>SUMIFS(Raw_totalendusesannual!$E:$E,
        Raw_totalendusesannual!$B:$B,$A52,
        Raw_totalendusesannual!$C:$C,$B52,
        Raw_totalendusesannual!$A:$A,$C52) / $D52</f>
        <v>25.985864743902539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Zones!$H$6</f>
        <v>20001.759999999998</v>
      </c>
      <c r="E53" s="38">
        <f>SUMIFS(Raw_totalendusesannual!$D:$D,
        Raw_totalendusesannual!$B:$B,$A53,
        Raw_totalendusesannual!$C:$C,$B53,
        Raw_totalendusesannual!$A:$A,$C53) / $D53</f>
        <v>63.848023873899109</v>
      </c>
      <c r="F53" s="38">
        <f>SUMIFS(Raw_totalendusesannual!$E:$E,
        Raw_totalendusesannual!$B:$B,$A53,
        Raw_totalendusesannual!$C:$C,$B53,
        Raw_totalendusesannual!$A:$A,$C53) / $D53</f>
        <v>18.896458611642178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Zones!$H$6</f>
        <v>20001.759999999998</v>
      </c>
      <c r="E54" s="38">
        <f>SUMIFS(Raw_totalendusesannual!$D:$D,
        Raw_totalendusesannual!$B:$B,$A54,
        Raw_totalendusesannual!$C:$C,$B54,
        Raw_totalendusesannual!$A:$A,$C54) / $D54</f>
        <v>56.405857284558962</v>
      </c>
      <c r="F54" s="38">
        <f>SUMIFS(Raw_totalendusesannual!$E:$E,
        Raw_totalendusesannual!$B:$B,$A54,
        Raw_totalendusesannual!$C:$C,$B54,
        Raw_totalendusesannual!$A:$A,$C54) / $D54</f>
        <v>21.800547051859439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Zones!$H$6</f>
        <v>20001.759999999998</v>
      </c>
      <c r="E55" s="38">
        <f>SUMIFS(Raw_totalendusesannual!$D:$D,
        Raw_totalendusesannual!$B:$B,$A55,
        Raw_totalendusesannual!$C:$C,$B55,
        Raw_totalendusesannual!$A:$A,$C55) / $D55</f>
        <v>64.544282103174922</v>
      </c>
      <c r="F55" s="38">
        <f>SUMIFS(Raw_totalendusesannual!$E:$E,
        Raw_totalendusesannual!$B:$B,$A55,
        Raw_totalendusesannual!$C:$C,$B55,
        Raw_totalendusesannual!$A:$A,$C55) / $D55</f>
        <v>8.0010984033405066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Zones!$H$6</f>
        <v>20001.759999999998</v>
      </c>
      <c r="E56" s="38">
        <f>SUMIFS(Raw_totalendusesannual!$D:$D,
        Raw_totalendusesannual!$B:$B,$A56,
        Raw_totalendusesannual!$C:$C,$B56,
        Raw_totalendusesannual!$A:$A,$C56) / $D56</f>
        <v>50.236978645879169</v>
      </c>
      <c r="F56" s="38">
        <f>SUMIFS(Raw_totalendusesannual!$E:$E,
        Raw_totalendusesannual!$B:$B,$A56,
        Raw_totalendusesannual!$C:$C,$B56,
        Raw_totalendusesannual!$A:$A,$C56) / $D56</f>
        <v>8.3506206453832057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Zones!$H$6</f>
        <v>20001.759999999998</v>
      </c>
      <c r="E57" s="38">
        <f>SUMIFS(Raw_totalendusesannual!$D:$D,
        Raw_totalendusesannual!$B:$B,$A57,
        Raw_totalendusesannual!$C:$C,$B57,
        Raw_totalendusesannual!$A:$A,$C57) / $D57</f>
        <v>65.361083224676236</v>
      </c>
      <c r="F57" s="38">
        <f>SUMIFS(Raw_totalendusesannual!$E:$E,
        Raw_totalendusesannual!$B:$B,$A57,
        Raw_totalendusesannual!$C:$C,$B57,
        Raw_totalendusesannual!$A:$A,$C57) / $D57</f>
        <v>2.613555507115374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Zones!$H$6</f>
        <v>20001.759999999998</v>
      </c>
      <c r="E58" s="38">
        <f>SUMIFS(Raw_totalendusesannual!$D:$D,
        Raw_totalendusesannual!$B:$B,$A58,
        Raw_totalendusesannual!$C:$C,$B58,
        Raw_totalendusesannual!$A:$A,$C58) / $D58</f>
        <v>51.153379502603777</v>
      </c>
      <c r="F58" s="38">
        <f>SUMIFS(Raw_totalendusesannual!$E:$E,
        Raw_totalendusesannual!$B:$B,$A58,
        Raw_totalendusesannual!$C:$C,$B58,
        Raw_totalendusesannual!$A:$A,$C58) / $D58</f>
        <v>2.6143189399332862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Zones!$H$6</f>
        <v>20001.759999999998</v>
      </c>
      <c r="E59" s="38">
        <f>SUMIFS(Raw_totalendusesannual!$D:$D,
        Raw_totalendusesannual!$B:$B,$A59,
        Raw_totalendusesannual!$C:$C,$B59,
        Raw_totalendusesannual!$A:$A,$C59) / $D59</f>
        <v>64.518051911431797</v>
      </c>
      <c r="F59" s="38">
        <f>SUMIFS(Raw_totalendusesannual!$E:$E,
        Raw_totalendusesannual!$B:$B,$A59,
        Raw_totalendusesannual!$C:$C,$B59,
        Raw_totalendusesannual!$A:$A,$C59) / $D59</f>
        <v>2.613446016750526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Zones!$H$6</f>
        <v>20001.759999999998</v>
      </c>
      <c r="E60" s="38">
        <f>SUMIFS(Raw_totalendusesannual!$D:$D,
        Raw_totalendusesannual!$B:$B,$A60,
        Raw_totalendusesannual!$C:$C,$B60,
        Raw_totalendusesannual!$A:$A,$C60) / $D60</f>
        <v>50.196926670453003</v>
      </c>
      <c r="F60" s="38">
        <f>SUMIFS(Raw_totalendusesannual!$E:$E,
        Raw_totalendusesannual!$B:$B,$A60,
        Raw_totalendusesannual!$C:$C,$B60,
        Raw_totalendusesannual!$A:$A,$C60) / $D60</f>
        <v>2.6148798905696298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Zones!$H$6</f>
        <v>20001.759999999998</v>
      </c>
      <c r="E61" s="38">
        <f>SUMIFS(Raw_totalendusesannual!$D:$D,
        Raw_totalendusesannual!$B:$B,$A61,
        Raw_totalendusesannual!$C:$C,$B61,
        Raw_totalendusesannual!$A:$A,$C61) / $D61</f>
        <v>49.366332762716887</v>
      </c>
      <c r="F61" s="38">
        <f>SUMIFS(Raw_totalendusesannual!$E:$E,
        Raw_totalendusesannual!$B:$B,$A61,
        Raw_totalendusesannual!$C:$C,$B61,
        Raw_totalendusesannual!$A:$A,$C61) / $D61</f>
        <v>11.456270348209358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Zones!$H$6</f>
        <v>20001.759999999998</v>
      </c>
      <c r="E62" s="38">
        <f>SUMIFS(Raw_totalendusesannual!$D:$D,
        Raw_totalendusesannual!$B:$B,$A62,
        Raw_totalendusesannual!$C:$C,$B62,
        Raw_totalendusesannual!$A:$A,$C62) / $D62</f>
        <v>40.164694506883393</v>
      </c>
      <c r="F62" s="38">
        <f>SUMIFS(Raw_totalendusesannual!$E:$E,
        Raw_totalendusesannual!$B:$B,$A62,
        Raw_totalendusesannual!$C:$C,$B62,
        Raw_totalendusesannual!$A:$A,$C62) / $D62</f>
        <v>10.26779293422179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Zones!$H$6</f>
        <v>20001.759999999998</v>
      </c>
      <c r="E63" s="38">
        <f>SUMIFS(Raw_totalendusesannual!$D:$D,
        Raw_totalendusesannual!$B:$B,$A63,
        Raw_totalendusesannual!$C:$C,$B63,
        Raw_totalendusesannual!$A:$A,$C63) / $D63</f>
        <v>70.423137763876781</v>
      </c>
      <c r="F63" s="38">
        <f>SUMIFS(Raw_totalendusesannual!$E:$E,
        Raw_totalendusesannual!$B:$B,$A63,
        Raw_totalendusesannual!$C:$C,$B63,
        Raw_totalendusesannual!$A:$A,$C63) / $D63</f>
        <v>21.815829207029783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Zones!$H$6</f>
        <v>20001.759999999998</v>
      </c>
      <c r="E64" s="38">
        <f>SUMIFS(Raw_totalendusesannual!$D:$D,
        Raw_totalendusesannual!$B:$B,$A64,
        Raw_totalendusesannual!$C:$C,$B64,
        Raw_totalendusesannual!$A:$A,$C64) / $D64</f>
        <v>60.9505283535049</v>
      </c>
      <c r="F64" s="38">
        <f>SUMIFS(Raw_totalendusesannual!$E:$E,
        Raw_totalendusesannual!$B:$B,$A64,
        Raw_totalendusesannual!$C:$C,$B64,
        Raw_totalendusesannual!$A:$A,$C64) / $D64</f>
        <v>23.501030909279983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Zones!$H$6</f>
        <v>20001.759999999998</v>
      </c>
      <c r="E65" s="38">
        <f>SUMIFS(Raw_totalendusesannual!$D:$D,
        Raw_totalendusesannual!$B:$B,$A65,
        Raw_totalendusesannual!$C:$C,$B65,
        Raw_totalendusesannual!$A:$A,$C65) / $D65</f>
        <v>65.535357888505814</v>
      </c>
      <c r="F65" s="38">
        <f>SUMIFS(Raw_totalendusesannual!$E:$E,
        Raw_totalendusesannual!$B:$B,$A65,
        Raw_totalendusesannual!$C:$C,$B65,
        Raw_totalendusesannual!$A:$A,$C65) / $D65</f>
        <v>7.5832541736327208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Zones!$H$6</f>
        <v>20001.759999999998</v>
      </c>
      <c r="E66" s="38">
        <f>SUMIFS(Raw_totalendusesannual!$D:$D,
        Raw_totalendusesannual!$B:$B,$A66,
        Raw_totalendusesannual!$C:$C,$B66,
        Raw_totalendusesannual!$A:$A,$C66) / $D66</f>
        <v>51.090148066970109</v>
      </c>
      <c r="F66" s="38">
        <f>SUMIFS(Raw_totalendusesannual!$E:$E,
        Raw_totalendusesannual!$B:$B,$A66,
        Raw_totalendusesannual!$C:$C,$B66,
        Raw_totalendusesannual!$A:$A,$C66) / $D66</f>
        <v>7.9486400196782689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Zones!$H$6</f>
        <v>20001.759999999998</v>
      </c>
      <c r="E67" s="38">
        <f>SUMIFS(Raw_totalendusesannual!$D:$D,
        Raw_totalendusesannual!$B:$B,$A67,
        Raw_totalendusesannual!$C:$C,$B67,
        Raw_totalendusesannual!$A:$A,$C67) / $D67</f>
        <v>66.41651684651751</v>
      </c>
      <c r="F67" s="38">
        <f>SUMIFS(Raw_totalendusesannual!$E:$E,
        Raw_totalendusesannual!$B:$B,$A67,
        Raw_totalendusesannual!$C:$C,$B67,
        Raw_totalendusesannual!$A:$A,$C67) / $D67</f>
        <v>2.5815913199638434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Zones!$H$6</f>
        <v>20001.759999999998</v>
      </c>
      <c r="E68" s="38">
        <f>SUMIFS(Raw_totalendusesannual!$D:$D,
        Raw_totalendusesannual!$B:$B,$A68,
        Raw_totalendusesannual!$C:$C,$B68,
        Raw_totalendusesannual!$A:$A,$C68) / $D68</f>
        <v>52.103976350081197</v>
      </c>
      <c r="F68" s="38">
        <f>SUMIFS(Raw_totalendusesannual!$E:$E,
        Raw_totalendusesannual!$B:$B,$A68,
        Raw_totalendusesannual!$C:$C,$B68,
        Raw_totalendusesannual!$A:$A,$C68) / $D68</f>
        <v>2.5800054595195627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Zones!$H$6</f>
        <v>20001.759999999998</v>
      </c>
      <c r="E69" s="38">
        <f>SUMIFS(Raw_totalendusesannual!$D:$D,
        Raw_totalendusesannual!$B:$B,$A69,
        Raw_totalendusesannual!$C:$C,$B69,
        Raw_totalendusesannual!$A:$A,$C69) / $D69</f>
        <v>65.507813812384512</v>
      </c>
      <c r="F69" s="38">
        <f>SUMIFS(Raw_totalendusesannual!$E:$E,
        Raw_totalendusesannual!$B:$B,$A69,
        Raw_totalendusesannual!$C:$C,$B69,
        Raw_totalendusesannual!$A:$A,$C69) / $D69</f>
        <v>2.5815543232195566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Zones!$H$6</f>
        <v>20001.759999999998</v>
      </c>
      <c r="E70" s="38">
        <f>SUMIFS(Raw_totalendusesannual!$D:$D,
        Raw_totalendusesannual!$B:$B,$A70,
        Raw_totalendusesannual!$C:$C,$B70,
        Raw_totalendusesannual!$A:$A,$C70) / $D70</f>
        <v>51.052798353744869</v>
      </c>
      <c r="F70" s="38">
        <f>SUMIFS(Raw_totalendusesannual!$E:$E,
        Raw_totalendusesannual!$B:$B,$A70,
        Raw_totalendusesannual!$C:$C,$B70,
        Raw_totalendusesannual!$A:$A,$C70) / $D70</f>
        <v>2.5805674100679141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Zones!$H$6</f>
        <v>20001.759999999998</v>
      </c>
      <c r="E71" s="38">
        <f>SUMIFS(Raw_totalendusesannual!$D:$D,
        Raw_totalendusesannual!$B:$B,$A71,
        Raw_totalendusesannual!$C:$C,$B71,
        Raw_totalendusesannual!$A:$A,$C71) / $D71</f>
        <v>50.319228407900106</v>
      </c>
      <c r="F71" s="38">
        <f>SUMIFS(Raw_totalendusesannual!$E:$E,
        Raw_totalendusesannual!$B:$B,$A71,
        Raw_totalendusesannual!$C:$C,$B71,
        Raw_totalendusesannual!$A:$A,$C71) / $D71</f>
        <v>10.723099867211687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Zones!$H$6</f>
        <v>20001.759999999998</v>
      </c>
      <c r="E72" s="38">
        <f>SUMIFS(Raw_totalendusesannual!$D:$D,
        Raw_totalendusesannual!$B:$B,$A72,
        Raw_totalendusesannual!$C:$C,$B72,
        Raw_totalendusesannual!$A:$A,$C72) / $D72</f>
        <v>41.357925002599778</v>
      </c>
      <c r="F72" s="38">
        <f>SUMIFS(Raw_totalendusesannual!$E:$E,
        Raw_totalendusesannual!$B:$B,$A72,
        Raw_totalendusesannual!$C:$C,$B72,
        Raw_totalendusesannual!$A:$A,$C72) / $D72</f>
        <v>9.7343408780027367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Zones!$H$6</f>
        <v>20001.759999999998</v>
      </c>
      <c r="E73" s="38">
        <f>SUMIFS(Raw_totalendusesannual!$D:$D,
        Raw_totalendusesannual!$B:$B,$A73,
        Raw_totalendusesannual!$C:$C,$B73,
        Raw_totalendusesannual!$A:$A,$C73) / $D73</f>
        <v>73.705642403468502</v>
      </c>
      <c r="F73" s="38">
        <f>SUMIFS(Raw_totalendusesannual!$E:$E,
        Raw_totalendusesannual!$B:$B,$A73,
        Raw_totalendusesannual!$C:$C,$B73,
        Raw_totalendusesannual!$A:$A,$C73) / $D73</f>
        <v>22.767969918647161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Zones!$H$6</f>
        <v>20001.759999999998</v>
      </c>
      <c r="E74" s="38">
        <f>SUMIFS(Raw_totalendusesannual!$D:$D,
        Raw_totalendusesannual!$B:$B,$A74,
        Raw_totalendusesannual!$C:$C,$B74,
        Raw_totalendusesannual!$A:$A,$C74) / $D74</f>
        <v>63.631953888057858</v>
      </c>
      <c r="F74" s="38">
        <f>SUMIFS(Raw_totalendusesannual!$E:$E,
        Raw_totalendusesannual!$B:$B,$A74,
        Raw_totalendusesannual!$C:$C,$B74,
        Raw_totalendusesannual!$A:$A,$C74) / $D74</f>
        <v>24.665135968034814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Zones!$H$6</f>
        <v>20001.759999999998</v>
      </c>
      <c r="E75" s="38">
        <f>SUMIFS(Raw_totalendusesannual!$D:$D,
        Raw_totalendusesannual!$B:$B,$A75,
        Raw_totalendusesannual!$C:$C,$B75,
        Raw_totalendusesannual!$A:$A,$C75) / $D75</f>
        <v>69.759876130900494</v>
      </c>
      <c r="F75" s="38">
        <f>SUMIFS(Raw_totalendusesannual!$E:$E,
        Raw_totalendusesannual!$B:$B,$A75,
        Raw_totalendusesannual!$C:$C,$B75,
        Raw_totalendusesannual!$A:$A,$C75) / $D75</f>
        <v>9.7998386142019509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Zones!$H$6</f>
        <v>20001.759999999998</v>
      </c>
      <c r="E76" s="38">
        <f>SUMIFS(Raw_totalendusesannual!$D:$D,
        Raw_totalendusesannual!$B:$B,$A76,
        Raw_totalendusesannual!$C:$C,$B76,
        Raw_totalendusesannual!$A:$A,$C76) / $D76</f>
        <v>54.279694386893951</v>
      </c>
      <c r="F76" s="38">
        <f>SUMIFS(Raw_totalendusesannual!$E:$E,
        Raw_totalendusesannual!$B:$B,$A76,
        Raw_totalendusesannual!$C:$C,$B76,
        Raw_totalendusesannual!$A:$A,$C76) / $D76</f>
        <v>9.9427285398884901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Zones!$H$6</f>
        <v>20001.759999999998</v>
      </c>
      <c r="E77" s="38">
        <f>SUMIFS(Raw_totalendusesannual!$D:$D,
        Raw_totalendusesannual!$B:$B,$A77,
        Raw_totalendusesannual!$C:$C,$B77,
        Raw_totalendusesannual!$A:$A,$C77) / $D77</f>
        <v>71.423227755957484</v>
      </c>
      <c r="F77" s="38">
        <f>SUMIFS(Raw_totalendusesannual!$E:$E,
        Raw_totalendusesannual!$B:$B,$A77,
        Raw_totalendusesannual!$C:$C,$B77,
        Raw_totalendusesannual!$A:$A,$C77) / $D77</f>
        <v>2.5779111438193443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Zones!$H$6</f>
        <v>20001.759999999998</v>
      </c>
      <c r="E78" s="38">
        <f>SUMIFS(Raw_totalendusesannual!$D:$D,
        Raw_totalendusesannual!$B:$B,$A78,
        Raw_totalendusesannual!$C:$C,$B78,
        Raw_totalendusesannual!$A:$A,$C78) / $D78</f>
        <v>55.977514978681882</v>
      </c>
      <c r="F78" s="38">
        <f>SUMIFS(Raw_totalendusesannual!$E:$E,
        Raw_totalendusesannual!$B:$B,$A78,
        Raw_totalendusesannual!$C:$C,$B78,
        Raw_totalendusesannual!$A:$A,$C78) / $D78</f>
        <v>2.5772202046219936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Zones!$H$6</f>
        <v>20001.759999999998</v>
      </c>
      <c r="E79" s="38">
        <f>SUMIFS(Raw_totalendusesannual!$D:$D,
        Raw_totalendusesannual!$B:$B,$A79,
        Raw_totalendusesannual!$C:$C,$B79,
        Raw_totalendusesannual!$A:$A,$C79) / $D79</f>
        <v>69.708146683091897</v>
      </c>
      <c r="F79" s="38">
        <f>SUMIFS(Raw_totalendusesannual!$E:$E,
        Raw_totalendusesannual!$B:$B,$A79,
        Raw_totalendusesannual!$C:$C,$B79,
        Raw_totalendusesannual!$A:$A,$C79) / $D79</f>
        <v>2.5778396501107905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Zones!$H$6</f>
        <v>20001.759999999998</v>
      </c>
      <c r="E80" s="38">
        <f>SUMIFS(Raw_totalendusesannual!$D:$D,
        Raw_totalendusesannual!$B:$B,$A80,
        Raw_totalendusesannual!$C:$C,$B80,
        Raw_totalendusesannual!$A:$A,$C80) / $D80</f>
        <v>54.210589968082814</v>
      </c>
      <c r="F80" s="38">
        <f>SUMIFS(Raw_totalendusesannual!$E:$E,
        Raw_totalendusesannual!$B:$B,$A80,
        Raw_totalendusesannual!$C:$C,$B80,
        Raw_totalendusesannual!$A:$A,$C80) / $D80</f>
        <v>2.5777051619457492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Zones!$H$6</f>
        <v>20001.759999999998</v>
      </c>
      <c r="E81" s="38">
        <f>SUMIFS(Raw_totalendusesannual!$D:$D,
        Raw_totalendusesannual!$B:$B,$A81,
        Raw_totalendusesannual!$C:$C,$B81,
        Raw_totalendusesannual!$A:$A,$C81) / $D81</f>
        <v>54.172576813240433</v>
      </c>
      <c r="F81" s="38">
        <f>SUMIFS(Raw_totalendusesannual!$E:$E,
        Raw_totalendusesannual!$B:$B,$A81,
        Raw_totalendusesannual!$C:$C,$B81,
        Raw_totalendusesannual!$A:$A,$C81) / $D81</f>
        <v>13.532360152306598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Zones!$H$6</f>
        <v>20001.759999999998</v>
      </c>
      <c r="E82" s="38">
        <f>SUMIFS(Raw_totalendusesannual!$D:$D,
        Raw_totalendusesannual!$B:$B,$A82,
        Raw_totalendusesannual!$C:$C,$B82,
        Raw_totalendusesannual!$A:$A,$C82) / $D82</f>
        <v>43.995369407492142</v>
      </c>
      <c r="F82" s="38">
        <f>SUMIFS(Raw_totalendusesannual!$E:$E,
        Raw_totalendusesannual!$B:$B,$A82,
        Raw_totalendusesannual!$C:$C,$B82,
        Raw_totalendusesannual!$A:$A,$C82) / $D82</f>
        <v>12.154499404052444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Zones!$H$6</f>
        <v>20001.759999999998</v>
      </c>
      <c r="E83" s="38">
        <f>SUMIFS(Raw_totalendusesannual!$D:$D,
        Raw_totalendusesannual!$B:$B,$A83,
        Raw_totalendusesannual!$C:$C,$B83,
        Raw_totalendusesannual!$A:$A,$C83) / $D83</f>
        <v>77.744577977138007</v>
      </c>
      <c r="F83" s="38">
        <f>SUMIFS(Raw_totalendusesannual!$E:$E,
        Raw_totalendusesannual!$B:$B,$A83,
        Raw_totalendusesannual!$C:$C,$B83,
        Raw_totalendusesannual!$A:$A,$C83) / $D83</f>
        <v>22.511642975418162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Zones!$H$6</f>
        <v>20001.759999999998</v>
      </c>
      <c r="E84" s="38">
        <f>SUMIFS(Raw_totalendusesannual!$D:$D,
        Raw_totalendusesannual!$B:$B,$A84,
        Raw_totalendusesannual!$C:$C,$B84,
        Raw_totalendusesannual!$A:$A,$C84) / $D84</f>
        <v>65.66169177112414</v>
      </c>
      <c r="F84" s="38">
        <f>SUMIFS(Raw_totalendusesannual!$E:$E,
        Raw_totalendusesannual!$B:$B,$A84,
        Raw_totalendusesannual!$C:$C,$B84,
        Raw_totalendusesannual!$A:$A,$C84) / $D84</f>
        <v>22.400440761213016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Zones!$H$6</f>
        <v>20001.759999999998</v>
      </c>
      <c r="E85" s="38">
        <f>SUMIFS(Raw_totalendusesannual!$D:$D,
        Raw_totalendusesannual!$B:$B,$A85,
        Raw_totalendusesannual!$C:$C,$B85,
        Raw_totalendusesannual!$A:$A,$C85) / $D85</f>
        <v>73.347862888065862</v>
      </c>
      <c r="F85" s="38">
        <f>SUMIFS(Raw_totalendusesannual!$E:$E,
        Raw_totalendusesannual!$B:$B,$A85,
        Raw_totalendusesannual!$C:$C,$B85,
        Raw_totalendusesannual!$A:$A,$C85) / $D85</f>
        <v>8.5251402876546862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Zones!$H$6</f>
        <v>20001.759999999998</v>
      </c>
      <c r="E86" s="38">
        <f>SUMIFS(Raw_totalendusesannual!$D:$D,
        Raw_totalendusesannual!$B:$B,$A86,
        Raw_totalendusesannual!$C:$C,$B86,
        Raw_totalendusesannual!$A:$A,$C86) / $D86</f>
        <v>55.326794742062702</v>
      </c>
      <c r="F86" s="38">
        <f>SUMIFS(Raw_totalendusesannual!$E:$E,
        Raw_totalendusesannual!$B:$B,$A86,
        Raw_totalendusesannual!$C:$C,$B86,
        Raw_totalendusesannual!$A:$A,$C86) / $D86</f>
        <v>8.2613644999240066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Zones!$H$6</f>
        <v>20001.759999999998</v>
      </c>
      <c r="E87" s="38">
        <f>SUMIFS(Raw_totalendusesannual!$D:$D,
        Raw_totalendusesannual!$B:$B,$A87,
        Raw_totalendusesannual!$C:$C,$B87,
        Raw_totalendusesannual!$A:$A,$C87) / $D87</f>
        <v>74.637453904056443</v>
      </c>
      <c r="F87" s="38">
        <f>SUMIFS(Raw_totalendusesannual!$E:$E,
        Raw_totalendusesannual!$B:$B,$A87,
        Raw_totalendusesannual!$C:$C,$B87,
        Raw_totalendusesannual!$A:$A,$C87) / $D87</f>
        <v>2.5437456503827667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Zones!$H$6</f>
        <v>20001.759999999998</v>
      </c>
      <c r="E88" s="38">
        <f>SUMIFS(Raw_totalendusesannual!$D:$D,
        Raw_totalendusesannual!$B:$B,$A88,
        Raw_totalendusesannual!$C:$C,$B88,
        Raw_totalendusesannual!$A:$A,$C88) / $D88</f>
        <v>56.589444628872663</v>
      </c>
      <c r="F88" s="38">
        <f>SUMIFS(Raw_totalendusesannual!$E:$E,
        Raw_totalendusesannual!$B:$B,$A88,
        Raw_totalendusesannual!$C:$C,$B88,
        Raw_totalendusesannual!$A:$A,$C88) / $D88</f>
        <v>2.5434146795082033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Zones!$H$6</f>
        <v>20001.759999999998</v>
      </c>
      <c r="E89" s="38">
        <f>SUMIFS(Raw_totalendusesannual!$D:$D,
        Raw_totalendusesannual!$B:$B,$A89,
        Raw_totalendusesannual!$C:$C,$B89,
        Raw_totalendusesannual!$A:$A,$C89) / $D89</f>
        <v>73.306657014182747</v>
      </c>
      <c r="F89" s="38">
        <f>SUMIFS(Raw_totalendusesannual!$E:$E,
        Raw_totalendusesannual!$B:$B,$A89,
        Raw_totalendusesannual!$C:$C,$B89,
        Raw_totalendusesannual!$A:$A,$C89) / $D89</f>
        <v>2.5435921638895778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Zones!$H$6</f>
        <v>20001.759999999998</v>
      </c>
      <c r="E90" s="38">
        <f>SUMIFS(Raw_totalendusesannual!$D:$D,
        Raw_totalendusesannual!$B:$B,$A90,
        Raw_totalendusesannual!$C:$C,$B90,
        Raw_totalendusesannual!$A:$A,$C90) / $D90</f>
        <v>55.268703354104851</v>
      </c>
      <c r="F90" s="38">
        <f>SUMIFS(Raw_totalendusesannual!$E:$E,
        Raw_totalendusesannual!$B:$B,$A90,
        Raw_totalendusesannual!$C:$C,$B90,
        Raw_totalendusesannual!$A:$A,$C90) / $D90</f>
        <v>2.5435716656934195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Zones!$H$6</f>
        <v>20001.759999999998</v>
      </c>
      <c r="E91" s="38">
        <f>SUMIFS(Raw_totalendusesannual!$D:$D,
        Raw_totalendusesannual!$B:$B,$A91,
        Raw_totalendusesannual!$C:$C,$B91,
        Raw_totalendusesannual!$A:$A,$C91) / $D91</f>
        <v>57.057453944052931</v>
      </c>
      <c r="F91" s="38">
        <f>SUMIFS(Raw_totalendusesannual!$E:$E,
        Raw_totalendusesannual!$B:$B,$A91,
        Raw_totalendusesannual!$C:$C,$B91,
        Raw_totalendusesannual!$A:$A,$C91) / $D91</f>
        <v>12.008620741374759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Zones!$H$6</f>
        <v>20001.759999999998</v>
      </c>
      <c r="E92" s="38">
        <f>SUMIFS(Raw_totalendusesannual!$D:$D,
        Raw_totalendusesannual!$B:$B,$A92,
        Raw_totalendusesannual!$C:$C,$B92,
        Raw_totalendusesannual!$A:$A,$C92) / $D92</f>
        <v>45.356648614921895</v>
      </c>
      <c r="F92" s="38">
        <f>SUMIFS(Raw_totalendusesannual!$E:$E,
        Raw_totalendusesannual!$B:$B,$A92,
        Raw_totalendusesannual!$C:$C,$B92,
        Raw_totalendusesannual!$A:$A,$C92) / $D92</f>
        <v>10.041809820735775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Zones!$H$6</f>
        <v>20001.759999999998</v>
      </c>
      <c r="E93" s="38">
        <f>SUMIFS(Raw_totalendusesannual!$D:$D,
        Raw_totalendusesannual!$B:$B,$A93,
        Raw_totalendusesannual!$C:$C,$B93,
        Raw_totalendusesannual!$A:$A,$C93) / $D93</f>
        <v>86.499919007127389</v>
      </c>
      <c r="F93" s="38">
        <f>SUMIFS(Raw_totalendusesannual!$E:$E,
        Raw_totalendusesannual!$B:$B,$A93,
        Raw_totalendusesannual!$C:$C,$B93,
        Raw_totalendusesannual!$A:$A,$C93) / $D93</f>
        <v>27.152065618225596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Zones!$H$6</f>
        <v>20001.759999999998</v>
      </c>
      <c r="E94" s="38">
        <f>SUMIFS(Raw_totalendusesannual!$D:$D,
        Raw_totalendusesannual!$B:$B,$A94,
        Raw_totalendusesannual!$C:$C,$B94,
        Raw_totalendusesannual!$A:$A,$C94) / $D94</f>
        <v>73.466658434057805</v>
      </c>
      <c r="F94" s="38">
        <f>SUMIFS(Raw_totalendusesannual!$E:$E,
        Raw_totalendusesannual!$B:$B,$A94,
        Raw_totalendusesannual!$C:$C,$B94,
        Raw_totalendusesannual!$A:$A,$C94) / $D94</f>
        <v>27.231419135116116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Zones!$H$6</f>
        <v>20001.759999999998</v>
      </c>
      <c r="E95" s="38">
        <f>SUMIFS(Raw_totalendusesannual!$D:$D,
        Raw_totalendusesannual!$B:$B,$A95,
        Raw_totalendusesannual!$C:$C,$B95,
        Raw_totalendusesannual!$A:$A,$C95) / $D95</f>
        <v>78.833667137291926</v>
      </c>
      <c r="F95" s="38">
        <f>SUMIFS(Raw_totalendusesannual!$E:$E,
        Raw_totalendusesannual!$B:$B,$A95,
        Raw_totalendusesannual!$C:$C,$B95,
        Raw_totalendusesannual!$A:$A,$C95) / $D95</f>
        <v>14.236218212797274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Zones!$H$6</f>
        <v>20001.759999999998</v>
      </c>
      <c r="E96" s="38">
        <f>SUMIFS(Raw_totalendusesannual!$D:$D,
        Raw_totalendusesannual!$B:$B,$A96,
        Raw_totalendusesannual!$C:$C,$B96,
        Raw_totalendusesannual!$A:$A,$C96) / $D96</f>
        <v>62.001163897577015</v>
      </c>
      <c r="F96" s="38">
        <f>SUMIFS(Raw_totalendusesannual!$E:$E,
        Raw_totalendusesannual!$B:$B,$A96,
        Raw_totalendusesannual!$C:$C,$B96,
        Raw_totalendusesannual!$A:$A,$C96) / $D96</f>
        <v>13.805227639967683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Zones!$H$6</f>
        <v>20001.759999999998</v>
      </c>
      <c r="E97" s="38">
        <f>SUMIFS(Raw_totalendusesannual!$D:$D,
        Raw_totalendusesannual!$B:$B,$A97,
        Raw_totalendusesannual!$C:$C,$B97,
        Raw_totalendusesannual!$A:$A,$C97) / $D97</f>
        <v>81.694694866851719</v>
      </c>
      <c r="F97" s="38">
        <f>SUMIFS(Raw_totalendusesannual!$E:$E,
        Raw_totalendusesannual!$B:$B,$A97,
        Raw_totalendusesannual!$C:$C,$B97,
        Raw_totalendusesannual!$A:$A,$C97) / $D97</f>
        <v>2.5240563830382929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Zones!$H$6</f>
        <v>20001.759999999998</v>
      </c>
      <c r="E98" s="38">
        <f>SUMIFS(Raw_totalendusesannual!$D:$D,
        Raw_totalendusesannual!$B:$B,$A98,
        Raw_totalendusesannual!$C:$C,$B98,
        Raw_totalendusesannual!$A:$A,$C98) / $D98</f>
        <v>64.71223632320357</v>
      </c>
      <c r="F98" s="38">
        <f>SUMIFS(Raw_totalendusesannual!$E:$E,
        Raw_totalendusesannual!$B:$B,$A98,
        Raw_totalendusesannual!$C:$C,$B98,
        Raw_totalendusesannual!$A:$A,$C98) / $D98</f>
        <v>2.5244843453776067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Zones!$H$6</f>
        <v>20001.759999999998</v>
      </c>
      <c r="E99" s="38">
        <f>SUMIFS(Raw_totalendusesannual!$D:$D,
        Raw_totalendusesannual!$B:$B,$A99,
        Raw_totalendusesannual!$C:$C,$B99,
        Raw_totalendusesannual!$A:$A,$C99) / $D99</f>
        <v>78.777511079025061</v>
      </c>
      <c r="F99" s="38">
        <f>SUMIFS(Raw_totalendusesannual!$E:$E,
        Raw_totalendusesannual!$B:$B,$A99,
        Raw_totalendusesannual!$C:$C,$B99,
        Raw_totalendusesannual!$A:$A,$C99) / $D99</f>
        <v>2.5238234035404887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Zones!$H$6</f>
        <v>20001.759999999998</v>
      </c>
      <c r="E100" s="38">
        <f>SUMIFS(Raw_totalendusesannual!$D:$D,
        Raw_totalendusesannual!$B:$B,$A100,
        Raw_totalendusesannual!$C:$C,$B100,
        Raw_totalendusesannual!$A:$A,$C100) / $D100</f>
        <v>61.93470174624634</v>
      </c>
      <c r="F100" s="38">
        <f>SUMIFS(Raw_totalendusesannual!$E:$E,
        Raw_totalendusesannual!$B:$B,$A100,
        Raw_totalendusesannual!$C:$C,$B100,
        Raw_totalendusesannual!$A:$A,$C100) / $D100</f>
        <v>2.526223192359073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Zones!$H$6</f>
        <v>20001.759999999998</v>
      </c>
      <c r="E101" s="38">
        <f>SUMIFS(Raw_totalendusesannual!$D:$D,
        Raw_totalendusesannual!$B:$B,$A101,
        Raw_totalendusesannual!$C:$C,$B101,
        Raw_totalendusesannual!$A:$A,$C101) / $D101</f>
        <v>63.237218124805018</v>
      </c>
      <c r="F101" s="38">
        <f>SUMIFS(Raw_totalendusesannual!$E:$E,
        Raw_totalendusesannual!$B:$B,$A101,
        Raw_totalendusesannual!$C:$C,$B101,
        Raw_totalendusesannual!$A:$A,$C101) / $D101</f>
        <v>18.742382670325014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Zones!$H$6</f>
        <v>20001.759999999998</v>
      </c>
      <c r="E102" s="38">
        <f>SUMIFS(Raw_totalendusesannual!$D:$D,
        Raw_totalendusesannual!$B:$B,$A102,
        Raw_totalendusesannual!$C:$C,$B102,
        Raw_totalendusesannual!$A:$A,$C102) / $D102</f>
        <v>51.227828451096308</v>
      </c>
      <c r="F102" s="38">
        <f>SUMIFS(Raw_totalendusesannual!$E:$E,
        Raw_totalendusesannual!$B:$B,$A102,
        Raw_totalendusesannual!$C:$C,$B102,
        Raw_totalendusesannual!$A:$A,$C102) / $D102</f>
        <v>15.929260725056196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Zones!$H$6</f>
        <v>20001.759999999998</v>
      </c>
      <c r="E103" s="38">
        <f>SUMIFS(Raw_totalendusesannual!$D:$D,
        Raw_totalendusesannual!$B:$B,$A103,
        Raw_totalendusesannual!$C:$C,$B103,
        Raw_totalendusesannual!$A:$A,$C103) / $D103</f>
        <v>89.630967474862217</v>
      </c>
      <c r="F103" s="38">
        <f>SUMIFS(Raw_totalendusesannual!$E:$E,
        Raw_totalendusesannual!$B:$B,$A103,
        Raw_totalendusesannual!$C:$C,$B103,
        Raw_totalendusesannual!$A:$A,$C103) / $D103</f>
        <v>44.221406516226573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Zones!$H$6</f>
        <v>20001.759999999998</v>
      </c>
      <c r="E104" s="38">
        <f>SUMIFS(Raw_totalendusesannual!$D:$D,
        Raw_totalendusesannual!$B:$B,$A104,
        Raw_totalendusesannual!$C:$C,$B104,
        Raw_totalendusesannual!$A:$A,$C104) / $D104</f>
        <v>75.321519206309844</v>
      </c>
      <c r="F104" s="38">
        <f>SUMIFS(Raw_totalendusesannual!$E:$E,
        Raw_totalendusesannual!$B:$B,$A104,
        Raw_totalendusesannual!$C:$C,$B104,
        Raw_totalendusesannual!$A:$A,$C104) / $D104</f>
        <v>42.369450988313034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Zones!$H$6</f>
        <v>20001.759999999998</v>
      </c>
      <c r="E105" s="38">
        <f>SUMIFS(Raw_totalendusesannual!$D:$D,
        Raw_totalendusesannual!$B:$B,$A105,
        Raw_totalendusesannual!$C:$C,$B105,
        Raw_totalendusesannual!$A:$A,$C105) / $D105</f>
        <v>82.132226364079969</v>
      </c>
      <c r="F105" s="38">
        <f>SUMIFS(Raw_totalendusesannual!$E:$E,
        Raw_totalendusesannual!$B:$B,$A105,
        Raw_totalendusesannual!$C:$C,$B105,
        Raw_totalendusesannual!$A:$A,$C105) / $D105</f>
        <v>30.471948968490775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Zones!$H$6</f>
        <v>20001.759999999998</v>
      </c>
      <c r="E106" s="38">
        <f>SUMIFS(Raw_totalendusesannual!$D:$D,
        Raw_totalendusesannual!$B:$B,$A106,
        Raw_totalendusesannual!$C:$C,$B106,
        Raw_totalendusesannual!$A:$A,$C106) / $D106</f>
        <v>63.637788874579044</v>
      </c>
      <c r="F106" s="38">
        <f>SUMIFS(Raw_totalendusesannual!$E:$E,
        Raw_totalendusesannual!$B:$B,$A106,
        Raw_totalendusesannual!$C:$C,$B106,
        Raw_totalendusesannual!$A:$A,$C106) / $D106</f>
        <v>29.332379250625944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Zones!$H$6</f>
        <v>20001.759999999998</v>
      </c>
      <c r="E107" s="38">
        <f>SUMIFS(Raw_totalendusesannual!$D:$D,
        Raw_totalendusesannual!$B:$B,$A107,
        Raw_totalendusesannual!$C:$C,$B107,
        Raw_totalendusesannual!$A:$A,$C107) / $D107</f>
        <v>89.112061138619808</v>
      </c>
      <c r="F107" s="38">
        <f>SUMIFS(Raw_totalendusesannual!$E:$E,
        Raw_totalendusesannual!$B:$B,$A107,
        Raw_totalendusesannual!$C:$C,$B107,
        Raw_totalendusesannual!$A:$A,$C107) / $D107</f>
        <v>2.5790715417043302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Zones!$H$6</f>
        <v>20001.759999999998</v>
      </c>
      <c r="E108" s="38">
        <f>SUMIFS(Raw_totalendusesannual!$D:$D,
        Raw_totalendusesannual!$B:$B,$A108,
        Raw_totalendusesannual!$C:$C,$B108,
        Raw_totalendusesannual!$A:$A,$C108) / $D108</f>
        <v>70.210475978113934</v>
      </c>
      <c r="F108" s="38">
        <f>SUMIFS(Raw_totalendusesannual!$E:$E,
        Raw_totalendusesannual!$B:$B,$A108,
        Raw_totalendusesannual!$C:$C,$B108,
        Raw_totalendusesannual!$A:$A,$C108) / $D108</f>
        <v>2.5797234843333792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Zones!$H$6</f>
        <v>20001.759999999998</v>
      </c>
      <c r="E109" s="38">
        <f>SUMIFS(Raw_totalendusesannual!$D:$D,
        Raw_totalendusesannual!$B:$B,$A109,
        Raw_totalendusesannual!$C:$C,$B109,
        Raw_totalendusesannual!$A:$A,$C109) / $D109</f>
        <v>82.59220788570606</v>
      </c>
      <c r="F109" s="38">
        <f>SUMIFS(Raw_totalendusesannual!$E:$E,
        Raw_totalendusesannual!$B:$B,$A109,
        Raw_totalendusesannual!$C:$C,$B109,
        Raw_totalendusesannual!$A:$A,$C109) / $D109</f>
        <v>2.5792165289454529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Zones!$H$6</f>
        <v>20001.759999999998</v>
      </c>
      <c r="E110" s="38">
        <f>SUMIFS(Raw_totalendusesannual!$D:$D,
        Raw_totalendusesannual!$B:$B,$A110,
        Raw_totalendusesannual!$C:$C,$B110,
        Raw_totalendusesannual!$A:$A,$C110) / $D110</f>
        <v>63.817780535312892</v>
      </c>
      <c r="F110" s="38">
        <f>SUMIFS(Raw_totalendusesannual!$E:$E,
        Raw_totalendusesannual!$B:$B,$A110,
        Raw_totalendusesannual!$C:$C,$B110,
        Raw_totalendusesannual!$A:$A,$C110) / $D110</f>
        <v>2.5775441761125024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Zones!$H$6</f>
        <v>20001.759999999998</v>
      </c>
      <c r="E111" s="38">
        <f>SUMIFS(Raw_totalendusesannual!$D:$D,
        Raw_totalendusesannual!$B:$B,$A111,
        Raw_totalendusesannual!$C:$C,$B111,
        Raw_totalendusesannual!$A:$A,$C111) / $D111</f>
        <v>66.131963887177932</v>
      </c>
      <c r="F111" s="38">
        <f>SUMIFS(Raw_totalendusesannual!$E:$E,
        Raw_totalendusesannual!$B:$B,$A111,
        Raw_totalendusesannual!$C:$C,$B111,
        Raw_totalendusesannual!$A:$A,$C111) / $D111</f>
        <v>38.162287718680759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Zones!$H$6</f>
        <v>20001.759999999998</v>
      </c>
      <c r="E112" s="38">
        <f>SUMIFS(Raw_totalendusesannual!$D:$D,
        Raw_totalendusesannual!$B:$B,$A112,
        Raw_totalendusesannual!$C:$C,$B112,
        Raw_totalendusesannual!$A:$A,$C112) / $D112</f>
        <v>53.399722324435452</v>
      </c>
      <c r="F112" s="38">
        <f>SUMIFS(Raw_totalendusesannual!$E:$E,
        Raw_totalendusesannual!$B:$B,$A112,
        Raw_totalendusesannual!$C:$C,$B112,
        Raw_totalendusesannual!$A:$A,$C112) / $D112</f>
        <v>33.229811776563665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Zones!$H$6</f>
        <v>20001.759999999998</v>
      </c>
      <c r="E113" s="38">
        <f>SUMIFS(Raw_totalendusesannual!$D:$D,
        Raw_totalendusesannual!$B:$B,$A113,
        Raw_totalendusesannual!$C:$C,$B113,
        Raw_totalendusesannual!$A:$A,$C113) / $D113</f>
        <v>81.313725892121496</v>
      </c>
      <c r="F113" s="38">
        <f>SUMIFS(Raw_totalendusesannual!$E:$E,
        Raw_totalendusesannual!$B:$B,$A113,
        Raw_totalendusesannual!$C:$C,$B113,
        Raw_totalendusesannual!$A:$A,$C113) / $D113</f>
        <v>40.707335254497607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Zones!$H$6</f>
        <v>20001.759999999998</v>
      </c>
      <c r="E114" s="38">
        <f>SUMIFS(Raw_totalendusesannual!$D:$D,
        Raw_totalendusesannual!$B:$B,$A114,
        Raw_totalendusesannual!$C:$C,$B114,
        Raw_totalendusesannual!$A:$A,$C114) / $D114</f>
        <v>69.176778943452987</v>
      </c>
      <c r="F114" s="38">
        <f>SUMIFS(Raw_totalendusesannual!$E:$E,
        Raw_totalendusesannual!$B:$B,$A114,
        Raw_totalendusesannual!$C:$C,$B114,
        Raw_totalendusesannual!$A:$A,$C114) / $D114</f>
        <v>39.967080896881079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Zones!$H$6</f>
        <v>20001.759999999998</v>
      </c>
      <c r="E115" s="38">
        <f>SUMIFS(Raw_totalendusesannual!$D:$D,
        Raw_totalendusesannual!$B:$B,$A115,
        Raw_totalendusesannual!$C:$C,$B115,
        Raw_totalendusesannual!$A:$A,$C115) / $D115</f>
        <v>76.101403576485282</v>
      </c>
      <c r="F115" s="38">
        <f>SUMIFS(Raw_totalendusesannual!$E:$E,
        Raw_totalendusesannual!$B:$B,$A115,
        Raw_totalendusesannual!$C:$C,$B115,
        Raw_totalendusesannual!$A:$A,$C115) / $D115</f>
        <v>28.767185487677086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Zones!$H$6</f>
        <v>20001.759999999998</v>
      </c>
      <c r="E116" s="38">
        <f>SUMIFS(Raw_totalendusesannual!$D:$D,
        Raw_totalendusesannual!$B:$B,$A116,
        Raw_totalendusesannual!$C:$C,$B116,
        Raw_totalendusesannual!$A:$A,$C116) / $D116</f>
        <v>58.913049151674656</v>
      </c>
      <c r="F116" s="38">
        <f>SUMIFS(Raw_totalendusesannual!$E:$E,
        Raw_totalendusesannual!$B:$B,$A116,
        Raw_totalendusesannual!$C:$C,$B116,
        Raw_totalendusesannual!$A:$A,$C116) / $D116</f>
        <v>27.611822159649954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Zones!$H$6</f>
        <v>20001.759999999998</v>
      </c>
      <c r="E117" s="38">
        <f>SUMIFS(Raw_totalendusesannual!$D:$D,
        Raw_totalendusesannual!$B:$B,$A117,
        Raw_totalendusesannual!$C:$C,$B117,
        Raw_totalendusesannual!$A:$A,$C117) / $D117</f>
        <v>82.611163217636857</v>
      </c>
      <c r="F117" s="38">
        <f>SUMIFS(Raw_totalendusesannual!$E:$E,
        Raw_totalendusesannual!$B:$B,$A117,
        Raw_totalendusesannual!$C:$C,$B117,
        Raw_totalendusesannual!$A:$A,$C117) / $D117</f>
        <v>2.6486064226348085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Zones!$H$6</f>
        <v>20001.759999999998</v>
      </c>
      <c r="E118" s="38">
        <f>SUMIFS(Raw_totalendusesannual!$D:$D,
        Raw_totalendusesannual!$B:$B,$A118,
        Raw_totalendusesannual!$C:$C,$B118,
        Raw_totalendusesannual!$A:$A,$C118) / $D118</f>
        <v>64.993168101207104</v>
      </c>
      <c r="F118" s="38">
        <f>SUMIFS(Raw_totalendusesannual!$E:$E,
        Raw_totalendusesannual!$B:$B,$A118,
        Raw_totalendusesannual!$C:$C,$B118,
        Raw_totalendusesannual!$A:$A,$C118) / $D118</f>
        <v>2.6503937653486496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Zones!$H$6</f>
        <v>20001.759999999998</v>
      </c>
      <c r="E119" s="38">
        <f>SUMIFS(Raw_totalendusesannual!$D:$D,
        Raw_totalendusesannual!$B:$B,$A119,
        Raw_totalendusesannual!$C:$C,$B119,
        Raw_totalendusesannual!$A:$A,$C119) / $D119</f>
        <v>76.501483869419502</v>
      </c>
      <c r="F119" s="38">
        <f>SUMIFS(Raw_totalendusesannual!$E:$E,
        Raw_totalendusesannual!$B:$B,$A119,
        Raw_totalendusesannual!$C:$C,$B119,
        Raw_totalendusesannual!$A:$A,$C119) / $D119</f>
        <v>2.6482099575237381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Zones!$H$6</f>
        <v>20001.759999999998</v>
      </c>
      <c r="E120" s="38">
        <f>SUMIFS(Raw_totalendusesannual!$D:$D,
        Raw_totalendusesannual!$B:$B,$A120,
        Raw_totalendusesannual!$C:$C,$B120,
        Raw_totalendusesannual!$A:$A,$C120) / $D120</f>
        <v>59.070170824967398</v>
      </c>
      <c r="F120" s="38">
        <f>SUMIFS(Raw_totalendusesannual!$E:$E,
        Raw_totalendusesannual!$B:$B,$A120,
        Raw_totalendusesannual!$C:$C,$B120,
        Raw_totalendusesannual!$A:$A,$C120) / $D120</f>
        <v>2.6472515418643163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Zones!$H$6</f>
        <v>20001.759999999998</v>
      </c>
      <c r="E121" s="38">
        <f>SUMIFS(Raw_totalendusesannual!$D:$D,
        Raw_totalendusesannual!$B:$B,$A121,
        Raw_totalendusesannual!$C:$C,$B121,
        Raw_totalendusesannual!$A:$A,$C121) / $D121</f>
        <v>60.36065876202894</v>
      </c>
      <c r="F121" s="38">
        <f>SUMIFS(Raw_totalendusesannual!$E:$E,
        Raw_totalendusesannual!$B:$B,$A121,
        Raw_totalendusesannual!$C:$C,$B121,
        Raw_totalendusesannual!$A:$A,$C121) / $D121</f>
        <v>35.950013898776916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Zones!$H$6</f>
        <v>20001.759999999998</v>
      </c>
      <c r="E122" s="38">
        <f>SUMIFS(Raw_totalendusesannual!$D:$D,
        Raw_totalendusesannual!$B:$B,$A122,
        Raw_totalendusesannual!$C:$C,$B122,
        Raw_totalendusesannual!$A:$A,$C122) / $D122</f>
        <v>49.490948296549902</v>
      </c>
      <c r="F122" s="38">
        <f>SUMIFS(Raw_totalendusesannual!$E:$E,
        Raw_totalendusesannual!$B:$B,$A122,
        Raw_totalendusesannual!$C:$C,$B122,
        Raw_totalendusesannual!$A:$A,$C122) / $D122</f>
        <v>31.31081564822296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Zones!$H$6</f>
        <v>20001.759999999998</v>
      </c>
      <c r="E123" s="38">
        <f>SUMIFS(Raw_totalendusesannual!$D:$D,
        Raw_totalendusesannual!$B:$B,$A123,
        Raw_totalendusesannual!$C:$C,$B123,
        Raw_totalendusesannual!$A:$A,$C123) / $D123</f>
        <v>92.868225596147539</v>
      </c>
      <c r="F123" s="38">
        <f>SUMIFS(Raw_totalendusesannual!$E:$E,
        Raw_totalendusesannual!$B:$B,$A123,
        Raw_totalendusesannual!$C:$C,$B123,
        Raw_totalendusesannual!$A:$A,$C123) / $D123</f>
        <v>36.435873643119407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Zones!$H$6</f>
        <v>20001.759999999998</v>
      </c>
      <c r="E124" s="38">
        <f>SUMIFS(Raw_totalendusesannual!$D:$D,
        Raw_totalendusesannual!$B:$B,$A124,
        Raw_totalendusesannual!$C:$C,$B124,
        Raw_totalendusesannual!$A:$A,$C124) / $D124</f>
        <v>78.25997212245322</v>
      </c>
      <c r="F124" s="38">
        <f>SUMIFS(Raw_totalendusesannual!$E:$E,
        Raw_totalendusesannual!$B:$B,$A124,
        Raw_totalendusesannual!$C:$C,$B124,
        Raw_totalendusesannual!$A:$A,$C124) / $D124</f>
        <v>36.575020898160965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Zones!$H$6</f>
        <v>20001.759999999998</v>
      </c>
      <c r="E125" s="38">
        <f>SUMIFS(Raw_totalendusesannual!$D:$D,
        Raw_totalendusesannual!$B:$B,$A125,
        Raw_totalendusesannual!$C:$C,$B125,
        Raw_totalendusesannual!$A:$A,$C125) / $D125</f>
        <v>84.105508715233057</v>
      </c>
      <c r="F125" s="38">
        <f>SUMIFS(Raw_totalendusesannual!$E:$E,
        Raw_totalendusesannual!$B:$B,$A125,
        Raw_totalendusesannual!$C:$C,$B125,
        Raw_totalendusesannual!$A:$A,$C125) / $D125</f>
        <v>24.895196222732402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Zones!$H$6</f>
        <v>20001.759999999998</v>
      </c>
      <c r="E126" s="38">
        <f>SUMIFS(Raw_totalendusesannual!$D:$D,
        Raw_totalendusesannual!$B:$B,$A126,
        Raw_totalendusesannual!$C:$C,$B126,
        Raw_totalendusesannual!$A:$A,$C126) / $D126</f>
        <v>65.556168057210968</v>
      </c>
      <c r="F126" s="38">
        <f>SUMIFS(Raw_totalendusesannual!$E:$E,
        Raw_totalendusesannual!$B:$B,$A126,
        Raw_totalendusesannual!$C:$C,$B126,
        Raw_totalendusesannual!$A:$A,$C126) / $D126</f>
        <v>24.463812684483766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Zones!$H$6</f>
        <v>20001.759999999998</v>
      </c>
      <c r="E127" s="38">
        <f>SUMIFS(Raw_totalendusesannual!$D:$D,
        Raw_totalendusesannual!$B:$B,$A127,
        Raw_totalendusesannual!$C:$C,$B127,
        Raw_totalendusesannual!$A:$A,$C127) / $D127</f>
        <v>89.719028725472171</v>
      </c>
      <c r="F127" s="38">
        <f>SUMIFS(Raw_totalendusesannual!$E:$E,
        Raw_totalendusesannual!$B:$B,$A127,
        Raw_totalendusesannual!$C:$C,$B127,
        Raw_totalendusesannual!$A:$A,$C127) / $D127</f>
        <v>2.5068084008607245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Zones!$H$6</f>
        <v>20001.759999999998</v>
      </c>
      <c r="E128" s="38">
        <f>SUMIFS(Raw_totalendusesannual!$D:$D,
        Raw_totalendusesannual!$B:$B,$A128,
        Raw_totalendusesannual!$C:$C,$B128,
        Raw_totalendusesannual!$A:$A,$C128) / $D128</f>
        <v>70.927038420618999</v>
      </c>
      <c r="F128" s="38">
        <f>SUMIFS(Raw_totalendusesannual!$E:$E,
        Raw_totalendusesannual!$B:$B,$A128,
        Raw_totalendusesannual!$C:$C,$B128,
        Raw_totalendusesannual!$A:$A,$C128) / $D128</f>
        <v>2.5092776835638468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Zones!$H$6</f>
        <v>20001.759999999998</v>
      </c>
      <c r="E129" s="38">
        <f>SUMIFS(Raw_totalendusesannual!$D:$D,
        Raw_totalendusesannual!$B:$B,$A129,
        Raw_totalendusesannual!$C:$C,$B129,
        Raw_totalendusesannual!$A:$A,$C129) / $D129</f>
        <v>84.36033179080242</v>
      </c>
      <c r="F129" s="38">
        <f>SUMIFS(Raw_totalendusesannual!$E:$E,
        Raw_totalendusesannual!$B:$B,$A129,
        Raw_totalendusesannual!$C:$C,$B129,
        Raw_totalendusesannual!$A:$A,$C129) / $D129</f>
        <v>2.5066819119917452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Zones!$H$6</f>
        <v>20001.759999999998</v>
      </c>
      <c r="E130" s="38">
        <f>SUMIFS(Raw_totalendusesannual!$D:$D,
        Raw_totalendusesannual!$B:$B,$A130,
        Raw_totalendusesannual!$C:$C,$B130,
        Raw_totalendusesannual!$A:$A,$C130) / $D130</f>
        <v>65.688052951340282</v>
      </c>
      <c r="F130" s="38">
        <f>SUMIFS(Raw_totalendusesannual!$E:$E,
        Raw_totalendusesannual!$B:$B,$A130,
        Raw_totalendusesannual!$C:$C,$B130,
        Raw_totalendusesannual!$A:$A,$C130) / $D130</f>
        <v>2.5075373367143694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Zones!$H$6</f>
        <v>20001.759999999998</v>
      </c>
      <c r="E131" s="38">
        <f>SUMIFS(Raw_totalendusesannual!$D:$D,
        Raw_totalendusesannual!$B:$B,$A131,
        Raw_totalendusesannual!$C:$C,$B131,
        Raw_totalendusesannual!$A:$A,$C131) / $D131</f>
        <v>68.686090124069082</v>
      </c>
      <c r="F131" s="38">
        <f>SUMIFS(Raw_totalendusesannual!$E:$E,
        Raw_totalendusesannual!$B:$B,$A131,
        Raw_totalendusesannual!$C:$C,$B131,
        Raw_totalendusesannual!$A:$A,$C131) / $D131</f>
        <v>31.463434717744839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Zones!$H$6</f>
        <v>20001.759999999998</v>
      </c>
      <c r="E132" s="38">
        <f>SUMIFS(Raw_totalendusesannual!$D:$D,
        Raw_totalendusesannual!$B:$B,$A132,
        Raw_totalendusesannual!$C:$C,$B132,
        Raw_totalendusesannual!$A:$A,$C132) / $D132</f>
        <v>55.666656334242596</v>
      </c>
      <c r="F132" s="38">
        <f>SUMIFS(Raw_totalendusesannual!$E:$E,
        Raw_totalendusesannual!$B:$B,$A132,
        Raw_totalendusesannual!$C:$C,$B132,
        Raw_totalendusesannual!$A:$A,$C132) / $D132</f>
        <v>27.828019634272184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Zones!$H$6</f>
        <v>20001.759999999998</v>
      </c>
      <c r="E133" s="38">
        <f>SUMIFS(Raw_totalendusesannual!$D:$D,
        Raw_totalendusesannual!$B:$B,$A133,
        Raw_totalendusesannual!$C:$C,$B133,
        Raw_totalendusesannual!$A:$A,$C133) / $D133</f>
        <v>103.57087026341682</v>
      </c>
      <c r="F133" s="38">
        <f>SUMIFS(Raw_totalendusesannual!$E:$E,
        Raw_totalendusesannual!$B:$B,$A133,
        Raw_totalendusesannual!$C:$C,$B133,
        Raw_totalendusesannual!$A:$A,$C133) / $D133</f>
        <v>30.479181831998787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Zones!$H$6</f>
        <v>20001.759999999998</v>
      </c>
      <c r="E134" s="38">
        <f>SUMIFS(Raw_totalendusesannual!$D:$D,
        Raw_totalendusesannual!$B:$B,$A134,
        Raw_totalendusesannual!$C:$C,$B134,
        Raw_totalendusesannual!$A:$A,$C134) / $D134</f>
        <v>87.27932291958308</v>
      </c>
      <c r="F134" s="38">
        <f>SUMIFS(Raw_totalendusesannual!$E:$E,
        Raw_totalendusesannual!$B:$B,$A134,
        Raw_totalendusesannual!$C:$C,$B134,
        Raw_totalendusesannual!$A:$A,$C134) / $D134</f>
        <v>29.925736035228901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Zones!$H$6</f>
        <v>20001.759999999998</v>
      </c>
      <c r="E135" s="38">
        <f>SUMIFS(Raw_totalendusesannual!$D:$D,
        Raw_totalendusesannual!$B:$B,$A135,
        Raw_totalendusesannual!$C:$C,$B135,
        Raw_totalendusesannual!$A:$A,$C135) / $D135</f>
        <v>93.802249402052624</v>
      </c>
      <c r="F135" s="38">
        <f>SUMIFS(Raw_totalendusesannual!$E:$E,
        Raw_totalendusesannual!$B:$B,$A135,
        Raw_totalendusesannual!$C:$C,$B135,
        Raw_totalendusesannual!$A:$A,$C135) / $D135</f>
        <v>17.180574109478364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Zones!$H$6</f>
        <v>20001.759999999998</v>
      </c>
      <c r="E136" s="38">
        <f>SUMIFS(Raw_totalendusesannual!$D:$D,
        Raw_totalendusesannual!$B:$B,$A136,
        Raw_totalendusesannual!$C:$C,$B136,
        Raw_totalendusesannual!$A:$A,$C136) / $D136</f>
        <v>73.921968866739732</v>
      </c>
      <c r="F136" s="38">
        <f>SUMIFS(Raw_totalendusesannual!$E:$E,
        Raw_totalendusesannual!$B:$B,$A136,
        Raw_totalendusesannual!$C:$C,$B136,
        Raw_totalendusesannual!$A:$A,$C136) / $D136</f>
        <v>16.833319167913224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Zones!$H$6</f>
        <v>20001.759999999998</v>
      </c>
      <c r="E137" s="38">
        <f>SUMIFS(Raw_totalendusesannual!$D:$D,
        Raw_totalendusesannual!$B:$B,$A137,
        Raw_totalendusesannual!$C:$C,$B137,
        Raw_totalendusesannual!$A:$A,$C137) / $D137</f>
        <v>97.491724228267927</v>
      </c>
      <c r="F137" s="38">
        <f>SUMIFS(Raw_totalendusesannual!$E:$E,
        Raw_totalendusesannual!$B:$B,$A137,
        Raw_totalendusesannual!$C:$C,$B137,
        Raw_totalendusesannual!$A:$A,$C137) / $D137</f>
        <v>2.3831757805313134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Zones!$H$6</f>
        <v>20001.759999999998</v>
      </c>
      <c r="E138" s="38">
        <f>SUMIFS(Raw_totalendusesannual!$D:$D,
        Raw_totalendusesannual!$B:$B,$A138,
        Raw_totalendusesannual!$C:$C,$B138,
        Raw_totalendusesannual!$A:$A,$C138) / $D138</f>
        <v>77.467460863444032</v>
      </c>
      <c r="F138" s="38">
        <f>SUMIFS(Raw_totalendusesannual!$E:$E,
        Raw_totalendusesannual!$B:$B,$A138,
        Raw_totalendusesannual!$C:$C,$B138,
        Raw_totalendusesannual!$A:$A,$C138) / $D138</f>
        <v>2.3764503723672319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Zones!$H$6</f>
        <v>20001.759999999998</v>
      </c>
      <c r="E139" s="38">
        <f>SUMIFS(Raw_totalendusesannual!$D:$D,
        Raw_totalendusesannual!$B:$B,$A139,
        Raw_totalendusesannual!$C:$C,$B139,
        Raw_totalendusesannual!$A:$A,$C139) / $D139</f>
        <v>93.912072737599104</v>
      </c>
      <c r="F139" s="38">
        <f>SUMIFS(Raw_totalendusesannual!$E:$E,
        Raw_totalendusesannual!$B:$B,$A139,
        Raw_totalendusesannual!$C:$C,$B139,
        Raw_totalendusesannual!$A:$A,$C139) / $D139</f>
        <v>2.3829887969858654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Zones!$H$6</f>
        <v>20001.759999999998</v>
      </c>
      <c r="E140" s="38">
        <f>SUMIFS(Raw_totalendusesannual!$D:$D,
        Raw_totalendusesannual!$B:$B,$A140,
        Raw_totalendusesannual!$C:$C,$B140,
        Raw_totalendusesannual!$A:$A,$C140) / $D140</f>
        <v>73.967768336386399</v>
      </c>
      <c r="F140" s="38">
        <f>SUMIFS(Raw_totalendusesannual!$E:$E,
        Raw_totalendusesannual!$B:$B,$A140,
        Raw_totalendusesannual!$C:$C,$B140,
        Raw_totalendusesannual!$A:$A,$C140) / $D140</f>
        <v>2.3757509339178151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Zones!$H$6</f>
        <v>20001.759999999998</v>
      </c>
      <c r="E141" s="38">
        <f>SUMIFS(Raw_totalendusesannual!$D:$D,
        Raw_totalendusesannual!$B:$B,$A141,
        Raw_totalendusesannual!$C:$C,$B141,
        Raw_totalendusesannual!$A:$A,$C141) / $D141</f>
        <v>77.837438805385133</v>
      </c>
      <c r="F141" s="38">
        <f>SUMIFS(Raw_totalendusesannual!$E:$E,
        Raw_totalendusesannual!$B:$B,$A141,
        Raw_totalendusesannual!$C:$C,$B141,
        Raw_totalendusesannual!$A:$A,$C141) / $D141</f>
        <v>22.567479561798564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Zones!$H$6</f>
        <v>20001.759999999998</v>
      </c>
      <c r="E142" s="38">
        <f>SUMIFS(Raw_totalendusesannual!$D:$D,
        Raw_totalendusesannual!$B:$B,$A142,
        Raw_totalendusesannual!$C:$C,$B142,
        Raw_totalendusesannual!$A:$A,$C142) / $D142</f>
        <v>62.122112254121646</v>
      </c>
      <c r="F142" s="38">
        <f>SUMIFS(Raw_totalendusesannual!$E:$E,
        Raw_totalendusesannual!$B:$B,$A142,
        Raw_totalendusesannual!$C:$C,$B142,
        Raw_totalendusesannual!$A:$A,$C142) / $D142</f>
        <v>19.658607042580254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Zones!$H$6</f>
        <v>20001.759999999998</v>
      </c>
      <c r="E143" s="38">
        <f>SUMIFS(Raw_totalendusesannual!$D:$D,
        Raw_totalendusesannual!$B:$B,$A143,
        Raw_totalendusesannual!$C:$C,$B143,
        Raw_totalendusesannual!$A:$A,$C143) / $D143</f>
        <v>128.18575465359049</v>
      </c>
      <c r="F143" s="38">
        <f>SUMIFS(Raw_totalendusesannual!$E:$E,
        Raw_totalendusesannual!$B:$B,$A143,
        Raw_totalendusesannual!$C:$C,$B143,
        Raw_totalendusesannual!$A:$A,$C143) / $D143</f>
        <v>22.354051343481775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Zones!$H$6</f>
        <v>20001.759999999998</v>
      </c>
      <c r="E144" s="38">
        <f>SUMIFS(Raw_totalendusesannual!$D:$D,
        Raw_totalendusesannual!$B:$B,$A144,
        Raw_totalendusesannual!$C:$C,$B144,
        Raw_totalendusesannual!$A:$A,$C144) / $D144</f>
        <v>108.84985421282929</v>
      </c>
      <c r="F144" s="38">
        <f>SUMIFS(Raw_totalendusesannual!$E:$E,
        Raw_totalendusesannual!$B:$B,$A144,
        Raw_totalendusesannual!$C:$C,$B144,
        Raw_totalendusesannual!$A:$A,$C144) / $D144</f>
        <v>22.198060570669785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Zones!$H$6</f>
        <v>20001.759999999998</v>
      </c>
      <c r="E145" s="38">
        <f>SUMIFS(Raw_totalendusesannual!$D:$D,
        Raw_totalendusesannual!$B:$B,$A145,
        Raw_totalendusesannual!$C:$C,$B145,
        Raw_totalendusesannual!$A:$A,$C145) / $D145</f>
        <v>105.10636064026367</v>
      </c>
      <c r="F145" s="38">
        <f>SUMIFS(Raw_totalendusesannual!$E:$E,
        Raw_totalendusesannual!$B:$B,$A145,
        Raw_totalendusesannual!$C:$C,$B145,
        Raw_totalendusesannual!$A:$A,$C145) / $D145</f>
        <v>7.1445542792234287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Zones!$H$6</f>
        <v>20001.759999999998</v>
      </c>
      <c r="E146" s="38">
        <f>SUMIFS(Raw_totalendusesannual!$D:$D,
        Raw_totalendusesannual!$B:$B,$A146,
        Raw_totalendusesannual!$C:$C,$B146,
        Raw_totalendusesannual!$A:$A,$C146) / $D146</f>
        <v>83.170192523057977</v>
      </c>
      <c r="F146" s="38">
        <f>SUMIFS(Raw_totalendusesannual!$E:$E,
        Raw_totalendusesannual!$B:$B,$A146,
        Raw_totalendusesannual!$C:$C,$B146,
        Raw_totalendusesannual!$A:$A,$C146) / $D146</f>
        <v>6.9231352640967607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Zones!$H$6</f>
        <v>20001.759999999998</v>
      </c>
      <c r="E147" s="38">
        <f>SUMIFS(Raw_totalendusesannual!$D:$D,
        Raw_totalendusesannual!$B:$B,$A147,
        Raw_totalendusesannual!$C:$C,$B147,
        Raw_totalendusesannual!$A:$A,$C147) / $D147</f>
        <v>106.31163857580533</v>
      </c>
      <c r="F147" s="38">
        <f>SUMIFS(Raw_totalendusesannual!$E:$E,
        Raw_totalendusesannual!$B:$B,$A147,
        Raw_totalendusesannual!$C:$C,$B147,
        Raw_totalendusesannual!$A:$A,$C147) / $D147</f>
        <v>2.1263038852580975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Zones!$H$6</f>
        <v>20001.759999999998</v>
      </c>
      <c r="E148" s="38">
        <f>SUMIFS(Raw_totalendusesannual!$D:$D,
        Raw_totalendusesannual!$B:$B,$A148,
        Raw_totalendusesannual!$C:$C,$B148,
        Raw_totalendusesannual!$A:$A,$C148) / $D148</f>
        <v>84.304707185767654</v>
      </c>
      <c r="F148" s="38">
        <f>SUMIFS(Raw_totalendusesannual!$E:$E,
        Raw_totalendusesannual!$B:$B,$A148,
        Raw_totalendusesannual!$C:$C,$B148,
        Raw_totalendusesannual!$A:$A,$C148) / $D148</f>
        <v>2.1206273847901387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Zones!$H$6</f>
        <v>20001.759999999998</v>
      </c>
      <c r="E149" s="38">
        <f>SUMIFS(Raw_totalendusesannual!$D:$D,
        Raw_totalendusesannual!$B:$B,$A149,
        Raw_totalendusesannual!$C:$C,$B149,
        Raw_totalendusesannual!$A:$A,$C149) / $D149</f>
        <v>105.02997036260808</v>
      </c>
      <c r="F149" s="38">
        <f>SUMIFS(Raw_totalendusesannual!$E:$E,
        Raw_totalendusesannual!$B:$B,$A149,
        Raw_totalendusesannual!$C:$C,$B149,
        Raw_totalendusesannual!$A:$A,$C149) / $D149</f>
        <v>2.1261828959051607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Zones!$H$6</f>
        <v>20001.759999999998</v>
      </c>
      <c r="E150" s="38">
        <f>SUMIFS(Raw_totalendusesannual!$D:$D,
        Raw_totalendusesannual!$B:$B,$A150,
        Raw_totalendusesannual!$C:$C,$B150,
        Raw_totalendusesannual!$A:$A,$C150) / $D150</f>
        <v>83.075311872555218</v>
      </c>
      <c r="F150" s="38">
        <f>SUMIFS(Raw_totalendusesannual!$E:$E,
        Raw_totalendusesannual!$B:$B,$A150,
        Raw_totalendusesannual!$C:$C,$B150,
        Raw_totalendusesannual!$A:$A,$C150) / $D150</f>
        <v>2.1206933789826494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Zones!$H$6</f>
        <v>20001.759999999998</v>
      </c>
      <c r="E151" s="38">
        <f>SUMIFS(Raw_totalendusesannual!$D:$D,
        Raw_totalendusesannual!$B:$B,$A151,
        Raw_totalendusesannual!$C:$C,$B151,
        Raw_totalendusesannual!$A:$A,$C151) / $D151</f>
        <v>91.981207153770484</v>
      </c>
      <c r="F151" s="38">
        <f>SUMIFS(Raw_totalendusesannual!$E:$E,
        Raw_totalendusesannual!$B:$B,$A151,
        Raw_totalendusesannual!$C:$C,$B151,
        Raw_totalendusesannual!$A:$A,$C151) / $D151</f>
        <v>9.5082387749878023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Zones!$H$6</f>
        <v>20001.759999999998</v>
      </c>
      <c r="E152" s="38">
        <f>SUMIFS(Raw_totalendusesannual!$D:$D,
        Raw_totalendusesannual!$B:$B,$A152,
        Raw_totalendusesannual!$C:$C,$B152,
        Raw_totalendusesannual!$A:$A,$C152) / $D152</f>
        <v>74.910081912791682</v>
      </c>
      <c r="F152" s="38">
        <f>SUMIFS(Raw_totalendusesannual!$E:$E,
        Raw_totalendusesannual!$B:$B,$A152,
        Raw_totalendusesannual!$C:$C,$B152,
        Raw_totalendusesannual!$A:$A,$C152) / $D152</f>
        <v>8.3363454016046585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Zones!$H$6</f>
        <v>20001.759999999998</v>
      </c>
      <c r="E153" s="38">
        <f>SUMIFS(Raw_totalendusesannual!$D:$D,
        Raw_totalendusesannual!$B:$B,$A153,
        Raw_totalendusesannual!$C:$C,$B153,
        Raw_totalendusesannual!$A:$A,$C153) / $D153</f>
        <v>89.07117273679917</v>
      </c>
      <c r="F153" s="38">
        <f>SUMIFS(Raw_totalendusesannual!$E:$E,
        Raw_totalendusesannual!$B:$B,$A153,
        Raw_totalendusesannual!$C:$C,$B153,
        Raw_totalendusesannual!$A:$A,$C153) / $D153</f>
        <v>51.632206365839814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Zones!$H$6</f>
        <v>20001.759999999998</v>
      </c>
      <c r="E154" s="38">
        <f>SUMIFS(Raw_totalendusesannual!$D:$D,
        Raw_totalendusesannual!$B:$B,$A154,
        Raw_totalendusesannual!$C:$C,$B154,
        Raw_totalendusesannual!$A:$A,$C154) / $D154</f>
        <v>72.241107282559142</v>
      </c>
      <c r="F154" s="38">
        <f>SUMIFS(Raw_totalendusesannual!$E:$E,
        Raw_totalendusesannual!$B:$B,$A154,
        Raw_totalendusesannual!$C:$C,$B154,
        Raw_totalendusesannual!$A:$A,$C154) / $D154</f>
        <v>49.064878290710425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Zones!$H$6</f>
        <v>20001.759999999998</v>
      </c>
      <c r="E155" s="38">
        <f>SUMIFS(Raw_totalendusesannual!$D:$D,
        Raw_totalendusesannual!$B:$B,$A155,
        Raw_totalendusesannual!$C:$C,$B155,
        Raw_totalendusesannual!$A:$A,$C155) / $D155</f>
        <v>82.877822751597876</v>
      </c>
      <c r="F155" s="38">
        <f>SUMIFS(Raw_totalendusesannual!$E:$E,
        Raw_totalendusesannual!$B:$B,$A155,
        Raw_totalendusesannual!$C:$C,$B155,
        Raw_totalendusesannual!$A:$A,$C155) / $D155</f>
        <v>39.095042136292008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Zones!$H$6</f>
        <v>20001.759999999998</v>
      </c>
      <c r="E156" s="38">
        <f>SUMIFS(Raw_totalendusesannual!$D:$D,
        Raw_totalendusesannual!$B:$B,$A156,
        Raw_totalendusesannual!$C:$C,$B156,
        Raw_totalendusesannual!$A:$A,$C156) / $D156</f>
        <v>64.923748710113514</v>
      </c>
      <c r="F156" s="38">
        <f>SUMIFS(Raw_totalendusesannual!$E:$E,
        Raw_totalendusesannual!$B:$B,$A156,
        Raw_totalendusesannual!$C:$C,$B156,
        Raw_totalendusesannual!$A:$A,$C156) / $D156</f>
        <v>36.871846777483583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Zones!$H$6</f>
        <v>20001.759999999998</v>
      </c>
      <c r="E157" s="38">
        <f>SUMIFS(Raw_totalendusesannual!$D:$D,
        Raw_totalendusesannual!$B:$B,$A157,
        Raw_totalendusesannual!$C:$C,$B157,
        Raw_totalendusesannual!$A:$A,$C157) / $D157</f>
        <v>93.571913171640901</v>
      </c>
      <c r="F157" s="38">
        <f>SUMIFS(Raw_totalendusesannual!$E:$E,
        Raw_totalendusesannual!$B:$B,$A157,
        Raw_totalendusesannual!$C:$C,$B157,
        Raw_totalendusesannual!$A:$A,$C157) / $D157</f>
        <v>2.7965109070401808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Zones!$H$6</f>
        <v>20001.759999999998</v>
      </c>
      <c r="E158" s="38">
        <f>SUMIFS(Raw_totalendusesannual!$D:$D,
        Raw_totalendusesannual!$B:$B,$A158,
        Raw_totalendusesannual!$C:$C,$B158,
        Raw_totalendusesannual!$A:$A,$C158) / $D158</f>
        <v>74.649799817616056</v>
      </c>
      <c r="F158" s="38">
        <f>SUMIFS(Raw_totalendusesannual!$E:$E,
        Raw_totalendusesannual!$B:$B,$A158,
        Raw_totalendusesannual!$C:$C,$B158,
        Raw_totalendusesannual!$A:$A,$C158) / $D158</f>
        <v>2.799462147331035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Zones!$H$6</f>
        <v>20001.759999999998</v>
      </c>
      <c r="E159" s="38">
        <f>SUMIFS(Raw_totalendusesannual!$D:$D,
        Raw_totalendusesannual!$B:$B,$A159,
        Raw_totalendusesannual!$C:$C,$B159,
        Raw_totalendusesannual!$A:$A,$C159) / $D159</f>
        <v>84.66206623817105</v>
      </c>
      <c r="F159" s="38">
        <f>SUMIFS(Raw_totalendusesannual!$E:$E,
        Raw_totalendusesannual!$B:$B,$A159,
        Raw_totalendusesannual!$C:$C,$B159,
        Raw_totalendusesannual!$A:$A,$C159) / $D159</f>
        <v>2.7958544648070971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Zones!$H$6</f>
        <v>20001.759999999998</v>
      </c>
      <c r="E160" s="38">
        <f>SUMIFS(Raw_totalendusesannual!$D:$D,
        Raw_totalendusesannual!$B:$B,$A160,
        Raw_totalendusesannual!$C:$C,$B160,
        Raw_totalendusesannual!$A:$A,$C160) / $D160</f>
        <v>65.758925214581126</v>
      </c>
      <c r="F160" s="38">
        <f>SUMIFS(Raw_totalendusesannual!$E:$E,
        Raw_totalendusesannual!$B:$B,$A160,
        Raw_totalendusesannual!$C:$C,$B160,
        Raw_totalendusesannual!$A:$A,$C160) / $D160</f>
        <v>2.7965819007927304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Zones!$H$6</f>
        <v>20001.759999999998</v>
      </c>
      <c r="E161" s="38">
        <f>SUMIFS(Raw_totalendusesannual!$D:$D,
        Raw_totalendusesannual!$B:$B,$A161,
        Raw_totalendusesannual!$C:$C,$B161,
        Raw_totalendusesannual!$A:$A,$C161) / $D161</f>
        <v>64.703273611922157</v>
      </c>
      <c r="F161" s="38">
        <f>SUMIFS(Raw_totalendusesannual!$E:$E,
        Raw_totalendusesannual!$B:$B,$A161,
        Raw_totalendusesannual!$C:$C,$B161,
        Raw_totalendusesannual!$A:$A,$C161) / $D161</f>
        <v>47.860543272192047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Zones!$H$6</f>
        <v>20001.759999999998</v>
      </c>
      <c r="E162" s="38">
        <f>SUMIFS(Raw_totalendusesannual!$D:$D,
        Raw_totalendusesannual!$B:$B,$A162,
        Raw_totalendusesannual!$C:$C,$B162,
        Raw_totalendusesannual!$A:$A,$C162) / $D162</f>
        <v>50.896743086608382</v>
      </c>
      <c r="F162" s="38">
        <f>SUMIFS(Raw_totalendusesannual!$E:$E,
        Raw_totalendusesannual!$B:$B,$A162,
        Raw_totalendusesannual!$C:$C,$B162,
        Raw_totalendusesannual!$A:$A,$C162) / $D162</f>
        <v>43.773951392277482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1EC5-8063-4A04-A33B-54611D0FC67C}">
  <dimension ref="A1:H140"/>
  <sheetViews>
    <sheetView workbookViewId="0"/>
  </sheetViews>
  <sheetFormatPr defaultRowHeight="15" x14ac:dyDescent="0.25"/>
  <sheetData>
    <row r="1" spans="1:8" x14ac:dyDescent="0.25">
      <c r="A1" t="s">
        <v>439</v>
      </c>
    </row>
    <row r="3" spans="1:8" x14ac:dyDescent="0.25">
      <c r="A3" s="86" t="s">
        <v>440</v>
      </c>
      <c r="B3" s="86"/>
      <c r="C3" s="86"/>
      <c r="F3" s="86" t="s">
        <v>441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52.938773887897867</v>
      </c>
      <c r="C5" s="86">
        <v>44.920236019230316</v>
      </c>
      <c r="F5" s="86" t="s">
        <v>73</v>
      </c>
      <c r="G5" s="86">
        <v>62.75205131948389</v>
      </c>
      <c r="H5" s="86">
        <v>61.456961287406706</v>
      </c>
    </row>
    <row r="6" spans="1:8" x14ac:dyDescent="0.25">
      <c r="A6" s="86" t="s">
        <v>74</v>
      </c>
      <c r="B6" s="86">
        <v>63.084945024837815</v>
      </c>
      <c r="C6" s="86">
        <v>54.732492040700421</v>
      </c>
      <c r="F6" s="86" t="s">
        <v>74</v>
      </c>
      <c r="G6" s="86">
        <v>44.624643531369244</v>
      </c>
      <c r="H6" s="86">
        <v>42.915273955891884</v>
      </c>
    </row>
    <row r="7" spans="1:8" x14ac:dyDescent="0.25">
      <c r="A7" s="86" t="s">
        <v>75</v>
      </c>
      <c r="B7" s="86">
        <v>54.120964355136756</v>
      </c>
      <c r="C7" s="86">
        <v>48.396553103326909</v>
      </c>
      <c r="F7" s="86" t="s">
        <v>75</v>
      </c>
      <c r="G7" s="86">
        <v>34.172474822215648</v>
      </c>
      <c r="H7" s="86">
        <v>34.211300905520318</v>
      </c>
    </row>
    <row r="8" spans="1:8" x14ac:dyDescent="0.25">
      <c r="A8" s="86" t="s">
        <v>76</v>
      </c>
      <c r="B8" s="86">
        <v>64.602435485677262</v>
      </c>
      <c r="C8" s="86">
        <v>56.037207225764135</v>
      </c>
      <c r="F8" s="86" t="s">
        <v>76</v>
      </c>
      <c r="G8" s="86">
        <v>31.961987345113634</v>
      </c>
      <c r="H8" s="86">
        <v>31.70042186287607</v>
      </c>
    </row>
    <row r="9" spans="1:8" x14ac:dyDescent="0.25">
      <c r="A9" s="86" t="s">
        <v>77</v>
      </c>
      <c r="B9" s="86">
        <v>55.790618425578558</v>
      </c>
      <c r="C9" s="86">
        <v>50.182957899704832</v>
      </c>
      <c r="F9" s="86" t="s">
        <v>77</v>
      </c>
      <c r="G9" s="86">
        <v>33.994270504195633</v>
      </c>
      <c r="H9" s="86">
        <v>33.751265888601807</v>
      </c>
    </row>
    <row r="10" spans="1:8" x14ac:dyDescent="0.25">
      <c r="A10" s="86" t="s">
        <v>78</v>
      </c>
      <c r="B10" s="86">
        <v>63.848023873899109</v>
      </c>
      <c r="C10" s="86">
        <v>56.405857284558962</v>
      </c>
      <c r="F10" s="86" t="s">
        <v>78</v>
      </c>
      <c r="G10" s="86">
        <v>18.896458611642178</v>
      </c>
      <c r="H10" s="86">
        <v>21.800547051859439</v>
      </c>
    </row>
    <row r="11" spans="1:8" x14ac:dyDescent="0.25">
      <c r="A11" s="86" t="s">
        <v>79</v>
      </c>
      <c r="B11" s="86">
        <v>70.423137763876781</v>
      </c>
      <c r="C11" s="86">
        <v>60.9505283535049</v>
      </c>
      <c r="F11" s="86" t="s">
        <v>79</v>
      </c>
      <c r="G11" s="86">
        <v>21.815829207029783</v>
      </c>
      <c r="H11" s="86">
        <v>23.501030909279983</v>
      </c>
    </row>
    <row r="12" spans="1:8" x14ac:dyDescent="0.25">
      <c r="A12" s="86" t="s">
        <v>80</v>
      </c>
      <c r="B12" s="86">
        <v>73.705642403468502</v>
      </c>
      <c r="C12" s="86">
        <v>63.631953888057858</v>
      </c>
      <c r="F12" s="86" t="s">
        <v>80</v>
      </c>
      <c r="G12" s="86">
        <v>22.767969918647161</v>
      </c>
      <c r="H12" s="86">
        <v>24.665135968034814</v>
      </c>
    </row>
    <row r="13" spans="1:8" x14ac:dyDescent="0.25">
      <c r="A13" s="86" t="s">
        <v>81</v>
      </c>
      <c r="B13" s="86">
        <v>77.744577977138007</v>
      </c>
      <c r="C13" s="86">
        <v>65.66169177112414</v>
      </c>
      <c r="F13" s="86" t="s">
        <v>81</v>
      </c>
      <c r="G13" s="86">
        <v>22.511642975418162</v>
      </c>
      <c r="H13" s="86">
        <v>22.400440761213016</v>
      </c>
    </row>
    <row r="14" spans="1:8" x14ac:dyDescent="0.25">
      <c r="A14" s="86" t="s">
        <v>20</v>
      </c>
      <c r="B14" s="86">
        <v>86.499919007127389</v>
      </c>
      <c r="C14" s="86">
        <v>73.466658434057805</v>
      </c>
      <c r="F14" s="86" t="s">
        <v>20</v>
      </c>
      <c r="G14" s="86">
        <v>27.152065618225596</v>
      </c>
      <c r="H14" s="86">
        <v>27.231419135116116</v>
      </c>
    </row>
    <row r="15" spans="1:8" x14ac:dyDescent="0.25">
      <c r="A15" s="86" t="s">
        <v>21</v>
      </c>
      <c r="B15" s="86">
        <v>89.630967474862217</v>
      </c>
      <c r="C15" s="86">
        <v>75.321519206309844</v>
      </c>
      <c r="F15" s="86" t="s">
        <v>21</v>
      </c>
      <c r="G15" s="86">
        <v>44.221406516226573</v>
      </c>
      <c r="H15" s="86">
        <v>42.369450988313034</v>
      </c>
    </row>
    <row r="16" spans="1:8" x14ac:dyDescent="0.25">
      <c r="A16" s="86" t="s">
        <v>22</v>
      </c>
      <c r="B16" s="86">
        <v>81.313725892121496</v>
      </c>
      <c r="C16" s="86">
        <v>69.176778943452987</v>
      </c>
      <c r="F16" s="86" t="s">
        <v>22</v>
      </c>
      <c r="G16" s="86">
        <v>40.707335254497607</v>
      </c>
      <c r="H16" s="86">
        <v>39.967080896881079</v>
      </c>
    </row>
    <row r="17" spans="1:8" x14ac:dyDescent="0.25">
      <c r="A17" s="86" t="s">
        <v>23</v>
      </c>
      <c r="B17" s="86">
        <v>92.868225596147539</v>
      </c>
      <c r="C17" s="86">
        <v>78.25997212245322</v>
      </c>
      <c r="F17" s="86" t="s">
        <v>23</v>
      </c>
      <c r="G17" s="86">
        <v>36.435873643119407</v>
      </c>
      <c r="H17" s="86">
        <v>36.575020898160965</v>
      </c>
    </row>
    <row r="18" spans="1:8" x14ac:dyDescent="0.25">
      <c r="A18" s="86" t="s">
        <v>24</v>
      </c>
      <c r="B18" s="86">
        <v>103.57087026341682</v>
      </c>
      <c r="C18" s="86">
        <v>87.27932291958308</v>
      </c>
      <c r="F18" s="86" t="s">
        <v>24</v>
      </c>
      <c r="G18" s="86">
        <v>30.479181831998787</v>
      </c>
      <c r="H18" s="86">
        <v>29.925736035228901</v>
      </c>
    </row>
    <row r="19" spans="1:8" x14ac:dyDescent="0.25">
      <c r="A19" s="86" t="s">
        <v>25</v>
      </c>
      <c r="B19" s="86">
        <v>128.18575465359049</v>
      </c>
      <c r="C19" s="86">
        <v>108.84985421282929</v>
      </c>
      <c r="F19" s="86" t="s">
        <v>25</v>
      </c>
      <c r="G19" s="86">
        <v>22.354051343481775</v>
      </c>
      <c r="H19" s="86">
        <v>22.198060570669785</v>
      </c>
    </row>
    <row r="20" spans="1:8" x14ac:dyDescent="0.25">
      <c r="A20" s="86" t="s">
        <v>26</v>
      </c>
      <c r="B20" s="86">
        <v>89.07117273679917</v>
      </c>
      <c r="C20" s="86">
        <v>72.241107282559142</v>
      </c>
      <c r="F20" s="86" t="s">
        <v>26</v>
      </c>
      <c r="G20" s="86">
        <v>51.632206365839814</v>
      </c>
      <c r="H20" s="86">
        <v>49.064878290710425</v>
      </c>
    </row>
    <row r="33" spans="1:8" x14ac:dyDescent="0.25">
      <c r="A33" s="86" t="s">
        <v>442</v>
      </c>
      <c r="B33" s="86"/>
      <c r="C33" s="86"/>
      <c r="F33" s="86" t="s">
        <v>443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52.425138587804277</v>
      </c>
      <c r="C35" s="86">
        <v>40.712585292494261</v>
      </c>
      <c r="F35" s="86" t="s">
        <v>73</v>
      </c>
      <c r="G35" s="86">
        <v>54.565227759957132</v>
      </c>
      <c r="H35" s="86">
        <v>53.79344067722041</v>
      </c>
    </row>
    <row r="36" spans="1:8" x14ac:dyDescent="0.25">
      <c r="A36" s="86" t="s">
        <v>74</v>
      </c>
      <c r="B36" s="86">
        <v>63.885459579557001</v>
      </c>
      <c r="C36" s="86">
        <v>48.977047019862255</v>
      </c>
      <c r="F36" s="86" t="s">
        <v>74</v>
      </c>
      <c r="G36" s="86">
        <v>33.099678228315909</v>
      </c>
      <c r="H36" s="86">
        <v>31.601212593291791</v>
      </c>
    </row>
    <row r="37" spans="1:8" x14ac:dyDescent="0.25">
      <c r="A37" s="86" t="s">
        <v>75</v>
      </c>
      <c r="B37" s="86">
        <v>58.770229219828664</v>
      </c>
      <c r="C37" s="86">
        <v>45.285660361888162</v>
      </c>
      <c r="F37" s="86" t="s">
        <v>75</v>
      </c>
      <c r="G37" s="86">
        <v>24.189431330042957</v>
      </c>
      <c r="H37" s="86">
        <v>24.139862192127094</v>
      </c>
    </row>
    <row r="38" spans="1:8" x14ac:dyDescent="0.25">
      <c r="A38" s="86" t="s">
        <v>76</v>
      </c>
      <c r="B38" s="86">
        <v>65.75550101591061</v>
      </c>
      <c r="C38" s="86">
        <v>50.400762732879507</v>
      </c>
      <c r="F38" s="86" t="s">
        <v>76</v>
      </c>
      <c r="G38" s="86">
        <v>21.299459647551018</v>
      </c>
      <c r="H38" s="86">
        <v>20.802178408300072</v>
      </c>
    </row>
    <row r="39" spans="1:8" x14ac:dyDescent="0.25">
      <c r="A39" s="86" t="s">
        <v>77</v>
      </c>
      <c r="B39" s="86">
        <v>60.42166189375336</v>
      </c>
      <c r="C39" s="86">
        <v>46.369142515458641</v>
      </c>
      <c r="F39" s="86" t="s">
        <v>77</v>
      </c>
      <c r="G39" s="86">
        <v>23.41755275535753</v>
      </c>
      <c r="H39" s="86">
        <v>22.674516642535458</v>
      </c>
    </row>
    <row r="40" spans="1:8" x14ac:dyDescent="0.25">
      <c r="A40" s="86" t="s">
        <v>78</v>
      </c>
      <c r="B40" s="86">
        <v>64.544282103174922</v>
      </c>
      <c r="C40" s="86">
        <v>50.236978645879169</v>
      </c>
      <c r="F40" s="86" t="s">
        <v>78</v>
      </c>
      <c r="G40" s="86">
        <v>8.0010984033405066</v>
      </c>
      <c r="H40" s="86">
        <v>8.3506206453832057</v>
      </c>
    </row>
    <row r="41" spans="1:8" x14ac:dyDescent="0.25">
      <c r="A41" s="86" t="s">
        <v>79</v>
      </c>
      <c r="B41" s="86">
        <v>65.535357888505814</v>
      </c>
      <c r="C41" s="86">
        <v>51.090148066970109</v>
      </c>
      <c r="F41" s="86" t="s">
        <v>79</v>
      </c>
      <c r="G41" s="86">
        <v>7.5832541736327208</v>
      </c>
      <c r="H41" s="86">
        <v>7.9486400196782689</v>
      </c>
    </row>
    <row r="42" spans="1:8" x14ac:dyDescent="0.25">
      <c r="A42" s="86" t="s">
        <v>80</v>
      </c>
      <c r="B42" s="86">
        <v>69.759876130900494</v>
      </c>
      <c r="C42" s="86">
        <v>54.279694386893951</v>
      </c>
      <c r="F42" s="86" t="s">
        <v>80</v>
      </c>
      <c r="G42" s="86">
        <v>9.7998386142019509</v>
      </c>
      <c r="H42" s="86">
        <v>9.9427285398884901</v>
      </c>
    </row>
    <row r="43" spans="1:8" x14ac:dyDescent="0.25">
      <c r="A43" s="86" t="s">
        <v>81</v>
      </c>
      <c r="B43" s="86">
        <v>73.347862888065862</v>
      </c>
      <c r="C43" s="86">
        <v>55.326794742062702</v>
      </c>
      <c r="F43" s="86" t="s">
        <v>81</v>
      </c>
      <c r="G43" s="86">
        <v>8.5251402876546862</v>
      </c>
      <c r="H43" s="86">
        <v>8.2613644999240066</v>
      </c>
    </row>
    <row r="44" spans="1:8" x14ac:dyDescent="0.25">
      <c r="A44" s="86" t="s">
        <v>20</v>
      </c>
      <c r="B44" s="86">
        <v>78.833667137291926</v>
      </c>
      <c r="C44" s="86">
        <v>62.001163897577015</v>
      </c>
      <c r="F44" s="86" t="s">
        <v>20</v>
      </c>
      <c r="G44" s="86">
        <v>14.236218212797274</v>
      </c>
      <c r="H44" s="86">
        <v>13.805227639967683</v>
      </c>
    </row>
    <row r="45" spans="1:8" x14ac:dyDescent="0.25">
      <c r="A45" s="86" t="s">
        <v>21</v>
      </c>
      <c r="B45" s="86">
        <v>82.132226364079969</v>
      </c>
      <c r="C45" s="86">
        <v>63.637788874579044</v>
      </c>
      <c r="F45" s="86" t="s">
        <v>21</v>
      </c>
      <c r="G45" s="86">
        <v>30.471948968490775</v>
      </c>
      <c r="H45" s="86">
        <v>29.332379250625944</v>
      </c>
    </row>
    <row r="46" spans="1:8" x14ac:dyDescent="0.25">
      <c r="A46" s="86" t="s">
        <v>22</v>
      </c>
      <c r="B46" s="86">
        <v>76.101403576485282</v>
      </c>
      <c r="C46" s="86">
        <v>58.913049151674656</v>
      </c>
      <c r="F46" s="86" t="s">
        <v>22</v>
      </c>
      <c r="G46" s="86">
        <v>28.767185487677086</v>
      </c>
      <c r="H46" s="86">
        <v>27.611822159649954</v>
      </c>
    </row>
    <row r="47" spans="1:8" x14ac:dyDescent="0.25">
      <c r="A47" s="86" t="s">
        <v>23</v>
      </c>
      <c r="B47" s="86">
        <v>84.105508715233057</v>
      </c>
      <c r="C47" s="86">
        <v>65.556168057210968</v>
      </c>
      <c r="F47" s="86" t="s">
        <v>23</v>
      </c>
      <c r="G47" s="86">
        <v>24.895196222732402</v>
      </c>
      <c r="H47" s="86">
        <v>24.463812684483766</v>
      </c>
    </row>
    <row r="48" spans="1:8" x14ac:dyDescent="0.25">
      <c r="A48" s="86" t="s">
        <v>24</v>
      </c>
      <c r="B48" s="86">
        <v>93.802249402052624</v>
      </c>
      <c r="C48" s="86">
        <v>73.921968866739732</v>
      </c>
      <c r="F48" s="86" t="s">
        <v>24</v>
      </c>
      <c r="G48" s="86">
        <v>17.180574109478364</v>
      </c>
      <c r="H48" s="86">
        <v>16.833319167913224</v>
      </c>
    </row>
    <row r="49" spans="1:8" x14ac:dyDescent="0.25">
      <c r="A49" s="86" t="s">
        <v>25</v>
      </c>
      <c r="B49" s="86">
        <v>105.10636064026367</v>
      </c>
      <c r="C49" s="86">
        <v>83.170192523057977</v>
      </c>
      <c r="F49" s="86" t="s">
        <v>25</v>
      </c>
      <c r="G49" s="86">
        <v>7.1445542792234287</v>
      </c>
      <c r="H49" s="86">
        <v>6.9231352640967607</v>
      </c>
    </row>
    <row r="50" spans="1:8" x14ac:dyDescent="0.25">
      <c r="A50" s="86" t="s">
        <v>26</v>
      </c>
      <c r="B50" s="86">
        <v>82.877822751597876</v>
      </c>
      <c r="C50" s="86">
        <v>64.923748710113514</v>
      </c>
      <c r="F50" s="86" t="s">
        <v>26</v>
      </c>
      <c r="G50" s="86">
        <v>39.095042136292008</v>
      </c>
      <c r="H50" s="86">
        <v>36.871846777483583</v>
      </c>
    </row>
    <row r="63" spans="1:8" x14ac:dyDescent="0.25">
      <c r="A63" s="86" t="s">
        <v>444</v>
      </c>
      <c r="B63" s="86"/>
      <c r="C63" s="86"/>
      <c r="F63" s="86" t="s">
        <v>445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64.642982917503261</v>
      </c>
      <c r="C65" s="86">
        <v>52.683390861604188</v>
      </c>
      <c r="F65" s="86" t="s">
        <v>73</v>
      </c>
      <c r="G65" s="86">
        <v>3.083159681947989</v>
      </c>
      <c r="H65" s="86">
        <v>3.085539972482422</v>
      </c>
    </row>
    <row r="66" spans="1:8" x14ac:dyDescent="0.25">
      <c r="A66" s="86" t="s">
        <v>74</v>
      </c>
      <c r="B66" s="86">
        <v>71.336529885370084</v>
      </c>
      <c r="C66" s="86">
        <v>55.943246994264506</v>
      </c>
      <c r="F66" s="86" t="s">
        <v>74</v>
      </c>
      <c r="G66" s="86">
        <v>2.839831594819656</v>
      </c>
      <c r="H66" s="86">
        <v>2.8403360504275628</v>
      </c>
    </row>
    <row r="67" spans="1:8" x14ac:dyDescent="0.25">
      <c r="A67" s="86" t="s">
        <v>75</v>
      </c>
      <c r="B67" s="86">
        <v>63.810612166129388</v>
      </c>
      <c r="C67" s="86">
        <v>50.266842017902434</v>
      </c>
      <c r="F67" s="86" t="s">
        <v>75</v>
      </c>
      <c r="G67" s="86">
        <v>2.8288550607546541</v>
      </c>
      <c r="H67" s="86">
        <v>2.8288955571909673</v>
      </c>
    </row>
    <row r="68" spans="1:8" x14ac:dyDescent="0.25">
      <c r="A68" s="86" t="s">
        <v>76</v>
      </c>
      <c r="B68" s="86">
        <v>70.164709005607506</v>
      </c>
      <c r="C68" s="86">
        <v>54.657064678308316</v>
      </c>
      <c r="F68" s="86" t="s">
        <v>76</v>
      </c>
      <c r="G68" s="86">
        <v>2.7351678052331394</v>
      </c>
      <c r="H68" s="86">
        <v>2.7359132396349124</v>
      </c>
    </row>
    <row r="69" spans="1:8" x14ac:dyDescent="0.25">
      <c r="A69" s="86" t="s">
        <v>77</v>
      </c>
      <c r="B69" s="86">
        <v>65.349255765492643</v>
      </c>
      <c r="C69" s="86">
        <v>51.070074333458656</v>
      </c>
      <c r="F69" s="86" t="s">
        <v>77</v>
      </c>
      <c r="G69" s="86">
        <v>2.8287325715337053</v>
      </c>
      <c r="H69" s="86">
        <v>2.8291270368207599</v>
      </c>
    </row>
    <row r="70" spans="1:8" x14ac:dyDescent="0.25">
      <c r="A70" s="86" t="s">
        <v>78</v>
      </c>
      <c r="B70" s="86">
        <v>65.361083224676236</v>
      </c>
      <c r="C70" s="86">
        <v>51.153379502603777</v>
      </c>
      <c r="F70" s="86" t="s">
        <v>78</v>
      </c>
      <c r="G70" s="86">
        <v>2.613555507115374</v>
      </c>
      <c r="H70" s="86">
        <v>2.6143189399332862</v>
      </c>
    </row>
    <row r="71" spans="1:8" x14ac:dyDescent="0.25">
      <c r="A71" s="86" t="s">
        <v>79</v>
      </c>
      <c r="B71" s="86">
        <v>66.41651684651751</v>
      </c>
      <c r="C71" s="86">
        <v>52.103976350081197</v>
      </c>
      <c r="F71" s="86" t="s">
        <v>79</v>
      </c>
      <c r="G71" s="86">
        <v>2.5815913199638434</v>
      </c>
      <c r="H71" s="86">
        <v>2.5800054595195627</v>
      </c>
    </row>
    <row r="72" spans="1:8" x14ac:dyDescent="0.25">
      <c r="A72" s="86" t="s">
        <v>80</v>
      </c>
      <c r="B72" s="86">
        <v>71.423227755957484</v>
      </c>
      <c r="C72" s="86">
        <v>55.977514978681882</v>
      </c>
      <c r="F72" s="86" t="s">
        <v>80</v>
      </c>
      <c r="G72" s="86">
        <v>2.5779111438193443</v>
      </c>
      <c r="H72" s="86">
        <v>2.5772202046219936</v>
      </c>
    </row>
    <row r="73" spans="1:8" x14ac:dyDescent="0.25">
      <c r="A73" s="86" t="s">
        <v>81</v>
      </c>
      <c r="B73" s="86">
        <v>74.637453904056443</v>
      </c>
      <c r="C73" s="86">
        <v>56.589444628872663</v>
      </c>
      <c r="F73" s="86" t="s">
        <v>81</v>
      </c>
      <c r="G73" s="86">
        <v>2.5437456503827667</v>
      </c>
      <c r="H73" s="86">
        <v>2.5434146795082033</v>
      </c>
    </row>
    <row r="74" spans="1:8" x14ac:dyDescent="0.25">
      <c r="A74" s="86" t="s">
        <v>20</v>
      </c>
      <c r="B74" s="86">
        <v>81.694694866851719</v>
      </c>
      <c r="C74" s="86">
        <v>64.71223632320357</v>
      </c>
      <c r="F74" s="86" t="s">
        <v>20</v>
      </c>
      <c r="G74" s="86">
        <v>2.5240563830382929</v>
      </c>
      <c r="H74" s="86">
        <v>2.5244843453776067</v>
      </c>
    </row>
    <row r="75" spans="1:8" x14ac:dyDescent="0.25">
      <c r="A75" s="86" t="s">
        <v>21</v>
      </c>
      <c r="B75" s="86">
        <v>89.112061138619808</v>
      </c>
      <c r="C75" s="86">
        <v>70.210475978113934</v>
      </c>
      <c r="F75" s="86" t="s">
        <v>21</v>
      </c>
      <c r="G75" s="86">
        <v>2.5790715417043302</v>
      </c>
      <c r="H75" s="86">
        <v>2.5797234843333792</v>
      </c>
    </row>
    <row r="76" spans="1:8" x14ac:dyDescent="0.25">
      <c r="A76" s="86" t="s">
        <v>22</v>
      </c>
      <c r="B76" s="86">
        <v>82.611163217636857</v>
      </c>
      <c r="C76" s="86">
        <v>64.993168101207104</v>
      </c>
      <c r="F76" s="86" t="s">
        <v>22</v>
      </c>
      <c r="G76" s="86">
        <v>2.6486064226348085</v>
      </c>
      <c r="H76" s="86">
        <v>2.6503937653486496</v>
      </c>
    </row>
    <row r="77" spans="1:8" x14ac:dyDescent="0.25">
      <c r="A77" s="86" t="s">
        <v>23</v>
      </c>
      <c r="B77" s="86">
        <v>89.719028725472171</v>
      </c>
      <c r="C77" s="86">
        <v>70.927038420618999</v>
      </c>
      <c r="F77" s="86" t="s">
        <v>23</v>
      </c>
      <c r="G77" s="86">
        <v>2.5068084008607245</v>
      </c>
      <c r="H77" s="86">
        <v>2.5092776835638468</v>
      </c>
    </row>
    <row r="78" spans="1:8" x14ac:dyDescent="0.25">
      <c r="A78" s="86" t="s">
        <v>24</v>
      </c>
      <c r="B78" s="86">
        <v>97.491724228267927</v>
      </c>
      <c r="C78" s="86">
        <v>77.467460863444032</v>
      </c>
      <c r="F78" s="86" t="s">
        <v>24</v>
      </c>
      <c r="G78" s="86">
        <v>2.3831757805313134</v>
      </c>
      <c r="H78" s="86">
        <v>2.3764503723672319</v>
      </c>
    </row>
    <row r="79" spans="1:8" x14ac:dyDescent="0.25">
      <c r="A79" s="86" t="s">
        <v>25</v>
      </c>
      <c r="B79" s="86">
        <v>106.31163857580533</v>
      </c>
      <c r="C79" s="86">
        <v>84.304707185767654</v>
      </c>
      <c r="F79" s="86" t="s">
        <v>25</v>
      </c>
      <c r="G79" s="86">
        <v>2.1263038852580975</v>
      </c>
      <c r="H79" s="86">
        <v>2.1206273847901387</v>
      </c>
    </row>
    <row r="80" spans="1:8" x14ac:dyDescent="0.25">
      <c r="A80" s="86" t="s">
        <v>26</v>
      </c>
      <c r="B80" s="86">
        <v>93.571913171640901</v>
      </c>
      <c r="C80" s="86">
        <v>74.649799817616056</v>
      </c>
      <c r="F80" s="86" t="s">
        <v>26</v>
      </c>
      <c r="G80" s="86">
        <v>2.7965109070401808</v>
      </c>
      <c r="H80" s="86">
        <v>2.799462147331035</v>
      </c>
    </row>
    <row r="93" spans="1:8" x14ac:dyDescent="0.25">
      <c r="A93" s="86" t="s">
        <v>446</v>
      </c>
      <c r="B93" s="86"/>
      <c r="C93" s="86"/>
      <c r="F93" s="86" t="s">
        <v>447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53.088608202478191</v>
      </c>
      <c r="C95" s="86">
        <v>41.13096897473023</v>
      </c>
      <c r="F95" s="86" t="s">
        <v>73</v>
      </c>
      <c r="G95" s="86">
        <v>3.082236763164842</v>
      </c>
      <c r="H95" s="86">
        <v>3.0817158090088075</v>
      </c>
    </row>
    <row r="96" spans="1:8" x14ac:dyDescent="0.25">
      <c r="A96" s="86" t="s">
        <v>74</v>
      </c>
      <c r="B96" s="86">
        <v>64.147803993248601</v>
      </c>
      <c r="C96" s="86">
        <v>49.038469614673907</v>
      </c>
      <c r="F96" s="86" t="s">
        <v>74</v>
      </c>
      <c r="G96" s="86">
        <v>2.8399365855804692</v>
      </c>
      <c r="H96" s="86">
        <v>2.8377542776235694</v>
      </c>
    </row>
    <row r="97" spans="1:8" x14ac:dyDescent="0.25">
      <c r="A97" s="86" t="s">
        <v>75</v>
      </c>
      <c r="B97" s="86">
        <v>58.804690187263525</v>
      </c>
      <c r="C97" s="86">
        <v>45.283574545440004</v>
      </c>
      <c r="F97" s="86" t="s">
        <v>75</v>
      </c>
      <c r="G97" s="86">
        <v>2.8286615777811552</v>
      </c>
      <c r="H97" s="86">
        <v>2.8258273271952068</v>
      </c>
    </row>
    <row r="98" spans="1:8" x14ac:dyDescent="0.25">
      <c r="A98" s="86" t="s">
        <v>76</v>
      </c>
      <c r="B98" s="86">
        <v>65.73853800865524</v>
      </c>
      <c r="C98" s="86">
        <v>50.343638759789144</v>
      </c>
      <c r="F98" s="86" t="s">
        <v>76</v>
      </c>
      <c r="G98" s="86">
        <v>2.7350868123605125</v>
      </c>
      <c r="H98" s="86">
        <v>2.7340993992528659</v>
      </c>
    </row>
    <row r="99" spans="1:8" x14ac:dyDescent="0.25">
      <c r="A99" s="86" t="s">
        <v>77</v>
      </c>
      <c r="B99" s="86">
        <v>60.355544212109344</v>
      </c>
      <c r="C99" s="86">
        <v>46.284759441169179</v>
      </c>
      <c r="F99" s="86" t="s">
        <v>77</v>
      </c>
      <c r="G99" s="86">
        <v>2.8284345977553977</v>
      </c>
      <c r="H99" s="86">
        <v>2.8277881546423917</v>
      </c>
    </row>
    <row r="100" spans="1:8" x14ac:dyDescent="0.25">
      <c r="A100" s="86" t="s">
        <v>78</v>
      </c>
      <c r="B100" s="86">
        <v>64.518051911431797</v>
      </c>
      <c r="C100" s="86">
        <v>50.196926670453003</v>
      </c>
      <c r="F100" s="86" t="s">
        <v>78</v>
      </c>
      <c r="G100" s="86">
        <v>2.613446016750526</v>
      </c>
      <c r="H100" s="86">
        <v>2.6148798905696298</v>
      </c>
    </row>
    <row r="101" spans="1:8" x14ac:dyDescent="0.25">
      <c r="A101" s="86" t="s">
        <v>79</v>
      </c>
      <c r="B101" s="86">
        <v>65.507813812384512</v>
      </c>
      <c r="C101" s="86">
        <v>51.052798353744869</v>
      </c>
      <c r="F101" s="86" t="s">
        <v>79</v>
      </c>
      <c r="G101" s="86">
        <v>2.5815543232195566</v>
      </c>
      <c r="H101" s="86">
        <v>2.5805674100679141</v>
      </c>
    </row>
    <row r="102" spans="1:8" x14ac:dyDescent="0.25">
      <c r="A102" s="86" t="s">
        <v>80</v>
      </c>
      <c r="B102" s="86">
        <v>69.708146683091897</v>
      </c>
      <c r="C102" s="86">
        <v>54.210589968082814</v>
      </c>
      <c r="F102" s="86" t="s">
        <v>80</v>
      </c>
      <c r="G102" s="86">
        <v>2.5778396501107905</v>
      </c>
      <c r="H102" s="86">
        <v>2.5777051619457492</v>
      </c>
    </row>
    <row r="103" spans="1:8" x14ac:dyDescent="0.25">
      <c r="A103" s="86" t="s">
        <v>81</v>
      </c>
      <c r="B103" s="86">
        <v>73.306657014182747</v>
      </c>
      <c r="C103" s="86">
        <v>55.268703354104851</v>
      </c>
      <c r="F103" s="86" t="s">
        <v>81</v>
      </c>
      <c r="G103" s="86">
        <v>2.5435921638895778</v>
      </c>
      <c r="H103" s="86">
        <v>2.5435716656934195</v>
      </c>
    </row>
    <row r="104" spans="1:8" x14ac:dyDescent="0.25">
      <c r="A104" s="86" t="s">
        <v>20</v>
      </c>
      <c r="B104" s="86">
        <v>78.777511079025061</v>
      </c>
      <c r="C104" s="86">
        <v>61.93470174624634</v>
      </c>
      <c r="F104" s="86" t="s">
        <v>20</v>
      </c>
      <c r="G104" s="86">
        <v>2.5238234035404887</v>
      </c>
      <c r="H104" s="86">
        <v>2.526223192359073</v>
      </c>
    </row>
    <row r="105" spans="1:8" x14ac:dyDescent="0.25">
      <c r="A105" s="86" t="s">
        <v>21</v>
      </c>
      <c r="B105" s="86">
        <v>82.59220788570606</v>
      </c>
      <c r="C105" s="86">
        <v>63.817780535312892</v>
      </c>
      <c r="F105" s="86" t="s">
        <v>21</v>
      </c>
      <c r="G105" s="86">
        <v>2.5792165289454529</v>
      </c>
      <c r="H105" s="86">
        <v>2.5775441761125024</v>
      </c>
    </row>
    <row r="106" spans="1:8" x14ac:dyDescent="0.25">
      <c r="A106" s="86" t="s">
        <v>22</v>
      </c>
      <c r="B106" s="86">
        <v>76.501483869419502</v>
      </c>
      <c r="C106" s="86">
        <v>59.070170824967398</v>
      </c>
      <c r="F106" s="86" t="s">
        <v>22</v>
      </c>
      <c r="G106" s="86">
        <v>2.6482099575237381</v>
      </c>
      <c r="H106" s="86">
        <v>2.6472515418643163</v>
      </c>
    </row>
    <row r="107" spans="1:8" x14ac:dyDescent="0.25">
      <c r="A107" s="86" t="s">
        <v>23</v>
      </c>
      <c r="B107" s="86">
        <v>84.36033179080242</v>
      </c>
      <c r="C107" s="86">
        <v>65.688052951340282</v>
      </c>
      <c r="F107" s="86" t="s">
        <v>23</v>
      </c>
      <c r="G107" s="86">
        <v>2.5066819119917452</v>
      </c>
      <c r="H107" s="86">
        <v>2.5075373367143694</v>
      </c>
    </row>
    <row r="108" spans="1:8" x14ac:dyDescent="0.25">
      <c r="A108" s="86" t="s">
        <v>24</v>
      </c>
      <c r="B108" s="86">
        <v>93.912072737599104</v>
      </c>
      <c r="C108" s="86">
        <v>73.967768336386399</v>
      </c>
      <c r="F108" s="86" t="s">
        <v>24</v>
      </c>
      <c r="G108" s="86">
        <v>2.3829887969858654</v>
      </c>
      <c r="H108" s="86">
        <v>2.3757509339178151</v>
      </c>
    </row>
    <row r="109" spans="1:8" x14ac:dyDescent="0.25">
      <c r="A109" s="86" t="s">
        <v>25</v>
      </c>
      <c r="B109" s="86">
        <v>105.02997036260808</v>
      </c>
      <c r="C109" s="86">
        <v>83.075311872555218</v>
      </c>
      <c r="F109" s="86" t="s">
        <v>25</v>
      </c>
      <c r="G109" s="86">
        <v>2.1261828959051607</v>
      </c>
      <c r="H109" s="86">
        <v>2.1206933789826494</v>
      </c>
    </row>
    <row r="110" spans="1:8" x14ac:dyDescent="0.25">
      <c r="A110" s="86" t="s">
        <v>26</v>
      </c>
      <c r="B110" s="86">
        <v>84.66206623817105</v>
      </c>
      <c r="C110" s="86">
        <v>65.758925214581126</v>
      </c>
      <c r="F110" s="86" t="s">
        <v>26</v>
      </c>
      <c r="G110" s="86">
        <v>2.7958544648070971</v>
      </c>
      <c r="H110" s="86">
        <v>2.7965819007927304</v>
      </c>
    </row>
    <row r="123" spans="1:8" x14ac:dyDescent="0.25">
      <c r="A123" s="86" t="s">
        <v>448</v>
      </c>
      <c r="B123" s="86"/>
      <c r="C123" s="86"/>
      <c r="F123" s="86" t="s">
        <v>449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39.133388761788964</v>
      </c>
      <c r="C125" s="86">
        <v>33.826087304317227</v>
      </c>
      <c r="F125" s="86" t="s">
        <v>73</v>
      </c>
      <c r="G125" s="86">
        <v>64.795624485045323</v>
      </c>
      <c r="H125" s="86">
        <v>58.444619873451138</v>
      </c>
    </row>
    <row r="126" spans="1:8" x14ac:dyDescent="0.25">
      <c r="A126" s="86" t="s">
        <v>74</v>
      </c>
      <c r="B126" s="86">
        <v>48.02295647982978</v>
      </c>
      <c r="C126" s="86">
        <v>39.902046619897455</v>
      </c>
      <c r="F126" s="86" t="s">
        <v>74</v>
      </c>
      <c r="G126" s="86">
        <v>41.962512298917694</v>
      </c>
      <c r="H126" s="86">
        <v>35.736482189567326</v>
      </c>
    </row>
    <row r="127" spans="1:8" x14ac:dyDescent="0.25">
      <c r="A127" s="86" t="s">
        <v>75</v>
      </c>
      <c r="B127" s="86">
        <v>43.483709933525851</v>
      </c>
      <c r="C127" s="86">
        <v>36.623491632736325</v>
      </c>
      <c r="F127" s="86" t="s">
        <v>75</v>
      </c>
      <c r="G127" s="86">
        <v>32.360950236379196</v>
      </c>
      <c r="H127" s="86">
        <v>28.024342857828515</v>
      </c>
    </row>
    <row r="128" spans="1:8" x14ac:dyDescent="0.25">
      <c r="A128" s="86" t="s">
        <v>76</v>
      </c>
      <c r="B128" s="86">
        <v>49.984952824151478</v>
      </c>
      <c r="C128" s="86">
        <v>41.228980849685236</v>
      </c>
      <c r="F128" s="86" t="s">
        <v>76</v>
      </c>
      <c r="G128" s="86">
        <v>28.351388077849155</v>
      </c>
      <c r="H128" s="86">
        <v>24.272619509483167</v>
      </c>
    </row>
    <row r="129" spans="1:8" x14ac:dyDescent="0.25">
      <c r="A129" s="86" t="s">
        <v>77</v>
      </c>
      <c r="B129" s="86">
        <v>45.245491396757089</v>
      </c>
      <c r="C129" s="86">
        <v>37.718736251209897</v>
      </c>
      <c r="F129" s="86" t="s">
        <v>77</v>
      </c>
      <c r="G129" s="86">
        <v>31.158388561806564</v>
      </c>
      <c r="H129" s="86">
        <v>25.985864743902539</v>
      </c>
    </row>
    <row r="130" spans="1:8" x14ac:dyDescent="0.25">
      <c r="A130" s="86" t="s">
        <v>78</v>
      </c>
      <c r="B130" s="86">
        <v>49.366332762716887</v>
      </c>
      <c r="C130" s="86">
        <v>40.164694506883393</v>
      </c>
      <c r="F130" s="86" t="s">
        <v>78</v>
      </c>
      <c r="G130" s="86">
        <v>11.456270348209358</v>
      </c>
      <c r="H130" s="86">
        <v>10.26779293422179</v>
      </c>
    </row>
    <row r="131" spans="1:8" x14ac:dyDescent="0.25">
      <c r="A131" s="86" t="s">
        <v>79</v>
      </c>
      <c r="B131" s="86">
        <v>50.319228407900106</v>
      </c>
      <c r="C131" s="86">
        <v>41.357925002599778</v>
      </c>
      <c r="F131" s="86" t="s">
        <v>79</v>
      </c>
      <c r="G131" s="86">
        <v>10.723099867211687</v>
      </c>
      <c r="H131" s="86">
        <v>9.7343408780027367</v>
      </c>
    </row>
    <row r="132" spans="1:8" x14ac:dyDescent="0.25">
      <c r="A132" s="86" t="s">
        <v>80</v>
      </c>
      <c r="B132" s="86">
        <v>54.172576813240433</v>
      </c>
      <c r="C132" s="86">
        <v>43.995369407492142</v>
      </c>
      <c r="F132" s="86" t="s">
        <v>80</v>
      </c>
      <c r="G132" s="86">
        <v>13.532360152306598</v>
      </c>
      <c r="H132" s="86">
        <v>12.154499404052444</v>
      </c>
    </row>
    <row r="133" spans="1:8" x14ac:dyDescent="0.25">
      <c r="A133" s="86" t="s">
        <v>81</v>
      </c>
      <c r="B133" s="86">
        <v>57.057453944052931</v>
      </c>
      <c r="C133" s="86">
        <v>45.356648614921895</v>
      </c>
      <c r="F133" s="86" t="s">
        <v>81</v>
      </c>
      <c r="G133" s="86">
        <v>12.008620741374759</v>
      </c>
      <c r="H133" s="86">
        <v>10.041809820735775</v>
      </c>
    </row>
    <row r="134" spans="1:8" x14ac:dyDescent="0.25">
      <c r="A134" s="86" t="s">
        <v>20</v>
      </c>
      <c r="B134" s="86">
        <v>63.237218124805018</v>
      </c>
      <c r="C134" s="86">
        <v>51.227828451096308</v>
      </c>
      <c r="F134" s="86" t="s">
        <v>20</v>
      </c>
      <c r="G134" s="86">
        <v>18.742382670325014</v>
      </c>
      <c r="H134" s="86">
        <v>15.929260725056196</v>
      </c>
    </row>
    <row r="135" spans="1:8" x14ac:dyDescent="0.25">
      <c r="A135" s="86" t="s">
        <v>21</v>
      </c>
      <c r="B135" s="86">
        <v>66.131963887177932</v>
      </c>
      <c r="C135" s="86">
        <v>53.399722324435452</v>
      </c>
      <c r="F135" s="86" t="s">
        <v>21</v>
      </c>
      <c r="G135" s="86">
        <v>38.162287718680759</v>
      </c>
      <c r="H135" s="86">
        <v>33.229811776563665</v>
      </c>
    </row>
    <row r="136" spans="1:8" x14ac:dyDescent="0.25">
      <c r="A136" s="86" t="s">
        <v>22</v>
      </c>
      <c r="B136" s="86">
        <v>60.36065876202894</v>
      </c>
      <c r="C136" s="86">
        <v>49.490948296549902</v>
      </c>
      <c r="F136" s="86" t="s">
        <v>22</v>
      </c>
      <c r="G136" s="86">
        <v>35.950013898776916</v>
      </c>
      <c r="H136" s="86">
        <v>31.31081564822296</v>
      </c>
    </row>
    <row r="137" spans="1:8" x14ac:dyDescent="0.25">
      <c r="A137" s="86" t="s">
        <v>23</v>
      </c>
      <c r="B137" s="86">
        <v>68.686090124069082</v>
      </c>
      <c r="C137" s="86">
        <v>55.666656334242596</v>
      </c>
      <c r="F137" s="86" t="s">
        <v>23</v>
      </c>
      <c r="G137" s="86">
        <v>31.463434717744839</v>
      </c>
      <c r="H137" s="86">
        <v>27.828019634272184</v>
      </c>
    </row>
    <row r="138" spans="1:8" x14ac:dyDescent="0.25">
      <c r="A138" s="86" t="s">
        <v>24</v>
      </c>
      <c r="B138" s="86">
        <v>77.837438805385133</v>
      </c>
      <c r="C138" s="86">
        <v>62.122112254121646</v>
      </c>
      <c r="F138" s="86" t="s">
        <v>24</v>
      </c>
      <c r="G138" s="86">
        <v>22.567479561798564</v>
      </c>
      <c r="H138" s="86">
        <v>19.658607042580254</v>
      </c>
    </row>
    <row r="139" spans="1:8" x14ac:dyDescent="0.25">
      <c r="A139" s="86" t="s">
        <v>25</v>
      </c>
      <c r="B139" s="86">
        <v>91.981207153770484</v>
      </c>
      <c r="C139" s="86">
        <v>74.910081912791682</v>
      </c>
      <c r="F139" s="86" t="s">
        <v>25</v>
      </c>
      <c r="G139" s="86">
        <v>9.5082387749878023</v>
      </c>
      <c r="H139" s="86">
        <v>8.3363454016046585</v>
      </c>
    </row>
    <row r="140" spans="1:8" x14ac:dyDescent="0.25">
      <c r="A140" s="86" t="s">
        <v>26</v>
      </c>
      <c r="B140" s="86">
        <v>64.703273611922157</v>
      </c>
      <c r="C140" s="86">
        <v>50.896743086608382</v>
      </c>
      <c r="F140" s="86" t="s">
        <v>26</v>
      </c>
      <c r="G140" s="86">
        <v>47.860543272192047</v>
      </c>
      <c r="H140" s="86">
        <v>43.773951392277482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1058868.6499999999</v>
      </c>
      <c r="E2">
        <v>1255151.47</v>
      </c>
    </row>
    <row r="3" spans="1:5" x14ac:dyDescent="0.25">
      <c r="A3" t="s">
        <v>39</v>
      </c>
      <c r="B3" t="s">
        <v>74</v>
      </c>
      <c r="C3" t="s">
        <v>67</v>
      </c>
      <c r="D3">
        <v>1261809.93</v>
      </c>
      <c r="E3">
        <v>892571.41</v>
      </c>
    </row>
    <row r="4" spans="1:5" x14ac:dyDescent="0.25">
      <c r="A4" t="s">
        <v>39</v>
      </c>
      <c r="B4" t="s">
        <v>75</v>
      </c>
      <c r="C4" t="s">
        <v>67</v>
      </c>
      <c r="D4">
        <v>1082514.54</v>
      </c>
      <c r="E4">
        <v>683509.64</v>
      </c>
    </row>
    <row r="5" spans="1:5" x14ac:dyDescent="0.25">
      <c r="A5" t="s">
        <v>39</v>
      </c>
      <c r="B5" t="s">
        <v>76</v>
      </c>
      <c r="C5" t="s">
        <v>67</v>
      </c>
      <c r="D5">
        <v>1292162.4099999999</v>
      </c>
      <c r="E5">
        <v>639296</v>
      </c>
    </row>
    <row r="6" spans="1:5" x14ac:dyDescent="0.25">
      <c r="A6" t="s">
        <v>39</v>
      </c>
      <c r="B6" t="s">
        <v>77</v>
      </c>
      <c r="C6" t="s">
        <v>67</v>
      </c>
      <c r="D6">
        <v>1115910.56</v>
      </c>
      <c r="E6">
        <v>679945.24</v>
      </c>
    </row>
    <row r="7" spans="1:5" x14ac:dyDescent="0.25">
      <c r="A7" t="s">
        <v>39</v>
      </c>
      <c r="B7" t="s">
        <v>78</v>
      </c>
      <c r="C7" t="s">
        <v>67</v>
      </c>
      <c r="D7">
        <v>1277072.8500000001</v>
      </c>
      <c r="E7">
        <v>377962.43</v>
      </c>
    </row>
    <row r="8" spans="1:5" x14ac:dyDescent="0.25">
      <c r="A8" t="s">
        <v>39</v>
      </c>
      <c r="B8" t="s">
        <v>79</v>
      </c>
      <c r="C8" t="s">
        <v>67</v>
      </c>
      <c r="D8">
        <v>1408586.7</v>
      </c>
      <c r="E8">
        <v>436354.98</v>
      </c>
    </row>
    <row r="9" spans="1:5" x14ac:dyDescent="0.25">
      <c r="A9" t="s">
        <v>39</v>
      </c>
      <c r="B9" t="s">
        <v>80</v>
      </c>
      <c r="C9" t="s">
        <v>67</v>
      </c>
      <c r="D9">
        <v>1474242.57</v>
      </c>
      <c r="E9">
        <v>455399.47</v>
      </c>
    </row>
    <row r="10" spans="1:5" x14ac:dyDescent="0.25">
      <c r="A10" t="s">
        <v>39</v>
      </c>
      <c r="B10" t="s">
        <v>81</v>
      </c>
      <c r="C10" t="s">
        <v>67</v>
      </c>
      <c r="D10">
        <v>1555028.39</v>
      </c>
      <c r="E10">
        <v>450272.48</v>
      </c>
    </row>
    <row r="11" spans="1:5" x14ac:dyDescent="0.25">
      <c r="A11" t="s">
        <v>39</v>
      </c>
      <c r="B11" t="s">
        <v>20</v>
      </c>
      <c r="C11" t="s">
        <v>67</v>
      </c>
      <c r="D11">
        <v>1730150.62</v>
      </c>
      <c r="E11">
        <v>543089.1</v>
      </c>
    </row>
    <row r="12" spans="1:5" x14ac:dyDescent="0.25">
      <c r="A12" t="s">
        <v>39</v>
      </c>
      <c r="B12" t="s">
        <v>21</v>
      </c>
      <c r="C12" t="s">
        <v>67</v>
      </c>
      <c r="D12">
        <v>1792777.1</v>
      </c>
      <c r="E12">
        <v>884505.96</v>
      </c>
    </row>
    <row r="13" spans="1:5" x14ac:dyDescent="0.25">
      <c r="A13" t="s">
        <v>39</v>
      </c>
      <c r="B13" t="s">
        <v>22</v>
      </c>
      <c r="C13" t="s">
        <v>67</v>
      </c>
      <c r="D13">
        <v>1626417.63</v>
      </c>
      <c r="E13">
        <v>814218.35</v>
      </c>
    </row>
    <row r="14" spans="1:5" x14ac:dyDescent="0.25">
      <c r="A14" t="s">
        <v>39</v>
      </c>
      <c r="B14" t="s">
        <v>23</v>
      </c>
      <c r="C14" t="s">
        <v>67</v>
      </c>
      <c r="D14">
        <v>1857527.96</v>
      </c>
      <c r="E14">
        <v>728781.6</v>
      </c>
    </row>
    <row r="15" spans="1:5" x14ac:dyDescent="0.25">
      <c r="A15" t="s">
        <v>39</v>
      </c>
      <c r="B15" t="s">
        <v>24</v>
      </c>
      <c r="C15" t="s">
        <v>67</v>
      </c>
      <c r="D15">
        <v>2071599.69</v>
      </c>
      <c r="E15">
        <v>609637.28</v>
      </c>
    </row>
    <row r="16" spans="1:5" x14ac:dyDescent="0.25">
      <c r="A16" t="s">
        <v>39</v>
      </c>
      <c r="B16" t="s">
        <v>25</v>
      </c>
      <c r="C16" t="s">
        <v>67</v>
      </c>
      <c r="D16">
        <v>2563940.7000000002</v>
      </c>
      <c r="E16">
        <v>447120.37</v>
      </c>
    </row>
    <row r="17" spans="1:5" x14ac:dyDescent="0.25">
      <c r="A17" t="s">
        <v>39</v>
      </c>
      <c r="B17" t="s">
        <v>26</v>
      </c>
      <c r="C17" t="s">
        <v>67</v>
      </c>
      <c r="D17">
        <v>1781580.22</v>
      </c>
      <c r="E17">
        <v>1032735</v>
      </c>
    </row>
    <row r="18" spans="1:5" x14ac:dyDescent="0.25">
      <c r="A18" t="s">
        <v>40</v>
      </c>
      <c r="B18" t="s">
        <v>73</v>
      </c>
      <c r="C18" t="s">
        <v>67</v>
      </c>
      <c r="D18">
        <v>898483.78</v>
      </c>
      <c r="E18">
        <v>1229247.3899999999</v>
      </c>
    </row>
    <row r="19" spans="1:5" x14ac:dyDescent="0.25">
      <c r="A19" t="s">
        <v>40</v>
      </c>
      <c r="B19" t="s">
        <v>74</v>
      </c>
      <c r="C19" t="s">
        <v>67</v>
      </c>
      <c r="D19">
        <v>1094746.17</v>
      </c>
      <c r="E19">
        <v>858381.01</v>
      </c>
    </row>
    <row r="20" spans="1:5" x14ac:dyDescent="0.25">
      <c r="A20" t="s">
        <v>40</v>
      </c>
      <c r="B20" t="s">
        <v>75</v>
      </c>
      <c r="C20" t="s">
        <v>67</v>
      </c>
      <c r="D20">
        <v>968016.24</v>
      </c>
      <c r="E20">
        <v>684286.23</v>
      </c>
    </row>
    <row r="21" spans="1:5" x14ac:dyDescent="0.25">
      <c r="A21" t="s">
        <v>40</v>
      </c>
      <c r="B21" t="s">
        <v>76</v>
      </c>
      <c r="C21" t="s">
        <v>67</v>
      </c>
      <c r="D21">
        <v>1120842.77</v>
      </c>
      <c r="E21">
        <v>634064.23</v>
      </c>
    </row>
    <row r="22" spans="1:5" x14ac:dyDescent="0.25">
      <c r="A22" t="s">
        <v>40</v>
      </c>
      <c r="B22" t="s">
        <v>77</v>
      </c>
      <c r="C22" t="s">
        <v>67</v>
      </c>
      <c r="D22">
        <v>1003747.48</v>
      </c>
      <c r="E22">
        <v>675084.72</v>
      </c>
    </row>
    <row r="23" spans="1:5" x14ac:dyDescent="0.25">
      <c r="A23" t="s">
        <v>40</v>
      </c>
      <c r="B23" t="s">
        <v>78</v>
      </c>
      <c r="C23" t="s">
        <v>67</v>
      </c>
      <c r="D23">
        <v>1128216.42</v>
      </c>
      <c r="E23">
        <v>436049.31</v>
      </c>
    </row>
    <row r="24" spans="1:5" x14ac:dyDescent="0.25">
      <c r="A24" t="s">
        <v>40</v>
      </c>
      <c r="B24" t="s">
        <v>79</v>
      </c>
      <c r="C24" t="s">
        <v>67</v>
      </c>
      <c r="D24">
        <v>1219117.8400000001</v>
      </c>
      <c r="E24">
        <v>470061.98</v>
      </c>
    </row>
    <row r="25" spans="1:5" x14ac:dyDescent="0.25">
      <c r="A25" t="s">
        <v>40</v>
      </c>
      <c r="B25" t="s">
        <v>80</v>
      </c>
      <c r="C25" t="s">
        <v>67</v>
      </c>
      <c r="D25">
        <v>1272751.07</v>
      </c>
      <c r="E25">
        <v>493346.13</v>
      </c>
    </row>
    <row r="26" spans="1:5" x14ac:dyDescent="0.25">
      <c r="A26" t="s">
        <v>40</v>
      </c>
      <c r="B26" t="s">
        <v>81</v>
      </c>
      <c r="C26" t="s">
        <v>67</v>
      </c>
      <c r="D26">
        <v>1313349.3999999999</v>
      </c>
      <c r="E26">
        <v>448048.24</v>
      </c>
    </row>
    <row r="27" spans="1:5" x14ac:dyDescent="0.25">
      <c r="A27" t="s">
        <v>40</v>
      </c>
      <c r="B27" t="s">
        <v>20</v>
      </c>
      <c r="C27" t="s">
        <v>67</v>
      </c>
      <c r="D27">
        <v>1469462.47</v>
      </c>
      <c r="E27">
        <v>544676.31000000006</v>
      </c>
    </row>
    <row r="28" spans="1:5" x14ac:dyDescent="0.25">
      <c r="A28" t="s">
        <v>40</v>
      </c>
      <c r="B28" t="s">
        <v>21</v>
      </c>
      <c r="C28" t="s">
        <v>67</v>
      </c>
      <c r="D28">
        <v>1506562.95</v>
      </c>
      <c r="E28">
        <v>847463.59</v>
      </c>
    </row>
    <row r="29" spans="1:5" x14ac:dyDescent="0.25">
      <c r="A29" t="s">
        <v>40</v>
      </c>
      <c r="B29" t="s">
        <v>22</v>
      </c>
      <c r="C29" t="s">
        <v>67</v>
      </c>
      <c r="D29">
        <v>1383657.33</v>
      </c>
      <c r="E29">
        <v>799411.96</v>
      </c>
    </row>
    <row r="30" spans="1:5" x14ac:dyDescent="0.25">
      <c r="A30" t="s">
        <v>40</v>
      </c>
      <c r="B30" t="s">
        <v>23</v>
      </c>
      <c r="C30" t="s">
        <v>67</v>
      </c>
      <c r="D30">
        <v>1565337.18</v>
      </c>
      <c r="E30">
        <v>731564.79</v>
      </c>
    </row>
    <row r="31" spans="1:5" x14ac:dyDescent="0.25">
      <c r="A31" t="s">
        <v>40</v>
      </c>
      <c r="B31" t="s">
        <v>24</v>
      </c>
      <c r="C31" t="s">
        <v>67</v>
      </c>
      <c r="D31">
        <v>1745740.07</v>
      </c>
      <c r="E31">
        <v>598567.39</v>
      </c>
    </row>
    <row r="32" spans="1:5" x14ac:dyDescent="0.25">
      <c r="A32" t="s">
        <v>40</v>
      </c>
      <c r="B32" t="s">
        <v>25</v>
      </c>
      <c r="C32" t="s">
        <v>67</v>
      </c>
      <c r="D32">
        <v>2177188.66</v>
      </c>
      <c r="E32">
        <v>444000.28</v>
      </c>
    </row>
    <row r="33" spans="1:5" x14ac:dyDescent="0.25">
      <c r="A33" t="s">
        <v>40</v>
      </c>
      <c r="B33" t="s">
        <v>26</v>
      </c>
      <c r="C33" t="s">
        <v>67</v>
      </c>
      <c r="D33">
        <v>1444949.29</v>
      </c>
      <c r="E33">
        <v>981383.92</v>
      </c>
    </row>
    <row r="34" spans="1:5" x14ac:dyDescent="0.25">
      <c r="A34" t="s">
        <v>39</v>
      </c>
      <c r="B34" t="s">
        <v>73</v>
      </c>
      <c r="C34" t="s">
        <v>48</v>
      </c>
      <c r="D34">
        <v>1048595.04</v>
      </c>
      <c r="E34">
        <v>1091400.5900000001</v>
      </c>
    </row>
    <row r="35" spans="1:5" x14ac:dyDescent="0.25">
      <c r="A35" t="s">
        <v>39</v>
      </c>
      <c r="B35" t="s">
        <v>74</v>
      </c>
      <c r="C35" t="s">
        <v>48</v>
      </c>
      <c r="D35">
        <v>1277821.6299999999</v>
      </c>
      <c r="E35">
        <v>662051.81999999995</v>
      </c>
    </row>
    <row r="36" spans="1:5" x14ac:dyDescent="0.25">
      <c r="A36" t="s">
        <v>39</v>
      </c>
      <c r="B36" t="s">
        <v>75</v>
      </c>
      <c r="C36" t="s">
        <v>48</v>
      </c>
      <c r="D36">
        <v>1175508.02</v>
      </c>
      <c r="E36">
        <v>483831.2</v>
      </c>
    </row>
    <row r="37" spans="1:5" x14ac:dyDescent="0.25">
      <c r="A37" t="s">
        <v>39</v>
      </c>
      <c r="B37" t="s">
        <v>76</v>
      </c>
      <c r="C37" t="s">
        <v>48</v>
      </c>
      <c r="D37">
        <v>1315225.75</v>
      </c>
      <c r="E37">
        <v>426026.68</v>
      </c>
    </row>
    <row r="38" spans="1:5" x14ac:dyDescent="0.25">
      <c r="A38" t="s">
        <v>39</v>
      </c>
      <c r="B38" t="s">
        <v>77</v>
      </c>
      <c r="C38" t="s">
        <v>48</v>
      </c>
      <c r="D38">
        <v>1208539.58</v>
      </c>
      <c r="E38">
        <v>468392.27</v>
      </c>
    </row>
    <row r="39" spans="1:5" x14ac:dyDescent="0.25">
      <c r="A39" t="s">
        <v>39</v>
      </c>
      <c r="B39" t="s">
        <v>78</v>
      </c>
      <c r="C39" t="s">
        <v>48</v>
      </c>
      <c r="D39">
        <v>1290999.24</v>
      </c>
      <c r="E39">
        <v>160036.04999999999</v>
      </c>
    </row>
    <row r="40" spans="1:5" x14ac:dyDescent="0.25">
      <c r="A40" t="s">
        <v>39</v>
      </c>
      <c r="B40" t="s">
        <v>79</v>
      </c>
      <c r="C40" t="s">
        <v>48</v>
      </c>
      <c r="D40">
        <v>1310822.5</v>
      </c>
      <c r="E40">
        <v>151678.43</v>
      </c>
    </row>
    <row r="41" spans="1:5" x14ac:dyDescent="0.25">
      <c r="A41" t="s">
        <v>39</v>
      </c>
      <c r="B41" t="s">
        <v>80</v>
      </c>
      <c r="C41" t="s">
        <v>48</v>
      </c>
      <c r="D41">
        <v>1395320.3</v>
      </c>
      <c r="E41">
        <v>196014.02</v>
      </c>
    </row>
    <row r="42" spans="1:5" x14ac:dyDescent="0.25">
      <c r="A42" t="s">
        <v>39</v>
      </c>
      <c r="B42" t="s">
        <v>81</v>
      </c>
      <c r="C42" t="s">
        <v>48</v>
      </c>
      <c r="D42">
        <v>1467086.35</v>
      </c>
      <c r="E42">
        <v>170517.81</v>
      </c>
    </row>
    <row r="43" spans="1:5" x14ac:dyDescent="0.25">
      <c r="A43" t="s">
        <v>39</v>
      </c>
      <c r="B43" t="s">
        <v>20</v>
      </c>
      <c r="C43" t="s">
        <v>48</v>
      </c>
      <c r="D43">
        <v>1576812.09</v>
      </c>
      <c r="E43">
        <v>284749.42</v>
      </c>
    </row>
    <row r="44" spans="1:5" x14ac:dyDescent="0.25">
      <c r="A44" t="s">
        <v>39</v>
      </c>
      <c r="B44" t="s">
        <v>21</v>
      </c>
      <c r="C44" t="s">
        <v>48</v>
      </c>
      <c r="D44">
        <v>1642789.08</v>
      </c>
      <c r="E44">
        <v>609492.61</v>
      </c>
    </row>
    <row r="45" spans="1:5" x14ac:dyDescent="0.25">
      <c r="A45" t="s">
        <v>39</v>
      </c>
      <c r="B45" t="s">
        <v>22</v>
      </c>
      <c r="C45" t="s">
        <v>48</v>
      </c>
      <c r="D45">
        <v>1522162.01</v>
      </c>
      <c r="E45">
        <v>575394.34</v>
      </c>
    </row>
    <row r="46" spans="1:5" x14ac:dyDescent="0.25">
      <c r="A46" t="s">
        <v>39</v>
      </c>
      <c r="B46" t="s">
        <v>23</v>
      </c>
      <c r="C46" t="s">
        <v>48</v>
      </c>
      <c r="D46">
        <v>1682258.2</v>
      </c>
      <c r="E46">
        <v>497947.74</v>
      </c>
    </row>
    <row r="47" spans="1:5" x14ac:dyDescent="0.25">
      <c r="A47" t="s">
        <v>39</v>
      </c>
      <c r="B47" t="s">
        <v>24</v>
      </c>
      <c r="C47" t="s">
        <v>48</v>
      </c>
      <c r="D47">
        <v>1876210.08</v>
      </c>
      <c r="E47">
        <v>343641.72</v>
      </c>
    </row>
    <row r="48" spans="1:5" x14ac:dyDescent="0.25">
      <c r="A48" t="s">
        <v>39</v>
      </c>
      <c r="B48" t="s">
        <v>25</v>
      </c>
      <c r="C48" t="s">
        <v>48</v>
      </c>
      <c r="D48">
        <v>2102312.2000000002</v>
      </c>
      <c r="E48">
        <v>142903.66</v>
      </c>
    </row>
    <row r="49" spans="1:5" x14ac:dyDescent="0.25">
      <c r="A49" t="s">
        <v>39</v>
      </c>
      <c r="B49" t="s">
        <v>26</v>
      </c>
      <c r="C49" t="s">
        <v>48</v>
      </c>
      <c r="D49">
        <v>1657702.32</v>
      </c>
      <c r="E49">
        <v>781969.65</v>
      </c>
    </row>
    <row r="50" spans="1:5" x14ac:dyDescent="0.25">
      <c r="A50" t="s">
        <v>40</v>
      </c>
      <c r="B50" t="s">
        <v>73</v>
      </c>
      <c r="C50" t="s">
        <v>48</v>
      </c>
      <c r="D50">
        <v>814323.36</v>
      </c>
      <c r="E50">
        <v>1075963.49</v>
      </c>
    </row>
    <row r="51" spans="1:5" x14ac:dyDescent="0.25">
      <c r="A51" t="s">
        <v>40</v>
      </c>
      <c r="B51" t="s">
        <v>74</v>
      </c>
      <c r="C51" t="s">
        <v>48</v>
      </c>
      <c r="D51">
        <v>979627.14</v>
      </c>
      <c r="E51">
        <v>632079.87</v>
      </c>
    </row>
    <row r="52" spans="1:5" x14ac:dyDescent="0.25">
      <c r="A52" t="s">
        <v>40</v>
      </c>
      <c r="B52" t="s">
        <v>75</v>
      </c>
      <c r="C52" t="s">
        <v>48</v>
      </c>
      <c r="D52">
        <v>905792.91</v>
      </c>
      <c r="E52">
        <v>482839.73</v>
      </c>
    </row>
    <row r="53" spans="1:5" x14ac:dyDescent="0.25">
      <c r="A53" t="s">
        <v>40</v>
      </c>
      <c r="B53" t="s">
        <v>76</v>
      </c>
      <c r="C53" t="s">
        <v>48</v>
      </c>
      <c r="D53">
        <v>1008103.96</v>
      </c>
      <c r="E53">
        <v>416080.18</v>
      </c>
    </row>
    <row r="54" spans="1:5" x14ac:dyDescent="0.25">
      <c r="A54" t="s">
        <v>40</v>
      </c>
      <c r="B54" t="s">
        <v>77</v>
      </c>
      <c r="C54" t="s">
        <v>48</v>
      </c>
      <c r="D54">
        <v>927464.46</v>
      </c>
      <c r="E54">
        <v>453530.24</v>
      </c>
    </row>
    <row r="55" spans="1:5" x14ac:dyDescent="0.25">
      <c r="A55" t="s">
        <v>40</v>
      </c>
      <c r="B55" t="s">
        <v>78</v>
      </c>
      <c r="C55" t="s">
        <v>48</v>
      </c>
      <c r="D55">
        <v>1004827.99</v>
      </c>
      <c r="E55">
        <v>167027.10999999999</v>
      </c>
    </row>
    <row r="56" spans="1:5" x14ac:dyDescent="0.25">
      <c r="A56" t="s">
        <v>40</v>
      </c>
      <c r="B56" t="s">
        <v>79</v>
      </c>
      <c r="C56" t="s">
        <v>48</v>
      </c>
      <c r="D56">
        <v>1021892.88</v>
      </c>
      <c r="E56">
        <v>158986.79</v>
      </c>
    </row>
    <row r="57" spans="1:5" x14ac:dyDescent="0.25">
      <c r="A57" t="s">
        <v>40</v>
      </c>
      <c r="B57" t="s">
        <v>80</v>
      </c>
      <c r="C57" t="s">
        <v>48</v>
      </c>
      <c r="D57">
        <v>1085689.42</v>
      </c>
      <c r="E57">
        <v>198872.07</v>
      </c>
    </row>
    <row r="58" spans="1:5" x14ac:dyDescent="0.25">
      <c r="A58" t="s">
        <v>40</v>
      </c>
      <c r="B58" t="s">
        <v>81</v>
      </c>
      <c r="C58" t="s">
        <v>48</v>
      </c>
      <c r="D58">
        <v>1106633.27</v>
      </c>
      <c r="E58">
        <v>165241.82999999999</v>
      </c>
    </row>
    <row r="59" spans="1:5" x14ac:dyDescent="0.25">
      <c r="A59" t="s">
        <v>40</v>
      </c>
      <c r="B59" t="s">
        <v>20</v>
      </c>
      <c r="C59" t="s">
        <v>48</v>
      </c>
      <c r="D59">
        <v>1240132.3999999999</v>
      </c>
      <c r="E59">
        <v>276128.84999999998</v>
      </c>
    </row>
    <row r="60" spans="1:5" x14ac:dyDescent="0.25">
      <c r="A60" t="s">
        <v>40</v>
      </c>
      <c r="B60" t="s">
        <v>21</v>
      </c>
      <c r="C60" t="s">
        <v>48</v>
      </c>
      <c r="D60">
        <v>1272867.78</v>
      </c>
      <c r="E60">
        <v>586699.21</v>
      </c>
    </row>
    <row r="61" spans="1:5" x14ac:dyDescent="0.25">
      <c r="A61" t="s">
        <v>40</v>
      </c>
      <c r="B61" t="s">
        <v>22</v>
      </c>
      <c r="C61" t="s">
        <v>48</v>
      </c>
      <c r="D61">
        <v>1178364.67</v>
      </c>
      <c r="E61">
        <v>552285.04</v>
      </c>
    </row>
    <row r="62" spans="1:5" x14ac:dyDescent="0.25">
      <c r="A62" t="s">
        <v>40</v>
      </c>
      <c r="B62" t="s">
        <v>23</v>
      </c>
      <c r="C62" t="s">
        <v>48</v>
      </c>
      <c r="D62">
        <v>1311238.74</v>
      </c>
      <c r="E62">
        <v>489319.31</v>
      </c>
    </row>
    <row r="63" spans="1:5" x14ac:dyDescent="0.25">
      <c r="A63" t="s">
        <v>40</v>
      </c>
      <c r="B63" t="s">
        <v>24</v>
      </c>
      <c r="C63" t="s">
        <v>48</v>
      </c>
      <c r="D63">
        <v>1478569.48</v>
      </c>
      <c r="E63">
        <v>336696.01</v>
      </c>
    </row>
    <row r="64" spans="1:5" x14ac:dyDescent="0.25">
      <c r="A64" t="s">
        <v>40</v>
      </c>
      <c r="B64" t="s">
        <v>25</v>
      </c>
      <c r="C64" t="s">
        <v>48</v>
      </c>
      <c r="D64">
        <v>1663550.23</v>
      </c>
      <c r="E64">
        <v>138474.89000000001</v>
      </c>
    </row>
    <row r="65" spans="1:5" x14ac:dyDescent="0.25">
      <c r="A65" t="s">
        <v>40</v>
      </c>
      <c r="B65" t="s">
        <v>26</v>
      </c>
      <c r="C65" t="s">
        <v>48</v>
      </c>
      <c r="D65">
        <v>1298589.24</v>
      </c>
      <c r="E65">
        <v>737501.83</v>
      </c>
    </row>
    <row r="66" spans="1:5" x14ac:dyDescent="0.25">
      <c r="A66" t="s">
        <v>39</v>
      </c>
      <c r="B66" t="s">
        <v>73</v>
      </c>
      <c r="C66" t="s">
        <v>65</v>
      </c>
      <c r="D66">
        <v>1292973.43</v>
      </c>
      <c r="E66">
        <v>61668.62</v>
      </c>
    </row>
    <row r="67" spans="1:5" x14ac:dyDescent="0.25">
      <c r="A67" t="s">
        <v>39</v>
      </c>
      <c r="B67" t="s">
        <v>74</v>
      </c>
      <c r="C67" t="s">
        <v>65</v>
      </c>
      <c r="D67">
        <v>1426856.15</v>
      </c>
      <c r="E67">
        <v>56801.63</v>
      </c>
    </row>
    <row r="68" spans="1:5" x14ac:dyDescent="0.25">
      <c r="A68" t="s">
        <v>39</v>
      </c>
      <c r="B68" t="s">
        <v>75</v>
      </c>
      <c r="C68" t="s">
        <v>65</v>
      </c>
      <c r="D68">
        <v>1276324.55</v>
      </c>
      <c r="E68">
        <v>56582.080000000002</v>
      </c>
    </row>
    <row r="69" spans="1:5" x14ac:dyDescent="0.25">
      <c r="A69" t="s">
        <v>39</v>
      </c>
      <c r="B69" t="s">
        <v>76</v>
      </c>
      <c r="C69" t="s">
        <v>65</v>
      </c>
      <c r="D69">
        <v>1403417.67</v>
      </c>
      <c r="E69">
        <v>54708.17</v>
      </c>
    </row>
    <row r="70" spans="1:5" x14ac:dyDescent="0.25">
      <c r="A70" t="s">
        <v>39</v>
      </c>
      <c r="B70" t="s">
        <v>77</v>
      </c>
      <c r="C70" t="s">
        <v>65</v>
      </c>
      <c r="D70">
        <v>1307100.1299999999</v>
      </c>
      <c r="E70">
        <v>56579.63</v>
      </c>
    </row>
    <row r="71" spans="1:5" x14ac:dyDescent="0.25">
      <c r="A71" t="s">
        <v>39</v>
      </c>
      <c r="B71" t="s">
        <v>78</v>
      </c>
      <c r="C71" t="s">
        <v>65</v>
      </c>
      <c r="D71">
        <v>1307336.7</v>
      </c>
      <c r="E71">
        <v>52275.71</v>
      </c>
    </row>
    <row r="72" spans="1:5" x14ac:dyDescent="0.25">
      <c r="A72" t="s">
        <v>39</v>
      </c>
      <c r="B72" t="s">
        <v>79</v>
      </c>
      <c r="C72" t="s">
        <v>65</v>
      </c>
      <c r="D72">
        <v>1328447.23</v>
      </c>
      <c r="E72">
        <v>51636.37</v>
      </c>
    </row>
    <row r="73" spans="1:5" x14ac:dyDescent="0.25">
      <c r="A73" t="s">
        <v>39</v>
      </c>
      <c r="B73" t="s">
        <v>80</v>
      </c>
      <c r="C73" t="s">
        <v>65</v>
      </c>
      <c r="D73">
        <v>1428590.26</v>
      </c>
      <c r="E73">
        <v>51562.76</v>
      </c>
    </row>
    <row r="74" spans="1:5" x14ac:dyDescent="0.25">
      <c r="A74" t="s">
        <v>39</v>
      </c>
      <c r="B74" t="s">
        <v>81</v>
      </c>
      <c r="C74" t="s">
        <v>65</v>
      </c>
      <c r="D74">
        <v>1492880.44</v>
      </c>
      <c r="E74">
        <v>50879.39</v>
      </c>
    </row>
    <row r="75" spans="1:5" x14ac:dyDescent="0.25">
      <c r="A75" t="s">
        <v>39</v>
      </c>
      <c r="B75" t="s">
        <v>20</v>
      </c>
      <c r="C75" t="s">
        <v>65</v>
      </c>
      <c r="D75">
        <v>1634037.68</v>
      </c>
      <c r="E75">
        <v>50485.57</v>
      </c>
    </row>
    <row r="76" spans="1:5" x14ac:dyDescent="0.25">
      <c r="A76" t="s">
        <v>39</v>
      </c>
      <c r="B76" t="s">
        <v>21</v>
      </c>
      <c r="C76" t="s">
        <v>65</v>
      </c>
      <c r="D76">
        <v>1782398.06</v>
      </c>
      <c r="E76">
        <v>51585.97</v>
      </c>
    </row>
    <row r="77" spans="1:5" x14ac:dyDescent="0.25">
      <c r="A77" t="s">
        <v>39</v>
      </c>
      <c r="B77" t="s">
        <v>22</v>
      </c>
      <c r="C77" t="s">
        <v>65</v>
      </c>
      <c r="D77">
        <v>1652368.66</v>
      </c>
      <c r="E77">
        <v>52976.79</v>
      </c>
    </row>
    <row r="78" spans="1:5" x14ac:dyDescent="0.25">
      <c r="A78" t="s">
        <v>39</v>
      </c>
      <c r="B78" t="s">
        <v>23</v>
      </c>
      <c r="C78" t="s">
        <v>65</v>
      </c>
      <c r="D78">
        <v>1794538.48</v>
      </c>
      <c r="E78">
        <v>50140.58</v>
      </c>
    </row>
    <row r="79" spans="1:5" x14ac:dyDescent="0.25">
      <c r="A79" t="s">
        <v>39</v>
      </c>
      <c r="B79" t="s">
        <v>24</v>
      </c>
      <c r="C79" t="s">
        <v>65</v>
      </c>
      <c r="D79">
        <v>1950006.07</v>
      </c>
      <c r="E79">
        <v>47667.71</v>
      </c>
    </row>
    <row r="80" spans="1:5" x14ac:dyDescent="0.25">
      <c r="A80" t="s">
        <v>39</v>
      </c>
      <c r="B80" t="s">
        <v>25</v>
      </c>
      <c r="C80" t="s">
        <v>65</v>
      </c>
      <c r="D80">
        <v>2126419.88</v>
      </c>
      <c r="E80">
        <v>42529.82</v>
      </c>
    </row>
    <row r="81" spans="1:5" x14ac:dyDescent="0.25">
      <c r="A81" t="s">
        <v>39</v>
      </c>
      <c r="B81" t="s">
        <v>26</v>
      </c>
      <c r="C81" t="s">
        <v>65</v>
      </c>
      <c r="D81">
        <v>1871602.95</v>
      </c>
      <c r="E81">
        <v>55935.14</v>
      </c>
    </row>
    <row r="82" spans="1:5" x14ac:dyDescent="0.25">
      <c r="A82" t="s">
        <v>40</v>
      </c>
      <c r="B82" t="s">
        <v>73</v>
      </c>
      <c r="C82" t="s">
        <v>65</v>
      </c>
      <c r="D82">
        <v>1053760.54</v>
      </c>
      <c r="E82">
        <v>61716.23</v>
      </c>
    </row>
    <row r="83" spans="1:5" x14ac:dyDescent="0.25">
      <c r="A83" t="s">
        <v>40</v>
      </c>
      <c r="B83" t="s">
        <v>74</v>
      </c>
      <c r="C83" t="s">
        <v>65</v>
      </c>
      <c r="D83">
        <v>1118963.3999999999</v>
      </c>
      <c r="E83">
        <v>56811.72</v>
      </c>
    </row>
    <row r="84" spans="1:5" x14ac:dyDescent="0.25">
      <c r="A84" t="s">
        <v>40</v>
      </c>
      <c r="B84" t="s">
        <v>75</v>
      </c>
      <c r="C84" t="s">
        <v>65</v>
      </c>
      <c r="D84">
        <v>1005425.31</v>
      </c>
      <c r="E84">
        <v>56582.89</v>
      </c>
    </row>
    <row r="85" spans="1:5" x14ac:dyDescent="0.25">
      <c r="A85" t="s">
        <v>40</v>
      </c>
      <c r="B85" t="s">
        <v>76</v>
      </c>
      <c r="C85" t="s">
        <v>65</v>
      </c>
      <c r="D85">
        <v>1093237.49</v>
      </c>
      <c r="E85">
        <v>54723.08</v>
      </c>
    </row>
    <row r="86" spans="1:5" x14ac:dyDescent="0.25">
      <c r="A86" t="s">
        <v>40</v>
      </c>
      <c r="B86" t="s">
        <v>77</v>
      </c>
      <c r="C86" t="s">
        <v>65</v>
      </c>
      <c r="D86">
        <v>1021491.37</v>
      </c>
      <c r="E86">
        <v>56587.519999999997</v>
      </c>
    </row>
    <row r="87" spans="1:5" x14ac:dyDescent="0.25">
      <c r="A87" t="s">
        <v>40</v>
      </c>
      <c r="B87" t="s">
        <v>78</v>
      </c>
      <c r="C87" t="s">
        <v>65</v>
      </c>
      <c r="D87">
        <v>1023157.62</v>
      </c>
      <c r="E87">
        <v>52290.98</v>
      </c>
    </row>
    <row r="88" spans="1:5" x14ac:dyDescent="0.25">
      <c r="A88" t="s">
        <v>40</v>
      </c>
      <c r="B88" t="s">
        <v>79</v>
      </c>
      <c r="C88" t="s">
        <v>65</v>
      </c>
      <c r="D88">
        <v>1042171.23</v>
      </c>
      <c r="E88">
        <v>51604.65</v>
      </c>
    </row>
    <row r="89" spans="1:5" x14ac:dyDescent="0.25">
      <c r="A89" t="s">
        <v>40</v>
      </c>
      <c r="B89" t="s">
        <v>80</v>
      </c>
      <c r="C89" t="s">
        <v>65</v>
      </c>
      <c r="D89">
        <v>1119648.82</v>
      </c>
      <c r="E89">
        <v>51548.94</v>
      </c>
    </row>
    <row r="90" spans="1:5" x14ac:dyDescent="0.25">
      <c r="A90" t="s">
        <v>40</v>
      </c>
      <c r="B90" t="s">
        <v>81</v>
      </c>
      <c r="C90" t="s">
        <v>65</v>
      </c>
      <c r="D90">
        <v>1131888.49</v>
      </c>
      <c r="E90">
        <v>50872.77</v>
      </c>
    </row>
    <row r="91" spans="1:5" x14ac:dyDescent="0.25">
      <c r="A91" t="s">
        <v>40</v>
      </c>
      <c r="B91" t="s">
        <v>20</v>
      </c>
      <c r="C91" t="s">
        <v>65</v>
      </c>
      <c r="D91">
        <v>1294358.6200000001</v>
      </c>
      <c r="E91">
        <v>50494.13</v>
      </c>
    </row>
    <row r="92" spans="1:5" x14ac:dyDescent="0.25">
      <c r="A92" t="s">
        <v>40</v>
      </c>
      <c r="B92" t="s">
        <v>21</v>
      </c>
      <c r="C92" t="s">
        <v>65</v>
      </c>
      <c r="D92">
        <v>1404333.09</v>
      </c>
      <c r="E92">
        <v>51599.01</v>
      </c>
    </row>
    <row r="93" spans="1:5" x14ac:dyDescent="0.25">
      <c r="A93" t="s">
        <v>40</v>
      </c>
      <c r="B93" t="s">
        <v>22</v>
      </c>
      <c r="C93" t="s">
        <v>65</v>
      </c>
      <c r="D93">
        <v>1299977.75</v>
      </c>
      <c r="E93">
        <v>53012.54</v>
      </c>
    </row>
    <row r="94" spans="1:5" x14ac:dyDescent="0.25">
      <c r="A94" t="s">
        <v>40</v>
      </c>
      <c r="B94" t="s">
        <v>23</v>
      </c>
      <c r="C94" t="s">
        <v>65</v>
      </c>
      <c r="D94">
        <v>1418665.6</v>
      </c>
      <c r="E94">
        <v>50189.97</v>
      </c>
    </row>
    <row r="95" spans="1:5" x14ac:dyDescent="0.25">
      <c r="A95" t="s">
        <v>40</v>
      </c>
      <c r="B95" t="s">
        <v>24</v>
      </c>
      <c r="C95" t="s">
        <v>65</v>
      </c>
      <c r="D95">
        <v>1549485.56</v>
      </c>
      <c r="E95">
        <v>47533.19</v>
      </c>
    </row>
    <row r="96" spans="1:5" x14ac:dyDescent="0.25">
      <c r="A96" t="s">
        <v>40</v>
      </c>
      <c r="B96" t="s">
        <v>25</v>
      </c>
      <c r="C96" t="s">
        <v>65</v>
      </c>
      <c r="D96">
        <v>1686242.52</v>
      </c>
      <c r="E96">
        <v>42416.28</v>
      </c>
    </row>
    <row r="97" spans="1:5" x14ac:dyDescent="0.25">
      <c r="A97" t="s">
        <v>40</v>
      </c>
      <c r="B97" t="s">
        <v>26</v>
      </c>
      <c r="C97" t="s">
        <v>65</v>
      </c>
      <c r="D97">
        <v>1493127.38</v>
      </c>
      <c r="E97">
        <v>55994.17</v>
      </c>
    </row>
    <row r="98" spans="1:5" x14ac:dyDescent="0.25">
      <c r="A98" t="s">
        <v>39</v>
      </c>
      <c r="B98" t="s">
        <v>73</v>
      </c>
      <c r="C98" t="s">
        <v>68</v>
      </c>
      <c r="D98">
        <v>1061865.6000000001</v>
      </c>
      <c r="E98">
        <v>61650.16</v>
      </c>
    </row>
    <row r="99" spans="1:5" x14ac:dyDescent="0.25">
      <c r="A99" t="s">
        <v>39</v>
      </c>
      <c r="B99" t="s">
        <v>74</v>
      </c>
      <c r="C99" t="s">
        <v>68</v>
      </c>
      <c r="D99">
        <v>1283068.98</v>
      </c>
      <c r="E99">
        <v>56803.73</v>
      </c>
    </row>
    <row r="100" spans="1:5" x14ac:dyDescent="0.25">
      <c r="A100" t="s">
        <v>39</v>
      </c>
      <c r="B100" t="s">
        <v>75</v>
      </c>
      <c r="C100" t="s">
        <v>68</v>
      </c>
      <c r="D100">
        <v>1176197.3</v>
      </c>
      <c r="E100">
        <v>56578.21</v>
      </c>
    </row>
    <row r="101" spans="1:5" x14ac:dyDescent="0.25">
      <c r="A101" t="s">
        <v>39</v>
      </c>
      <c r="B101" t="s">
        <v>76</v>
      </c>
      <c r="C101" t="s">
        <v>68</v>
      </c>
      <c r="D101">
        <v>1314886.46</v>
      </c>
      <c r="E101">
        <v>54706.55</v>
      </c>
    </row>
    <row r="102" spans="1:5" x14ac:dyDescent="0.25">
      <c r="A102" t="s">
        <v>39</v>
      </c>
      <c r="B102" t="s">
        <v>77</v>
      </c>
      <c r="C102" t="s">
        <v>68</v>
      </c>
      <c r="D102">
        <v>1207217.1100000001</v>
      </c>
      <c r="E102">
        <v>56573.67</v>
      </c>
    </row>
    <row r="103" spans="1:5" x14ac:dyDescent="0.25">
      <c r="A103" t="s">
        <v>39</v>
      </c>
      <c r="B103" t="s">
        <v>78</v>
      </c>
      <c r="C103" t="s">
        <v>68</v>
      </c>
      <c r="D103">
        <v>1290474.5900000001</v>
      </c>
      <c r="E103">
        <v>52273.52</v>
      </c>
    </row>
    <row r="104" spans="1:5" x14ac:dyDescent="0.25">
      <c r="A104" t="s">
        <v>39</v>
      </c>
      <c r="B104" t="s">
        <v>79</v>
      </c>
      <c r="C104" t="s">
        <v>68</v>
      </c>
      <c r="D104">
        <v>1310271.57</v>
      </c>
      <c r="E104">
        <v>51635.63</v>
      </c>
    </row>
    <row r="105" spans="1:5" x14ac:dyDescent="0.25">
      <c r="A105" t="s">
        <v>39</v>
      </c>
      <c r="B105" t="s">
        <v>80</v>
      </c>
      <c r="C105" t="s">
        <v>68</v>
      </c>
      <c r="D105">
        <v>1394285.62</v>
      </c>
      <c r="E105">
        <v>51561.33</v>
      </c>
    </row>
    <row r="106" spans="1:5" x14ac:dyDescent="0.25">
      <c r="A106" t="s">
        <v>39</v>
      </c>
      <c r="B106" t="s">
        <v>81</v>
      </c>
      <c r="C106" t="s">
        <v>68</v>
      </c>
      <c r="D106">
        <v>1466262.16</v>
      </c>
      <c r="E106">
        <v>50876.32</v>
      </c>
    </row>
    <row r="107" spans="1:5" x14ac:dyDescent="0.25">
      <c r="A107" t="s">
        <v>39</v>
      </c>
      <c r="B107" t="s">
        <v>20</v>
      </c>
      <c r="C107" t="s">
        <v>68</v>
      </c>
      <c r="D107">
        <v>1575688.87</v>
      </c>
      <c r="E107">
        <v>50480.91</v>
      </c>
    </row>
    <row r="108" spans="1:5" x14ac:dyDescent="0.25">
      <c r="A108" t="s">
        <v>39</v>
      </c>
      <c r="B108" t="s">
        <v>21</v>
      </c>
      <c r="C108" t="s">
        <v>68</v>
      </c>
      <c r="D108">
        <v>1651989.52</v>
      </c>
      <c r="E108">
        <v>51588.87</v>
      </c>
    </row>
    <row r="109" spans="1:5" x14ac:dyDescent="0.25">
      <c r="A109" t="s">
        <v>39</v>
      </c>
      <c r="B109" t="s">
        <v>22</v>
      </c>
      <c r="C109" t="s">
        <v>68</v>
      </c>
      <c r="D109">
        <v>1530164.32</v>
      </c>
      <c r="E109">
        <v>52968.86</v>
      </c>
    </row>
    <row r="110" spans="1:5" x14ac:dyDescent="0.25">
      <c r="A110" t="s">
        <v>39</v>
      </c>
      <c r="B110" t="s">
        <v>23</v>
      </c>
      <c r="C110" t="s">
        <v>68</v>
      </c>
      <c r="D110">
        <v>1687355.11</v>
      </c>
      <c r="E110">
        <v>50138.05</v>
      </c>
    </row>
    <row r="111" spans="1:5" x14ac:dyDescent="0.25">
      <c r="A111" t="s">
        <v>39</v>
      </c>
      <c r="B111" t="s">
        <v>24</v>
      </c>
      <c r="C111" t="s">
        <v>68</v>
      </c>
      <c r="D111">
        <v>1878406.74</v>
      </c>
      <c r="E111">
        <v>47663.97</v>
      </c>
    </row>
    <row r="112" spans="1:5" x14ac:dyDescent="0.25">
      <c r="A112" t="s">
        <v>39</v>
      </c>
      <c r="B112" t="s">
        <v>25</v>
      </c>
      <c r="C112" t="s">
        <v>68</v>
      </c>
      <c r="D112">
        <v>2100784.2599999998</v>
      </c>
      <c r="E112">
        <v>42527.4</v>
      </c>
    </row>
    <row r="113" spans="1:5" x14ac:dyDescent="0.25">
      <c r="A113" t="s">
        <v>39</v>
      </c>
      <c r="B113" t="s">
        <v>26</v>
      </c>
      <c r="C113" t="s">
        <v>68</v>
      </c>
      <c r="D113">
        <v>1693390.33</v>
      </c>
      <c r="E113">
        <v>55922.01</v>
      </c>
    </row>
    <row r="114" spans="1:5" x14ac:dyDescent="0.25">
      <c r="A114" t="s">
        <v>40</v>
      </c>
      <c r="B114" t="s">
        <v>73</v>
      </c>
      <c r="C114" t="s">
        <v>68</v>
      </c>
      <c r="D114">
        <v>822691.77</v>
      </c>
      <c r="E114">
        <v>61639.74</v>
      </c>
    </row>
    <row r="115" spans="1:5" x14ac:dyDescent="0.25">
      <c r="A115" t="s">
        <v>40</v>
      </c>
      <c r="B115" t="s">
        <v>74</v>
      </c>
      <c r="C115" t="s">
        <v>68</v>
      </c>
      <c r="D115">
        <v>980855.7</v>
      </c>
      <c r="E115">
        <v>56760.08</v>
      </c>
    </row>
    <row r="116" spans="1:5" x14ac:dyDescent="0.25">
      <c r="A116" t="s">
        <v>40</v>
      </c>
      <c r="B116" t="s">
        <v>75</v>
      </c>
      <c r="C116" t="s">
        <v>68</v>
      </c>
      <c r="D116">
        <v>905751.19</v>
      </c>
      <c r="E116">
        <v>56521.52</v>
      </c>
    </row>
    <row r="117" spans="1:5" x14ac:dyDescent="0.25">
      <c r="A117" t="s">
        <v>40</v>
      </c>
      <c r="B117" t="s">
        <v>76</v>
      </c>
      <c r="C117" t="s">
        <v>68</v>
      </c>
      <c r="D117">
        <v>1006961.38</v>
      </c>
      <c r="E117">
        <v>54686.8</v>
      </c>
    </row>
    <row r="118" spans="1:5" x14ac:dyDescent="0.25">
      <c r="A118" t="s">
        <v>40</v>
      </c>
      <c r="B118" t="s">
        <v>77</v>
      </c>
      <c r="C118" t="s">
        <v>68</v>
      </c>
      <c r="D118">
        <v>925776.65</v>
      </c>
      <c r="E118">
        <v>56560.74</v>
      </c>
    </row>
    <row r="119" spans="1:5" x14ac:dyDescent="0.25">
      <c r="A119" t="s">
        <v>40</v>
      </c>
      <c r="B119" t="s">
        <v>78</v>
      </c>
      <c r="C119" t="s">
        <v>68</v>
      </c>
      <c r="D119">
        <v>1004026.88</v>
      </c>
      <c r="E119">
        <v>52302.2</v>
      </c>
    </row>
    <row r="120" spans="1:5" x14ac:dyDescent="0.25">
      <c r="A120" t="s">
        <v>40</v>
      </c>
      <c r="B120" t="s">
        <v>79</v>
      </c>
      <c r="C120" t="s">
        <v>68</v>
      </c>
      <c r="D120">
        <v>1021145.82</v>
      </c>
      <c r="E120">
        <v>51615.89</v>
      </c>
    </row>
    <row r="121" spans="1:5" x14ac:dyDescent="0.25">
      <c r="A121" t="s">
        <v>40</v>
      </c>
      <c r="B121" t="s">
        <v>80</v>
      </c>
      <c r="C121" t="s">
        <v>68</v>
      </c>
      <c r="D121">
        <v>1084307.21</v>
      </c>
      <c r="E121">
        <v>51558.64</v>
      </c>
    </row>
    <row r="122" spans="1:5" x14ac:dyDescent="0.25">
      <c r="A122" t="s">
        <v>40</v>
      </c>
      <c r="B122" t="s">
        <v>81</v>
      </c>
      <c r="C122" t="s">
        <v>68</v>
      </c>
      <c r="D122">
        <v>1105471.3400000001</v>
      </c>
      <c r="E122">
        <v>50875.91</v>
      </c>
    </row>
    <row r="123" spans="1:5" x14ac:dyDescent="0.25">
      <c r="A123" t="s">
        <v>40</v>
      </c>
      <c r="B123" t="s">
        <v>20</v>
      </c>
      <c r="C123" t="s">
        <v>68</v>
      </c>
      <c r="D123">
        <v>1238803.04</v>
      </c>
      <c r="E123">
        <v>50528.91</v>
      </c>
    </row>
    <row r="124" spans="1:5" x14ac:dyDescent="0.25">
      <c r="A124" t="s">
        <v>40</v>
      </c>
      <c r="B124" t="s">
        <v>21</v>
      </c>
      <c r="C124" t="s">
        <v>68</v>
      </c>
      <c r="D124">
        <v>1276467.93</v>
      </c>
      <c r="E124">
        <v>51555.42</v>
      </c>
    </row>
    <row r="125" spans="1:5" x14ac:dyDescent="0.25">
      <c r="A125" t="s">
        <v>40</v>
      </c>
      <c r="B125" t="s">
        <v>22</v>
      </c>
      <c r="C125" t="s">
        <v>68</v>
      </c>
      <c r="D125">
        <v>1181507.3799999999</v>
      </c>
      <c r="E125">
        <v>52949.69</v>
      </c>
    </row>
    <row r="126" spans="1:5" x14ac:dyDescent="0.25">
      <c r="A126" t="s">
        <v>40</v>
      </c>
      <c r="B126" t="s">
        <v>23</v>
      </c>
      <c r="C126" t="s">
        <v>68</v>
      </c>
      <c r="D126">
        <v>1313876.67</v>
      </c>
      <c r="E126">
        <v>50155.16</v>
      </c>
    </row>
    <row r="127" spans="1:5" x14ac:dyDescent="0.25">
      <c r="A127" t="s">
        <v>40</v>
      </c>
      <c r="B127" t="s">
        <v>24</v>
      </c>
      <c r="C127" t="s">
        <v>68</v>
      </c>
      <c r="D127">
        <v>1479485.55</v>
      </c>
      <c r="E127">
        <v>47519.199999999997</v>
      </c>
    </row>
    <row r="128" spans="1:5" x14ac:dyDescent="0.25">
      <c r="A128" t="s">
        <v>40</v>
      </c>
      <c r="B128" t="s">
        <v>25</v>
      </c>
      <c r="C128" t="s">
        <v>68</v>
      </c>
      <c r="D128">
        <v>1661652.45</v>
      </c>
      <c r="E128">
        <v>42417.599999999999</v>
      </c>
    </row>
    <row r="129" spans="1:5" x14ac:dyDescent="0.25">
      <c r="A129" t="s">
        <v>40</v>
      </c>
      <c r="B129" t="s">
        <v>26</v>
      </c>
      <c r="C129" t="s">
        <v>68</v>
      </c>
      <c r="D129">
        <v>1315294.24</v>
      </c>
      <c r="E129">
        <v>55936.56</v>
      </c>
    </row>
    <row r="130" spans="1:5" x14ac:dyDescent="0.25">
      <c r="A130" t="s">
        <v>39</v>
      </c>
      <c r="B130" t="s">
        <v>73</v>
      </c>
      <c r="C130" t="s">
        <v>69</v>
      </c>
      <c r="D130">
        <v>782736.65</v>
      </c>
      <c r="E130">
        <v>1296026.53</v>
      </c>
    </row>
    <row r="131" spans="1:5" x14ac:dyDescent="0.25">
      <c r="A131" t="s">
        <v>39</v>
      </c>
      <c r="B131" t="s">
        <v>74</v>
      </c>
      <c r="C131" t="s">
        <v>69</v>
      </c>
      <c r="D131">
        <v>960543.65</v>
      </c>
      <c r="E131">
        <v>839324.1</v>
      </c>
    </row>
    <row r="132" spans="1:5" x14ac:dyDescent="0.25">
      <c r="A132" t="s">
        <v>39</v>
      </c>
      <c r="B132" t="s">
        <v>75</v>
      </c>
      <c r="C132" t="s">
        <v>69</v>
      </c>
      <c r="D132">
        <v>869750.73</v>
      </c>
      <c r="E132">
        <v>647275.96</v>
      </c>
    </row>
    <row r="133" spans="1:5" x14ac:dyDescent="0.25">
      <c r="A133" t="s">
        <v>39</v>
      </c>
      <c r="B133" t="s">
        <v>76</v>
      </c>
      <c r="C133" t="s">
        <v>69</v>
      </c>
      <c r="D133">
        <v>999787.03</v>
      </c>
      <c r="E133">
        <v>567077.66</v>
      </c>
    </row>
    <row r="134" spans="1:5" x14ac:dyDescent="0.25">
      <c r="A134" t="s">
        <v>39</v>
      </c>
      <c r="B134" t="s">
        <v>77</v>
      </c>
      <c r="C134" t="s">
        <v>69</v>
      </c>
      <c r="D134">
        <v>904989.46</v>
      </c>
      <c r="E134">
        <v>623222.61</v>
      </c>
    </row>
    <row r="135" spans="1:5" x14ac:dyDescent="0.25">
      <c r="A135" t="s">
        <v>39</v>
      </c>
      <c r="B135" t="s">
        <v>78</v>
      </c>
      <c r="C135" t="s">
        <v>69</v>
      </c>
      <c r="D135">
        <v>987413.54</v>
      </c>
      <c r="E135">
        <v>229145.57</v>
      </c>
    </row>
    <row r="136" spans="1:5" x14ac:dyDescent="0.25">
      <c r="A136" t="s">
        <v>39</v>
      </c>
      <c r="B136" t="s">
        <v>79</v>
      </c>
      <c r="C136" t="s">
        <v>69</v>
      </c>
      <c r="D136">
        <v>1006473.13</v>
      </c>
      <c r="E136">
        <v>214480.87</v>
      </c>
    </row>
    <row r="137" spans="1:5" x14ac:dyDescent="0.25">
      <c r="A137" t="s">
        <v>39</v>
      </c>
      <c r="B137" t="s">
        <v>80</v>
      </c>
      <c r="C137" t="s">
        <v>69</v>
      </c>
      <c r="D137">
        <v>1083546.8799999999</v>
      </c>
      <c r="E137">
        <v>270671.02</v>
      </c>
    </row>
    <row r="138" spans="1:5" x14ac:dyDescent="0.25">
      <c r="A138" t="s">
        <v>39</v>
      </c>
      <c r="B138" t="s">
        <v>81</v>
      </c>
      <c r="C138" t="s">
        <v>69</v>
      </c>
      <c r="D138">
        <v>1141249.5</v>
      </c>
      <c r="E138">
        <v>240193.55</v>
      </c>
    </row>
    <row r="139" spans="1:5" x14ac:dyDescent="0.25">
      <c r="A139" t="s">
        <v>39</v>
      </c>
      <c r="B139" t="s">
        <v>20</v>
      </c>
      <c r="C139" t="s">
        <v>69</v>
      </c>
      <c r="D139">
        <v>1264855.6599999999</v>
      </c>
      <c r="E139">
        <v>374880.64</v>
      </c>
    </row>
    <row r="140" spans="1:5" x14ac:dyDescent="0.25">
      <c r="A140" t="s">
        <v>39</v>
      </c>
      <c r="B140" t="s">
        <v>21</v>
      </c>
      <c r="C140" t="s">
        <v>69</v>
      </c>
      <c r="D140">
        <v>1322755.67</v>
      </c>
      <c r="E140">
        <v>763312.92</v>
      </c>
    </row>
    <row r="141" spans="1:5" x14ac:dyDescent="0.25">
      <c r="A141" t="s">
        <v>39</v>
      </c>
      <c r="B141" t="s">
        <v>22</v>
      </c>
      <c r="C141" t="s">
        <v>69</v>
      </c>
      <c r="D141">
        <v>1207319.4099999999</v>
      </c>
      <c r="E141">
        <v>719063.55</v>
      </c>
    </row>
    <row r="142" spans="1:5" x14ac:dyDescent="0.25">
      <c r="A142" t="s">
        <v>39</v>
      </c>
      <c r="B142" t="s">
        <v>23</v>
      </c>
      <c r="C142" t="s">
        <v>69</v>
      </c>
      <c r="D142">
        <v>1373842.69</v>
      </c>
      <c r="E142">
        <v>629324.06999999995</v>
      </c>
    </row>
    <row r="143" spans="1:5" x14ac:dyDescent="0.25">
      <c r="A143" t="s">
        <v>39</v>
      </c>
      <c r="B143" t="s">
        <v>24</v>
      </c>
      <c r="C143" t="s">
        <v>69</v>
      </c>
      <c r="D143">
        <v>1556885.77</v>
      </c>
      <c r="E143">
        <v>451389.31</v>
      </c>
    </row>
    <row r="144" spans="1:5" x14ac:dyDescent="0.25">
      <c r="A144" t="s">
        <v>39</v>
      </c>
      <c r="B144" t="s">
        <v>25</v>
      </c>
      <c r="C144" t="s">
        <v>69</v>
      </c>
      <c r="D144">
        <v>1839786.03</v>
      </c>
      <c r="E144">
        <v>190181.51</v>
      </c>
    </row>
    <row r="145" spans="1:5" x14ac:dyDescent="0.25">
      <c r="A145" t="s">
        <v>39</v>
      </c>
      <c r="B145" t="s">
        <v>26</v>
      </c>
      <c r="C145" t="s">
        <v>69</v>
      </c>
      <c r="D145">
        <v>1294179.3500000001</v>
      </c>
      <c r="E145">
        <v>957295.1</v>
      </c>
    </row>
    <row r="146" spans="1:5" x14ac:dyDescent="0.25">
      <c r="A146" t="s">
        <v>40</v>
      </c>
      <c r="B146" t="s">
        <v>73</v>
      </c>
      <c r="C146" t="s">
        <v>69</v>
      </c>
      <c r="D146">
        <v>676581.28</v>
      </c>
      <c r="E146">
        <v>1168995.26</v>
      </c>
    </row>
    <row r="147" spans="1:5" x14ac:dyDescent="0.25">
      <c r="A147" t="s">
        <v>40</v>
      </c>
      <c r="B147" t="s">
        <v>74</v>
      </c>
      <c r="C147" t="s">
        <v>69</v>
      </c>
      <c r="D147">
        <v>798111.16</v>
      </c>
      <c r="E147">
        <v>714792.54</v>
      </c>
    </row>
    <row r="148" spans="1:5" x14ac:dyDescent="0.25">
      <c r="A148" t="s">
        <v>40</v>
      </c>
      <c r="B148" t="s">
        <v>75</v>
      </c>
      <c r="C148" t="s">
        <v>69</v>
      </c>
      <c r="D148">
        <v>732534.29</v>
      </c>
      <c r="E148">
        <v>560536.18000000005</v>
      </c>
    </row>
    <row r="149" spans="1:5" x14ac:dyDescent="0.25">
      <c r="A149" t="s">
        <v>40</v>
      </c>
      <c r="B149" t="s">
        <v>76</v>
      </c>
      <c r="C149" t="s">
        <v>69</v>
      </c>
      <c r="D149">
        <v>824652.18</v>
      </c>
      <c r="E149">
        <v>485495.11</v>
      </c>
    </row>
    <row r="150" spans="1:5" x14ac:dyDescent="0.25">
      <c r="A150" t="s">
        <v>40</v>
      </c>
      <c r="B150" t="s">
        <v>77</v>
      </c>
      <c r="C150" t="s">
        <v>69</v>
      </c>
      <c r="D150">
        <v>754441.11</v>
      </c>
      <c r="E150">
        <v>519763.03</v>
      </c>
    </row>
    <row r="151" spans="1:5" x14ac:dyDescent="0.25">
      <c r="A151" t="s">
        <v>40</v>
      </c>
      <c r="B151" t="s">
        <v>78</v>
      </c>
      <c r="C151" t="s">
        <v>69</v>
      </c>
      <c r="D151">
        <v>803364.58</v>
      </c>
      <c r="E151">
        <v>205373.93</v>
      </c>
    </row>
    <row r="152" spans="1:5" x14ac:dyDescent="0.25">
      <c r="A152" t="s">
        <v>40</v>
      </c>
      <c r="B152" t="s">
        <v>79</v>
      </c>
      <c r="C152" t="s">
        <v>69</v>
      </c>
      <c r="D152">
        <v>827231.29</v>
      </c>
      <c r="E152">
        <v>194703.95</v>
      </c>
    </row>
    <row r="153" spans="1:5" x14ac:dyDescent="0.25">
      <c r="A153" t="s">
        <v>40</v>
      </c>
      <c r="B153" t="s">
        <v>80</v>
      </c>
      <c r="C153" t="s">
        <v>69</v>
      </c>
      <c r="D153">
        <v>879984.82</v>
      </c>
      <c r="E153">
        <v>243111.38</v>
      </c>
    </row>
    <row r="154" spans="1:5" x14ac:dyDescent="0.25">
      <c r="A154" t="s">
        <v>40</v>
      </c>
      <c r="B154" t="s">
        <v>81</v>
      </c>
      <c r="C154" t="s">
        <v>69</v>
      </c>
      <c r="D154">
        <v>907212.80000000005</v>
      </c>
      <c r="E154">
        <v>200853.87</v>
      </c>
    </row>
    <row r="155" spans="1:5" x14ac:dyDescent="0.25">
      <c r="A155" t="s">
        <v>40</v>
      </c>
      <c r="B155" t="s">
        <v>20</v>
      </c>
      <c r="C155" t="s">
        <v>69</v>
      </c>
      <c r="D155">
        <v>1024646.73</v>
      </c>
      <c r="E155">
        <v>318613.25</v>
      </c>
    </row>
    <row r="156" spans="1:5" x14ac:dyDescent="0.25">
      <c r="A156" t="s">
        <v>40</v>
      </c>
      <c r="B156" t="s">
        <v>21</v>
      </c>
      <c r="C156" t="s">
        <v>69</v>
      </c>
      <c r="D156">
        <v>1068088.43</v>
      </c>
      <c r="E156">
        <v>664654.72</v>
      </c>
    </row>
    <row r="157" spans="1:5" x14ac:dyDescent="0.25">
      <c r="A157" t="s">
        <v>40</v>
      </c>
      <c r="B157" t="s">
        <v>22</v>
      </c>
      <c r="C157" t="s">
        <v>69</v>
      </c>
      <c r="D157">
        <v>989906.07</v>
      </c>
      <c r="E157">
        <v>626271.42000000004</v>
      </c>
    </row>
    <row r="158" spans="1:5" x14ac:dyDescent="0.25">
      <c r="A158" t="s">
        <v>40</v>
      </c>
      <c r="B158" t="s">
        <v>23</v>
      </c>
      <c r="C158" t="s">
        <v>69</v>
      </c>
      <c r="D158">
        <v>1113431.1000000001</v>
      </c>
      <c r="E158">
        <v>556609.37</v>
      </c>
    </row>
    <row r="159" spans="1:5" x14ac:dyDescent="0.25">
      <c r="A159" t="s">
        <v>40</v>
      </c>
      <c r="B159" t="s">
        <v>24</v>
      </c>
      <c r="C159" t="s">
        <v>69</v>
      </c>
      <c r="D159">
        <v>1242551.58</v>
      </c>
      <c r="E159">
        <v>393206.74</v>
      </c>
    </row>
    <row r="160" spans="1:5" x14ac:dyDescent="0.25">
      <c r="A160" t="s">
        <v>40</v>
      </c>
      <c r="B160" t="s">
        <v>25</v>
      </c>
      <c r="C160" t="s">
        <v>69</v>
      </c>
      <c r="D160">
        <v>1498333.48</v>
      </c>
      <c r="E160">
        <v>166741.57999999999</v>
      </c>
    </row>
    <row r="161" spans="1:5" x14ac:dyDescent="0.25">
      <c r="A161" t="s">
        <v>40</v>
      </c>
      <c r="B161" t="s">
        <v>26</v>
      </c>
      <c r="C161" t="s">
        <v>69</v>
      </c>
      <c r="D161">
        <v>1018024.44</v>
      </c>
      <c r="E161">
        <v>875556.07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Religious assembly buildings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1193477.05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19742.830000000002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313883.40000000002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268954.84999999998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454648.92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1638.65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61674.42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1058868.6499999999</v>
      </c>
      <c r="F17" s="65">
        <f>Raw_endusebreakdownannual!F16</f>
        <v>1255151.47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835762.73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274675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313883.40000000002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268954.84999999998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395667.1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8629.58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56808.68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1261809.93</v>
      </c>
      <c r="F32" s="65">
        <f>Raw_endusebreakdownannual!F31</f>
        <v>892571.41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626924.76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159830.65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313883.40000000002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268954.84999999998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332908.24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6937.39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56584.88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1082514.54</v>
      </c>
      <c r="F47" s="65">
        <f>Raw_endusebreakdownannual!F46</f>
        <v>683509.64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584568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322715.94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313883.40000000002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268954.84999999998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376898.64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9709.58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54728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1292162.4099999999</v>
      </c>
      <c r="F62" s="65">
        <f>Raw_endusebreakdownannual!F61</f>
        <v>639296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623362.64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189744.4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313883.40000000002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268954.84999999998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335090.13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8237.7800000000007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56582.6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1115910.56</v>
      </c>
      <c r="F77" s="65">
        <f>Raw_endusebreakdownannual!F76</f>
        <v>679945.24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325682.78000000003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351727.92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313883.40000000002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268954.84999999998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330545.13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11961.55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52279.65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1277072.8500000001</v>
      </c>
      <c r="F92" s="65">
        <f>Raw_endusebreakdownannual!F91</f>
        <v>377962.43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384720.19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427081.01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313883.40000000002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268954.84999999998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384856.67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13810.78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51634.79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1408586.7</v>
      </c>
      <c r="F107" s="65">
        <f>Raw_endusebreakdownannual!F106</f>
        <v>436354.98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403829.24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486141.56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313883.40000000002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268954.84999999998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391359.61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13903.15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51570.23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1474242.57</v>
      </c>
      <c r="F122" s="65">
        <f>Raw_endusebreakdownannual!F121</f>
        <v>455399.47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399389.54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545163.05000000005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313883.40000000002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268954.84999999998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412442.45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14584.64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50882.94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1555028.39</v>
      </c>
      <c r="F137" s="65">
        <f>Raw_endusebreakdownannual!F136</f>
        <v>450272.48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492601.23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671879.34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313883.40000000002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268954.84999999998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461217.12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14215.91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50487.87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1730150.62</v>
      </c>
      <c r="F152" s="65">
        <f>Raw_endusebreakdownannual!F151</f>
        <v>543089.1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832903.74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694621.13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313883.40000000002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268954.84999999998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502477.73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12839.99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51602.22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1792777.1</v>
      </c>
      <c r="F167" s="65">
        <f>Raw_endusebreakdownannual!F166</f>
        <v>884505.96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761209.86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573958.61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313883.40000000002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268954.84999999998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456744.37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12876.4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53008.49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1626417.63</v>
      </c>
      <c r="F182" s="65">
        <f>Raw_endusebreakdownannual!F181</f>
        <v>814218.35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678634.47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755858.95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313883.40000000002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268954.84999999998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504338.46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14492.3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50147.13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1857527.96</v>
      </c>
      <c r="F197" s="65">
        <f>Raw_endusebreakdownannual!F196</f>
        <v>728781.6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561944.26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941070.58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313883.40000000002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268954.84999999998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534546.29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13144.57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47693.02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2071599.69</v>
      </c>
      <c r="F212" s="65">
        <f>Raw_endusebreakdownannual!F211</f>
        <v>609637.28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404604.82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1404062.77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313883.40000000002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268954.84999999998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556272.96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20766.73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42515.55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2563940.7000000002</v>
      </c>
      <c r="F227" s="65">
        <f>Raw_endusebreakdownannual!F226</f>
        <v>447120.37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976781.34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598821.04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313883.40000000002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268954.84999999998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584821.21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15099.71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55953.65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1781580.22</v>
      </c>
      <c r="F242" s="65">
        <f>Raw_endusebreakdownannual!F241</f>
        <v>1032735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1167557.1599999999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21825.99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157550.42000000001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268954.84999999998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448286.88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1865.64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61690.23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898483.78</v>
      </c>
      <c r="F257" s="65">
        <f>Raw_endusebreakdownannual!F256</f>
        <v>1229247.3899999999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801546.21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253662.44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157550.42000000001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268954.84999999998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406897.91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7680.55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56834.8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1094746.17</v>
      </c>
      <c r="F272" s="65">
        <f>Raw_endusebreakdownannual!F271</f>
        <v>858381.01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627711.17000000004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161110.32999999999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157550.42000000001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268954.84999999998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373796.76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6603.89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56575.06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968016.24</v>
      </c>
      <c r="F287" s="65">
        <f>Raw_endusebreakdownannual!F286</f>
        <v>684286.23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579336.39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294984.89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157550.42000000001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268954.84999999998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390742.23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8610.3799999999992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54727.839999999997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1120842.77</v>
      </c>
      <c r="F302" s="65">
        <f>Raw_endusebreakdownannual!F301</f>
        <v>634064.23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618506.52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190013.98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157550.42000000001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268954.84999999998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378753.71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8474.52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56578.2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1003747.48</v>
      </c>
      <c r="F317" s="65">
        <f>Raw_endusebreakdownannual!F316</f>
        <v>675084.72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383795.46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333485.17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157550.42000000001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268954.84999999998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357391.83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10834.15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52253.85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1128216.42</v>
      </c>
      <c r="F332" s="65">
        <f>Raw_endusebreakdownannual!F331</f>
        <v>436049.31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418459.68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389341.51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157550.42000000001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268954.84999999998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390998.41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12272.65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51602.3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1219117.8400000001</v>
      </c>
      <c r="F347" s="65">
        <f>Raw_endusebreakdownannual!F346</f>
        <v>470061.98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441806.64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440934.51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157550.42000000001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268954.84999999998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393041.24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12270.05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51539.49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1272751.07</v>
      </c>
      <c r="F362" s="65">
        <f>Raw_endusebreakdownannual!F361</f>
        <v>493346.13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397177.84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473824.8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157550.42000000001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268954.84999999998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400765.94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12253.38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50870.41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1313349.3999999999</v>
      </c>
      <c r="F377" s="65">
        <f>Raw_endusebreakdownannual!F376</f>
        <v>448048.24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494164.68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601579.97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157550.42000000001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268954.84999999998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428883.78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12493.46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50511.63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1469462.47</v>
      </c>
      <c r="F392" s="65">
        <f>Raw_endusebreakdownannual!F391</f>
        <v>544676.31000000006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795819.66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617722.55000000005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157550.42000000001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268954.84999999998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451388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10947.13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51643.94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1506562.95</v>
      </c>
      <c r="F407" s="65">
        <f>Raw_endusebreakdownannual!F406</f>
        <v>847463.59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746370.95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514463.72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157550.42000000001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268954.84999999998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431493.12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11195.22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53041.01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1383657.33</v>
      </c>
      <c r="F422" s="65">
        <f>Raw_endusebreakdownannual!F421</f>
        <v>799411.96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681344.83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673042.73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157550.42000000001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268954.84999999998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453255.06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12534.13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50219.97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1565337.18</v>
      </c>
      <c r="F437" s="65">
        <f>Raw_endusebreakdownannual!F436</f>
        <v>731564.79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550953.41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835888.12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157550.42000000001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268954.84999999998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472110.71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11235.98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47613.97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1745740.07</v>
      </c>
      <c r="F452" s="65">
        <f>Raw_endusebreakdownannual!F451</f>
        <v>598567.39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401562.73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1253094.93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157550.42000000001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268954.84999999998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479539.67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18048.79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42437.55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2177188.66</v>
      </c>
      <c r="F467" s="65">
        <f>Raw_endusebreakdownannual!F466</f>
        <v>444000.28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925410.93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520799.32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157550.42000000001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268954.84999999998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488723.62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8921.08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55972.99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1444949.29</v>
      </c>
      <c r="F482" s="65">
        <f>Raw_endusebreakdownannual!F481</f>
        <v>981383.92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1029731.97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4464.8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313883.40000000002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268954.84999999998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461291.99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61668.62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1048595.04</v>
      </c>
      <c r="F497" s="65">
        <f>Raw_endusebreakdownannual!F496</f>
        <v>1091400.5900000001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605250.1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166119.18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313883.40000000002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268954.84999999998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528864.19999999995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56801.73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1277821.6299999999</v>
      </c>
      <c r="F512" s="65">
        <f>Raw_endusebreakdownannual!F511</f>
        <v>662051.81999999995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427249.12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85494.43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313883.40000000002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268954.84999999998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507175.34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56582.080000000002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1175508.02</v>
      </c>
      <c r="F527" s="65">
        <f>Raw_endusebreakdownannual!F526</f>
        <v>483831.2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371318.51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199491.65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313883.40000000002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268954.84999999998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532895.85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54708.17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1315225.75</v>
      </c>
      <c r="F542" s="65">
        <f>Raw_endusebreakdownannual!F541</f>
        <v>426026.68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411812.64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114835.36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313883.40000000002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268954.84999999998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510865.97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56579.63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1208539.58</v>
      </c>
      <c r="F557" s="65">
        <f>Raw_endusebreakdownannual!F556</f>
        <v>468392.27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107760.35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184729.48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313883.40000000002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268954.84999999998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523431.51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52275.71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1290999.24</v>
      </c>
      <c r="F572" s="65">
        <f>Raw_endusebreakdownannual!F571</f>
        <v>160036.04999999999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100042.06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212874.15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313883.40000000002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268954.84999999998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515110.1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51636.37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1310822.5</v>
      </c>
      <c r="F587" s="65">
        <f>Raw_endusebreakdownannual!F586</f>
        <v>151678.43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144451.26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272691.93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313883.40000000002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268954.84999999998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539790.12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51562.76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1395320.3</v>
      </c>
      <c r="F602" s="65">
        <f>Raw_endusebreakdownannual!F601</f>
        <v>196014.02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119638.43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317294.11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313883.40000000002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268954.84999999998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566953.99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50879.39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1467086.35</v>
      </c>
      <c r="F617" s="65">
        <f>Raw_endusebreakdownannual!F616</f>
        <v>170517.81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234263.61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436467.55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313883.40000000002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268954.84999999998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557506.29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50485.8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1576812.09</v>
      </c>
      <c r="F632" s="65">
        <f>Raw_endusebreakdownannual!F631</f>
        <v>284749.42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557906.63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477702.84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313883.40000000002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268954.84999999998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582247.98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51585.97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1642789.08</v>
      </c>
      <c r="F647" s="65">
        <f>Raw_endusebreakdownannual!F646</f>
        <v>609492.61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522417.43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383456.02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313883.40000000002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268954.84999999998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555867.74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52976.91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1522162.01</v>
      </c>
      <c r="F662" s="65">
        <f>Raw_endusebreakdownannual!F661</f>
        <v>575394.34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447807.16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525260.56999999995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313883.40000000002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268954.84999999998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574159.38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50140.57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1682258.2</v>
      </c>
      <c r="F677" s="65">
        <f>Raw_endusebreakdownannual!F676</f>
        <v>497947.74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295974.01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674731.16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313883.40000000002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268954.84999999998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618640.67000000004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47667.71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1876210.08</v>
      </c>
      <c r="F692" s="65">
        <f>Raw_endusebreakdownannual!F691</f>
        <v>343641.72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100373.84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930914.2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313883.40000000002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268954.84999999998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588559.76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42529.82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2102312.2000000002</v>
      </c>
      <c r="F707" s="65">
        <f>Raw_endusebreakdownannual!F706</f>
        <v>142903.66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726034.9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432976.97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313883.40000000002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268954.84999999998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641887.1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55934.75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1657702.32</v>
      </c>
      <c r="F722" s="65">
        <f>Raw_endusebreakdownannual!F721</f>
        <v>781969.65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1014247.26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3619.39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157550.42000000001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268954.84999999998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384198.71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61716.23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814323.36</v>
      </c>
      <c r="F737" s="65">
        <f>Raw_endusebreakdownannual!F736</f>
        <v>1075963.49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575266.64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137703.29999999999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157550.42000000001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268954.84999999998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415418.57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56813.23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979627.14</v>
      </c>
      <c r="F752" s="65">
        <f>Raw_endusebreakdownannual!F751</f>
        <v>632079.87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426256.84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70670.11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157550.42000000001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268954.84999999998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408617.54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56582.89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905792.91</v>
      </c>
      <c r="F767" s="65">
        <f>Raw_endusebreakdownannual!F766</f>
        <v>482839.73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361357.89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163223.29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157550.42000000001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268954.84999999998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418375.41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54722.29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1008103.96</v>
      </c>
      <c r="F782" s="65">
        <f>Raw_endusebreakdownannual!F781</f>
        <v>416080.18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396938.85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92888.34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157550.42000000001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268954.84999999998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408070.85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56591.39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927464.46</v>
      </c>
      <c r="F797" s="65">
        <f>Raw_endusebreakdownannual!F796</f>
        <v>453530.24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114736.13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150218.82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157550.42000000001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268954.84999999998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428103.91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52290.98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1004827.99</v>
      </c>
      <c r="F812" s="65">
        <f>Raw_endusebreakdownannual!F811</f>
        <v>167027.10999999999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107382.13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172101.8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157550.42000000001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268954.84999999998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423285.81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51604.65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1021892.88</v>
      </c>
      <c r="F827" s="65">
        <f>Raw_endusebreakdownannual!F826</f>
        <v>158986.79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147323.14000000001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224155.75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157550.42000000001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268954.84999999998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435028.4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51548.94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1085689.42</v>
      </c>
      <c r="F842" s="65">
        <f>Raw_endusebreakdownannual!F841</f>
        <v>198872.07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114369.07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249433.22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157550.42000000001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268954.84999999998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430694.77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50872.77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1106633.27</v>
      </c>
      <c r="F857" s="65">
        <f>Raw_endusebreakdownannual!F856</f>
        <v>165241.82999999999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225634.72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370246.91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157550.42000000001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268954.84999999998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443380.22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50494.13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1240132.3999999999</v>
      </c>
      <c r="F872" s="65">
        <f>Raw_endusebreakdownannual!F871</f>
        <v>276128.84999999998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535097.71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400721.13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157550.42000000001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268954.84999999998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445641.38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51601.5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1272867.78</v>
      </c>
      <c r="F887" s="65">
        <f>Raw_endusebreakdownannual!F886</f>
        <v>586699.21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499270.57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321065.75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157550.42000000001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268954.84999999998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430793.66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53014.47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1178364.67</v>
      </c>
      <c r="F902" s="65">
        <f>Raw_endusebreakdownannual!F901</f>
        <v>552285.04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439127.17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440805.44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157550.42000000001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268954.84999999998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443928.04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50192.14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1311238.74</v>
      </c>
      <c r="F917" s="65">
        <f>Raw_endusebreakdownannual!F916</f>
        <v>489319.31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289162.82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573079.18000000005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157550.42000000001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268954.84999999998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478985.04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47533.19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1478569.48</v>
      </c>
      <c r="F932" s="65">
        <f>Raw_endusebreakdownannual!F931</f>
        <v>336696.01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96058.61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781983.58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157550.42000000001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268954.84999999998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455061.38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42416.28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1663550.23</v>
      </c>
      <c r="F947" s="65">
        <f>Raw_endusebreakdownannual!F946</f>
        <v>138474.89000000001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681505.51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369309.09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157550.42000000001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268954.84999999998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502774.89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55996.32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1298589.24</v>
      </c>
      <c r="F962" s="65">
        <f>Raw_endusebreakdownannual!F961</f>
        <v>737501.83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244539.24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4303.05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313883.40000000002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268954.84999999998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461292.89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61668.62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1292973.43</v>
      </c>
      <c r="F977" s="65">
        <f>Raw_endusebreakdownannual!F976</f>
        <v>61668.62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149451.65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165699.22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313883.40000000002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268954.84999999998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528867.03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56801.63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1426856.15</v>
      </c>
      <c r="F992" s="65">
        <f>Raw_endusebreakdownannual!F991</f>
        <v>56801.63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101145.3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85167.16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313883.40000000002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268954.84999999998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507173.85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56582.080000000002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1276324.55</v>
      </c>
      <c r="F1007" s="65">
        <f>Raw_endusebreakdownannual!F1006</f>
        <v>56582.080000000002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88392.56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199291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313883.40000000002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268954.84999999998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532895.85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54708.17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1403417.67</v>
      </c>
      <c r="F1022" s="65">
        <f>Raw_endusebreakdownannual!F1021</f>
        <v>54708.17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98252.64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115143.27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313883.40000000002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268954.84999999998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510865.97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56579.63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1307100.1299999999</v>
      </c>
      <c r="F1037" s="65">
        <f>Raw_endusebreakdownannual!F1036</f>
        <v>56579.63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24939.69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176127.24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313883.40000000002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268954.84999999998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523431.51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52275.71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1307336.7</v>
      </c>
      <c r="F1052" s="65">
        <f>Raw_endusebreakdownannual!F1051</f>
        <v>52275.71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23151.24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207347.64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313883.40000000002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268954.84999999998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515110.1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51636.37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1328447.23</v>
      </c>
      <c r="F1067" s="65">
        <f>Raw_endusebreakdownannual!F1066</f>
        <v>51636.37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33768.04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272193.84999999998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313883.40000000002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268954.84999999998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539790.12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51562.76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1428590.26</v>
      </c>
      <c r="F1082" s="65">
        <f>Raw_endusebreakdownannual!F1081</f>
        <v>51562.76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27976.880000000001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315111.31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313883.40000000002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268954.84999999998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566953.99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50879.39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1492880.44</v>
      </c>
      <c r="F1097" s="65">
        <f>Raw_endusebreakdownannual!F1096</f>
        <v>50879.39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57332.27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436360.87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313883.40000000002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268954.84999999998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557506.29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50485.57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1634037.68</v>
      </c>
      <c r="F1112" s="65">
        <f>Raw_endusebreakdownannual!F1111</f>
        <v>50485.57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139723.10999999999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477587.17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313883.40000000002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268954.84999999998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582249.53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51585.97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1782398.06</v>
      </c>
      <c r="F1127" s="65">
        <f>Raw_endusebreakdownannual!F1126</f>
        <v>51585.97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130386.69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383275.57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313883.40000000002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268954.84999999998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555868.15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52976.79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1652368.66</v>
      </c>
      <c r="F1142" s="65">
        <f>Raw_endusebreakdownannual!F1141</f>
        <v>52976.79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112392.72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525148.56999999995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313883.40000000002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268954.84999999998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574158.93000000005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50140.58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1794538.48</v>
      </c>
      <c r="F1157" s="65">
        <f>Raw_endusebreakdownannual!F1156</f>
        <v>50140.58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73977.62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674549.15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313883.40000000002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268954.84999999998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618641.05000000005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47667.71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1950006.07</v>
      </c>
      <c r="F1172" s="65">
        <f>Raw_endusebreakdownannual!F1171</f>
        <v>47667.71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24145.119999999999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930876.76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313883.40000000002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268954.84999999998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588559.76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42529.82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2126419.88</v>
      </c>
      <c r="F1187" s="65">
        <f>Raw_endusebreakdownannual!F1186</f>
        <v>42529.82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212278.09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434350.32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313883.40000000002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268954.84999999998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642136.30000000005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55935.14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1871602.95</v>
      </c>
      <c r="F1202" s="65">
        <f>Raw_endusebreakdownannual!F1201</f>
        <v>55935.14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239563.71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3492.85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157550.42000000001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268954.84999999998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384198.71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61716.23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1053760.54</v>
      </c>
      <c r="F1217" s="65">
        <f>Raw_endusebreakdownannual!F1216</f>
        <v>61716.23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139429.94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137609.62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157550.42000000001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268954.84999999998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415418.57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56811.72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1118963.3999999999</v>
      </c>
      <c r="F1232" s="65">
        <f>Raw_endusebreakdownannual!F1231</f>
        <v>56811.72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99849.62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70452.88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157550.42000000001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268954.84999999998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408617.54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56582.89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1005425.31</v>
      </c>
      <c r="F1247" s="65">
        <f>Raw_endusebreakdownannual!F1246</f>
        <v>56582.89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84969.21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163387.60999999999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157550.42000000001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268954.84999999998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418375.41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54723.08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1093237.49</v>
      </c>
      <c r="F1262" s="65">
        <f>Raw_endusebreakdownannual!F1261</f>
        <v>54723.08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93523.94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93391.31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157550.42000000001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268954.84999999998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408070.85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56587.519999999997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1021491.37</v>
      </c>
      <c r="F1277" s="65">
        <f>Raw_endusebreakdownannual!F1276</f>
        <v>56587.519999999997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26328.44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142220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157550.42000000001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268954.84999999998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428103.91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52290.98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1023157.62</v>
      </c>
      <c r="F1292" s="65">
        <f>Raw_endusebreakdownannual!F1291</f>
        <v>52290.98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24618.49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167761.67000000001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157550.42000000001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268954.84999999998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423285.81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51604.65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1042171.23</v>
      </c>
      <c r="F1307" s="65">
        <f>Raw_endusebreakdownannual!F1306</f>
        <v>51604.65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34094.160000000003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224020.99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157550.42000000001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268954.84999999998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435028.4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51548.94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1119648.82</v>
      </c>
      <c r="F1322" s="65">
        <f>Raw_endusebreakdownannual!F1321</f>
        <v>51548.94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26491.72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248196.74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157550.42000000001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268954.84999999998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430694.77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50872.77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1131888.49</v>
      </c>
      <c r="F1337" s="65">
        <f>Raw_endusebreakdownannual!F1336</f>
        <v>50872.77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54332.67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370140.47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157550.42000000001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268954.84999999998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443380.22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50494.13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1294358.6200000001</v>
      </c>
      <c r="F1352" s="65">
        <f>Raw_endusebreakdownannual!F1351</f>
        <v>50494.13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131625.16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400561.29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157550.42000000001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268954.84999999998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445641.38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51599.01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1404333.09</v>
      </c>
      <c r="F1367" s="65">
        <f>Raw_endusebreakdownannual!F1366</f>
        <v>51599.01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121793.05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320885.77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157550.42000000001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268954.84999999998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430793.66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53012.54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1299977.75</v>
      </c>
      <c r="F1382" s="65">
        <f>Raw_endusebreakdownannual!F1381</f>
        <v>53012.54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107562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440670.3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157550.42000000001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268954.84999999998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443928.04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50189.97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1418665.6</v>
      </c>
      <c r="F1397" s="65">
        <f>Raw_endusebreakdownannual!F1396</f>
        <v>50189.97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71007.070000000007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572988.18999999994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157550.42000000001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268954.84999999998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478985.04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47533.19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1549485.56</v>
      </c>
      <c r="F1412" s="65">
        <f>Raw_endusebreakdownannual!F1411</f>
        <v>47533.19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22732.240000000002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781943.63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157550.42000000001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268954.84999999998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455061.38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42416.28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1686242.52</v>
      </c>
      <c r="F1427" s="65">
        <f>Raw_endusebreakdownannual!F1426</f>
        <v>42416.28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193999.59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369847.64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157550.42000000001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268954.84999999998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502774.89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55994.17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1493127.38</v>
      </c>
      <c r="F1442" s="65">
        <f>Raw_endusebreakdownannual!F1441</f>
        <v>55994.17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4068.5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313883.40000000002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268954.84999999998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474958.85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61650.16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1061865.6000000001</v>
      </c>
      <c r="F1457" s="65">
        <f>Raw_endusebreakdownannual!F1456</f>
        <v>61650.16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162876.19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313883.40000000002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268954.84999999998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537354.54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56803.73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1283068.98</v>
      </c>
      <c r="F1472" s="65">
        <f>Raw_endusebreakdownannual!F1471</f>
        <v>56803.73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84051.199999999997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313883.40000000002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268954.84999999998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509307.84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56578.21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1176197.3</v>
      </c>
      <c r="F1487" s="65">
        <f>Raw_endusebreakdownannual!F1486</f>
        <v>56578.21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197620.82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313883.40000000002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268954.84999999998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534427.38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54706.55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1314886.46</v>
      </c>
      <c r="F1502" s="65">
        <f>Raw_endusebreakdownannual!F1501</f>
        <v>54706.55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111439.63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313883.40000000002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268954.84999999998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512939.23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56573.67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1207217.1100000001</v>
      </c>
      <c r="F1517" s="65">
        <f>Raw_endusebreakdownannual!F1516</f>
        <v>56573.67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184204.83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313883.40000000002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268954.84999999998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523431.51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52273.52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1290474.5900000001</v>
      </c>
      <c r="F1532" s="65">
        <f>Raw_endusebreakdownannual!F1531</f>
        <v>52273.52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212282.13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313883.40000000002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268954.84999999998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515151.2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51635.63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1310271.57</v>
      </c>
      <c r="F1547" s="65">
        <f>Raw_endusebreakdownannual!F1546</f>
        <v>51635.63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271528.27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313883.40000000002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268954.84999999998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539919.1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51561.33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1394285.62</v>
      </c>
      <c r="F1562" s="65">
        <f>Raw_endusebreakdownannual!F1561</f>
        <v>51561.33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316334.58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313883.40000000002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268954.84999999998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567089.32999999996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50876.32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1466262.16</v>
      </c>
      <c r="F1577" s="65">
        <f>Raw_endusebreakdownannual!F1576</f>
        <v>50876.32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434127.41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313883.40000000002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268954.84999999998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558723.21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50480.91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1575688.87</v>
      </c>
      <c r="F1592" s="65">
        <f>Raw_endusebreakdownannual!F1591</f>
        <v>50480.91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475711.11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313883.40000000002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268954.84999999998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593440.16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51588.87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1651989.52</v>
      </c>
      <c r="F1607" s="65">
        <f>Raw_endusebreakdownannual!F1606</f>
        <v>51588.87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381239.26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313883.40000000002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268954.84999999998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566086.80000000005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52968.86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1530164.32</v>
      </c>
      <c r="F1622" s="65">
        <f>Raw_endusebreakdownannual!F1621</f>
        <v>52968.86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523648.56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313883.40000000002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268954.84999999998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580868.30000000005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50138.05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1687355.11</v>
      </c>
      <c r="F1637" s="65">
        <f>Raw_endusebreakdownannual!F1636</f>
        <v>50138.05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672971.96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313883.40000000002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268954.84999999998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622596.53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47663.97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1878406.74</v>
      </c>
      <c r="F1652" s="65">
        <f>Raw_endusebreakdownannual!F1651</f>
        <v>47663.97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929153.89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313883.40000000002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268954.84999999998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588792.12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42527.4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2100784.2599999998</v>
      </c>
      <c r="F1667" s="65">
        <f>Raw_endusebreakdownannual!F1666</f>
        <v>42527.4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429554.08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313883.40000000002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268954.84999999998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680998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55922.01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1693390.33</v>
      </c>
      <c r="F1682" s="65">
        <f>Raw_endusebreakdownannual!F1681</f>
        <v>55922.01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3072.72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157550.42000000001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268954.84999999998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393113.78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61639.74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822691.77</v>
      </c>
      <c r="F1697" s="65">
        <f>Raw_endusebreakdownannual!F1696</f>
        <v>61639.74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133194.69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157550.42000000001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268954.84999999998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421155.75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56760.08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980855.7</v>
      </c>
      <c r="F1712" s="65">
        <f>Raw_endusebreakdownannual!F1711</f>
        <v>56760.08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68298.45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157550.42000000001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268954.84999999998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410947.48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56521.52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905751.19</v>
      </c>
      <c r="F1727" s="65">
        <f>Raw_endusebreakdownannual!F1726</f>
        <v>56521.52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160449.21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157550.42000000001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268954.84999999998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420006.9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54686.8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1006961.38</v>
      </c>
      <c r="F1742" s="65">
        <f>Raw_endusebreakdownannual!F1741</f>
        <v>54686.8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88149.14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157550.42000000001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268954.84999999998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411122.24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56560.74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925776.65</v>
      </c>
      <c r="F1757" s="65">
        <f>Raw_endusebreakdownannual!F1756</f>
        <v>56560.74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149417.71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157550.42000000001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268954.84999999998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428103.91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52302.2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1004026.88</v>
      </c>
      <c r="F1772" s="65">
        <f>Raw_endusebreakdownannual!F1771</f>
        <v>52302.2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171286.3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157550.42000000001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268954.84999999998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423354.25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51615.89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1021145.82</v>
      </c>
      <c r="F1787" s="65">
        <f>Raw_endusebreakdownannual!F1786</f>
        <v>51615.89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222562.76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157550.42000000001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268954.84999999998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435239.19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51558.64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1084307.21</v>
      </c>
      <c r="F1802" s="65">
        <f>Raw_endusebreakdownannual!F1801</f>
        <v>51558.64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248201.69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157550.42000000001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268954.84999999998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430764.39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50875.91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1105471.3400000001</v>
      </c>
      <c r="F1817" s="65">
        <f>Raw_endusebreakdownannual!F1816</f>
        <v>50875.91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367268.11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157550.42000000001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268954.84999999998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445029.66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50528.91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1238803.04</v>
      </c>
      <c r="F1832" s="65">
        <f>Raw_endusebreakdownannual!F1831</f>
        <v>50528.91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397979.48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157550.42000000001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268954.84999999998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451983.18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51555.42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1276467.93</v>
      </c>
      <c r="F1847" s="65">
        <f>Raw_endusebreakdownannual!F1846</f>
        <v>51555.42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318244.17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157550.42000000001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268954.84999999998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436757.94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52949.69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1181507.3799999999</v>
      </c>
      <c r="F1862" s="65">
        <f>Raw_endusebreakdownannual!F1861</f>
        <v>52949.69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438618.04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157550.42000000001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268954.84999999998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448753.36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50155.16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1313876.67</v>
      </c>
      <c r="F1877" s="65">
        <f>Raw_endusebreakdownannual!F1876</f>
        <v>50155.16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570562.64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157550.42000000001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268954.84999999998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482417.64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47519.199999999997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1479485.55</v>
      </c>
      <c r="F1892" s="65">
        <f>Raw_endusebreakdownannual!F1891</f>
        <v>47519.199999999997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779648.12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157550.42000000001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268954.84999999998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455499.07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42417.599999999999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1661652.45</v>
      </c>
      <c r="F1907" s="65">
        <f>Raw_endusebreakdownannual!F1906</f>
        <v>42417.599999999999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364845.12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157550.42000000001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268954.84999999998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523943.85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55936.56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1315294.24</v>
      </c>
      <c r="F1922" s="65">
        <f>Raw_endusebreakdownannual!F1921</f>
        <v>55936.56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1234354.53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6271.85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313883.40000000002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268954.84999999998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193626.55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61672.01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782736.65</v>
      </c>
      <c r="F1937" s="65">
        <f>Raw_endusebreakdownannual!F1936</f>
        <v>1296026.53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782517.91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160729.34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313883.40000000002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268954.84999999998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216976.06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56806.2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960543.65</v>
      </c>
      <c r="F1952" s="65">
        <f>Raw_endusebreakdownannual!F1951</f>
        <v>839324.1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590695.29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89391.7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313883.40000000002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268954.84999999998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197520.79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56580.67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869750.73</v>
      </c>
      <c r="F1967" s="65">
        <f>Raw_endusebreakdownannual!F1966</f>
        <v>647275.96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512371.21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192811.95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313883.40000000002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268954.84999999998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224136.84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54706.46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999787.03</v>
      </c>
      <c r="F1982" s="65">
        <f>Raw_endusebreakdownannual!F1981</f>
        <v>567077.66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566644.98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115501.18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313883.40000000002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268954.84999999998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206650.03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56577.63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904989.46</v>
      </c>
      <c r="F1997" s="65">
        <f>Raw_endusebreakdownannual!F1996</f>
        <v>623222.61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176872.04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179674.87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313883.40000000002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268954.84999999998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224900.43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52273.54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987413.54</v>
      </c>
      <c r="F2012" s="65">
        <f>Raw_endusebreakdownannual!F2011</f>
        <v>229145.57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162847.22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200830.51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313883.40000000002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268954.84999999998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222804.38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51633.66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1006473.13</v>
      </c>
      <c r="F2027" s="65">
        <f>Raw_endusebreakdownannual!F2026</f>
        <v>214480.87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219107.94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262667.67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313883.40000000002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268954.84999999998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238040.95999999999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51563.09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1083546.8799999999</v>
      </c>
      <c r="F2042" s="65">
        <f>Raw_endusebreakdownannual!F2041</f>
        <v>270671.02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189314.78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301335.3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313883.40000000002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268954.84999999998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257075.95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50878.77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1141249.5</v>
      </c>
      <c r="F2057" s="65">
        <f>Raw_endusebreakdownannual!F2056</f>
        <v>240193.55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324396.88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415133.31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313883.40000000002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268954.84999999998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266884.11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50483.76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1264855.6599999999</v>
      </c>
      <c r="F2072" s="65">
        <f>Raw_endusebreakdownannual!F2071</f>
        <v>374880.64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711725.18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458344.95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313883.40000000002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268954.84999999998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281572.46999999997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51587.74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1322755.67</v>
      </c>
      <c r="F2087" s="65">
        <f>Raw_endusebreakdownannual!F2086</f>
        <v>763312.92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666084.81999999995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366957.59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313883.40000000002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268954.84999999998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257523.57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52978.73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1207319.4099999999</v>
      </c>
      <c r="F2102" s="65">
        <f>Raw_endusebreakdownannual!F2101</f>
        <v>719063.55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579183.31000000006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504640.25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313883.40000000002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268954.84999999998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286364.18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50140.76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1373842.69</v>
      </c>
      <c r="F2117" s="65">
        <f>Raw_endusebreakdownannual!F2116</f>
        <v>629324.06999999995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403719.32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648356.55000000005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313883.40000000002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268954.84999999998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325690.98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47669.99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1556885.77</v>
      </c>
      <c r="F2132" s="65">
        <f>Raw_endusebreakdownannual!F2131</f>
        <v>451389.31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147651.25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902352.21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313883.40000000002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268954.84999999998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354595.57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42530.25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1839786.03</v>
      </c>
      <c r="F2147" s="65">
        <f>Raw_endusebreakdownannual!F2146</f>
        <v>190181.51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901356.74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409993.51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313883.40000000002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268954.84999999998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301347.59999999998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55938.37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1294179.3500000001</v>
      </c>
      <c r="F2162" s="65">
        <f>Raw_endusebreakdownannual!F2161</f>
        <v>957295.1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1107261.53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4121.83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157550.42000000001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268954.84999999998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245954.17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61733.73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676581.28</v>
      </c>
      <c r="F2177" s="65">
        <f>Raw_endusebreakdownannual!F2176</f>
        <v>1168995.26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657970.99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132777.71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157550.42000000001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268954.84999999998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238828.17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56821.55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798111.16</v>
      </c>
      <c r="F2192" s="65">
        <f>Raw_endusebreakdownannual!F2191</f>
        <v>714792.54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503953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70740.37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157550.42000000001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268954.84999999998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235288.65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56583.18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732534.29</v>
      </c>
      <c r="F2207" s="65">
        <f>Raw_endusebreakdownannual!F2206</f>
        <v>560536.18000000005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430755.12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157575.66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157550.42000000001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268954.84999999998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240571.25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54739.99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824652.18</v>
      </c>
      <c r="F2222" s="65">
        <f>Raw_endusebreakdownannual!F2221</f>
        <v>485495.11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463186.75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91115.91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157550.42000000001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268954.84999999998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236819.93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56576.28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754441.11</v>
      </c>
      <c r="F2237" s="65">
        <f>Raw_endusebreakdownannual!F2236</f>
        <v>519763.03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153086.07999999999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144561.57999999999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157550.42000000001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268954.84999999998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232297.72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52287.85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803364.58</v>
      </c>
      <c r="F2252" s="65">
        <f>Raw_endusebreakdownannual!F2251</f>
        <v>205373.93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143094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160701.38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157550.42000000001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268954.84999999998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240024.64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51609.95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827231.29</v>
      </c>
      <c r="F2267" s="65">
        <f>Raw_endusebreakdownannual!F2266</f>
        <v>194703.95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191561.06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215450.87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157550.42000000001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268954.84999999998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238028.67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51550.32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879984.82</v>
      </c>
      <c r="F2282" s="65">
        <f>Raw_endusebreakdownannual!F2281</f>
        <v>243111.38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149995.63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238058.38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157550.42000000001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268954.84999999998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242649.15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50858.239999999998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907212.80000000005</v>
      </c>
      <c r="F2297" s="65">
        <f>Raw_endusebreakdownannual!F2296</f>
        <v>200853.87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268118.93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355188.93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157550.42000000001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268954.84999999998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242952.53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50494.32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1024646.73</v>
      </c>
      <c r="F2312" s="65">
        <f>Raw_endusebreakdownannual!F2311</f>
        <v>318613.25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613036.42000000004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388697.54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157550.42000000001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268954.84999999998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252885.63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51618.31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1068088.43</v>
      </c>
      <c r="F2327" s="65">
        <f>Raw_endusebreakdownannual!F2326</f>
        <v>664654.72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573268.9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310690.57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157550.42000000001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268954.84999999998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252710.23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53002.53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989906.07</v>
      </c>
      <c r="F2342" s="65">
        <f>Raw_endusebreakdownannual!F2341</f>
        <v>626271.42000000004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506389.2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427528.73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157550.42000000001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268954.84999999998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259397.1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50220.18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1113431.1000000001</v>
      </c>
      <c r="F2357" s="65">
        <f>Raw_endusebreakdownannual!F2356</f>
        <v>556609.37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345621.97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554654.51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157550.42000000001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268954.84999999998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261391.8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47584.77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1242551.58</v>
      </c>
      <c r="F2372" s="65">
        <f>Raw_endusebreakdownannual!F2371</f>
        <v>393206.74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124393.05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764353.07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157550.42000000001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268954.84999999998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307475.14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42348.53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1498333.48</v>
      </c>
      <c r="F2387" s="65">
        <f>Raw_endusebreakdownannual!F2386</f>
        <v>166741.57999999999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819556.93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351592.23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157550.42000000001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268954.84999999998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239926.94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55999.14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1018024.44</v>
      </c>
      <c r="F2402" s="65">
        <f>Raw_endusebreakdownannual!F2401</f>
        <v>875556.07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399</v>
      </c>
      <c r="E2">
        <v>0</v>
      </c>
      <c r="F2">
        <v>1193477.05</v>
      </c>
    </row>
    <row r="3" spans="1:6" x14ac:dyDescent="0.25">
      <c r="A3" t="s">
        <v>39</v>
      </c>
      <c r="B3" t="s">
        <v>73</v>
      </c>
      <c r="C3" t="s">
        <v>67</v>
      </c>
      <c r="D3" t="s">
        <v>400</v>
      </c>
      <c r="E3">
        <v>19742.830000000002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401</v>
      </c>
      <c r="E4">
        <v>313883.40000000002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402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403</v>
      </c>
      <c r="E6">
        <v>268954.84999999998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404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405</v>
      </c>
      <c r="E8">
        <v>454648.92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406</v>
      </c>
      <c r="E9">
        <v>1638.65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407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408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409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410</v>
      </c>
      <c r="E13">
        <v>0</v>
      </c>
      <c r="F13">
        <v>61674.42</v>
      </c>
    </row>
    <row r="14" spans="1:6" x14ac:dyDescent="0.25">
      <c r="A14" t="s">
        <v>39</v>
      </c>
      <c r="B14" t="s">
        <v>73</v>
      </c>
      <c r="C14" t="s">
        <v>67</v>
      </c>
      <c r="D14" t="s">
        <v>411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412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413</v>
      </c>
      <c r="E16">
        <v>1058868.6499999999</v>
      </c>
      <c r="F16">
        <v>1255151.47</v>
      </c>
    </row>
    <row r="17" spans="1:6" x14ac:dyDescent="0.25">
      <c r="A17" t="s">
        <v>39</v>
      </c>
      <c r="B17" t="s">
        <v>74</v>
      </c>
      <c r="C17" t="s">
        <v>67</v>
      </c>
      <c r="D17" t="s">
        <v>399</v>
      </c>
      <c r="E17">
        <v>0</v>
      </c>
      <c r="F17">
        <v>835762.73</v>
      </c>
    </row>
    <row r="18" spans="1:6" x14ac:dyDescent="0.25">
      <c r="A18" t="s">
        <v>39</v>
      </c>
      <c r="B18" t="s">
        <v>74</v>
      </c>
      <c r="C18" t="s">
        <v>67</v>
      </c>
      <c r="D18" t="s">
        <v>400</v>
      </c>
      <c r="E18">
        <v>274675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401</v>
      </c>
      <c r="E19">
        <v>313883.40000000002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402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403</v>
      </c>
      <c r="E21">
        <v>268954.84999999998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404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405</v>
      </c>
      <c r="E23">
        <v>395667.1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406</v>
      </c>
      <c r="E24">
        <v>8629.58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407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408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409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410</v>
      </c>
      <c r="E28">
        <v>0</v>
      </c>
      <c r="F28">
        <v>56808.68</v>
      </c>
    </row>
    <row r="29" spans="1:6" x14ac:dyDescent="0.25">
      <c r="A29" t="s">
        <v>39</v>
      </c>
      <c r="B29" t="s">
        <v>74</v>
      </c>
      <c r="C29" t="s">
        <v>67</v>
      </c>
      <c r="D29" t="s">
        <v>411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412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413</v>
      </c>
      <c r="E31">
        <v>1261809.93</v>
      </c>
      <c r="F31">
        <v>892571.41</v>
      </c>
    </row>
    <row r="32" spans="1:6" x14ac:dyDescent="0.25">
      <c r="A32" t="s">
        <v>39</v>
      </c>
      <c r="B32" t="s">
        <v>75</v>
      </c>
      <c r="C32" t="s">
        <v>67</v>
      </c>
      <c r="D32" t="s">
        <v>399</v>
      </c>
      <c r="E32">
        <v>0</v>
      </c>
      <c r="F32">
        <v>626924.76</v>
      </c>
    </row>
    <row r="33" spans="1:6" x14ac:dyDescent="0.25">
      <c r="A33" t="s">
        <v>39</v>
      </c>
      <c r="B33" t="s">
        <v>75</v>
      </c>
      <c r="C33" t="s">
        <v>67</v>
      </c>
      <c r="D33" t="s">
        <v>400</v>
      </c>
      <c r="E33">
        <v>159830.65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401</v>
      </c>
      <c r="E34">
        <v>313883.40000000002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402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403</v>
      </c>
      <c r="E36">
        <v>268954.84999999998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404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405</v>
      </c>
      <c r="E38">
        <v>332908.24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406</v>
      </c>
      <c r="E39">
        <v>6937.39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407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408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409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410</v>
      </c>
      <c r="E43">
        <v>0</v>
      </c>
      <c r="F43">
        <v>56584.88</v>
      </c>
    </row>
    <row r="44" spans="1:6" x14ac:dyDescent="0.25">
      <c r="A44" t="s">
        <v>39</v>
      </c>
      <c r="B44" t="s">
        <v>75</v>
      </c>
      <c r="C44" t="s">
        <v>67</v>
      </c>
      <c r="D44" t="s">
        <v>411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412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413</v>
      </c>
      <c r="E46">
        <v>1082514.54</v>
      </c>
      <c r="F46">
        <v>683509.64</v>
      </c>
    </row>
    <row r="47" spans="1:6" x14ac:dyDescent="0.25">
      <c r="A47" t="s">
        <v>39</v>
      </c>
      <c r="B47" t="s">
        <v>76</v>
      </c>
      <c r="C47" t="s">
        <v>67</v>
      </c>
      <c r="D47" t="s">
        <v>399</v>
      </c>
      <c r="E47">
        <v>0</v>
      </c>
      <c r="F47">
        <v>584568</v>
      </c>
    </row>
    <row r="48" spans="1:6" x14ac:dyDescent="0.25">
      <c r="A48" t="s">
        <v>39</v>
      </c>
      <c r="B48" t="s">
        <v>76</v>
      </c>
      <c r="C48" t="s">
        <v>67</v>
      </c>
      <c r="D48" t="s">
        <v>400</v>
      </c>
      <c r="E48">
        <v>322715.94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401</v>
      </c>
      <c r="E49">
        <v>313883.40000000002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402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403</v>
      </c>
      <c r="E51">
        <v>268954.84999999998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404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405</v>
      </c>
      <c r="E53">
        <v>376898.64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406</v>
      </c>
      <c r="E54">
        <v>9709.58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407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408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409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410</v>
      </c>
      <c r="E58">
        <v>0</v>
      </c>
      <c r="F58">
        <v>54728</v>
      </c>
    </row>
    <row r="59" spans="1:6" x14ac:dyDescent="0.25">
      <c r="A59" t="s">
        <v>39</v>
      </c>
      <c r="B59" t="s">
        <v>76</v>
      </c>
      <c r="C59" t="s">
        <v>67</v>
      </c>
      <c r="D59" t="s">
        <v>411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412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413</v>
      </c>
      <c r="E61">
        <v>1292162.4099999999</v>
      </c>
      <c r="F61">
        <v>639296</v>
      </c>
    </row>
    <row r="62" spans="1:6" x14ac:dyDescent="0.25">
      <c r="A62" t="s">
        <v>39</v>
      </c>
      <c r="B62" t="s">
        <v>77</v>
      </c>
      <c r="C62" t="s">
        <v>67</v>
      </c>
      <c r="D62" t="s">
        <v>399</v>
      </c>
      <c r="E62">
        <v>0</v>
      </c>
      <c r="F62">
        <v>623362.64</v>
      </c>
    </row>
    <row r="63" spans="1:6" x14ac:dyDescent="0.25">
      <c r="A63" t="s">
        <v>39</v>
      </c>
      <c r="B63" t="s">
        <v>77</v>
      </c>
      <c r="C63" t="s">
        <v>67</v>
      </c>
      <c r="D63" t="s">
        <v>400</v>
      </c>
      <c r="E63">
        <v>189744.4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401</v>
      </c>
      <c r="E64">
        <v>313883.40000000002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402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403</v>
      </c>
      <c r="E66">
        <v>268954.84999999998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404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405</v>
      </c>
      <c r="E68">
        <v>335090.13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406</v>
      </c>
      <c r="E69">
        <v>8237.7800000000007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407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408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409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410</v>
      </c>
      <c r="E73">
        <v>0</v>
      </c>
      <c r="F73">
        <v>56582.6</v>
      </c>
    </row>
    <row r="74" spans="1:6" x14ac:dyDescent="0.25">
      <c r="A74" t="s">
        <v>39</v>
      </c>
      <c r="B74" t="s">
        <v>77</v>
      </c>
      <c r="C74" t="s">
        <v>67</v>
      </c>
      <c r="D74" t="s">
        <v>411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412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413</v>
      </c>
      <c r="E76">
        <v>1115910.56</v>
      </c>
      <c r="F76">
        <v>679945.24</v>
      </c>
    </row>
    <row r="77" spans="1:6" x14ac:dyDescent="0.25">
      <c r="A77" t="s">
        <v>39</v>
      </c>
      <c r="B77" t="s">
        <v>78</v>
      </c>
      <c r="C77" t="s">
        <v>67</v>
      </c>
      <c r="D77" t="s">
        <v>399</v>
      </c>
      <c r="E77">
        <v>0</v>
      </c>
      <c r="F77">
        <v>325682.78000000003</v>
      </c>
    </row>
    <row r="78" spans="1:6" x14ac:dyDescent="0.25">
      <c r="A78" t="s">
        <v>39</v>
      </c>
      <c r="B78" t="s">
        <v>78</v>
      </c>
      <c r="C78" t="s">
        <v>67</v>
      </c>
      <c r="D78" t="s">
        <v>400</v>
      </c>
      <c r="E78">
        <v>351727.92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401</v>
      </c>
      <c r="E79">
        <v>313883.40000000002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402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403</v>
      </c>
      <c r="E81">
        <v>268954.84999999998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404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405</v>
      </c>
      <c r="E83">
        <v>330545.13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406</v>
      </c>
      <c r="E84">
        <v>11961.55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407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408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409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410</v>
      </c>
      <c r="E88">
        <v>0</v>
      </c>
      <c r="F88">
        <v>52279.65</v>
      </c>
    </row>
    <row r="89" spans="1:6" x14ac:dyDescent="0.25">
      <c r="A89" t="s">
        <v>39</v>
      </c>
      <c r="B89" t="s">
        <v>78</v>
      </c>
      <c r="C89" t="s">
        <v>67</v>
      </c>
      <c r="D89" t="s">
        <v>411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412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413</v>
      </c>
      <c r="E91">
        <v>1277072.8500000001</v>
      </c>
      <c r="F91">
        <v>377962.43</v>
      </c>
    </row>
    <row r="92" spans="1:6" x14ac:dyDescent="0.25">
      <c r="A92" t="s">
        <v>39</v>
      </c>
      <c r="B92" t="s">
        <v>79</v>
      </c>
      <c r="C92" t="s">
        <v>67</v>
      </c>
      <c r="D92" t="s">
        <v>399</v>
      </c>
      <c r="E92">
        <v>0</v>
      </c>
      <c r="F92">
        <v>384720.19</v>
      </c>
    </row>
    <row r="93" spans="1:6" x14ac:dyDescent="0.25">
      <c r="A93" t="s">
        <v>39</v>
      </c>
      <c r="B93" t="s">
        <v>79</v>
      </c>
      <c r="C93" t="s">
        <v>67</v>
      </c>
      <c r="D93" t="s">
        <v>400</v>
      </c>
      <c r="E93">
        <v>427081.01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401</v>
      </c>
      <c r="E94">
        <v>313883.40000000002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402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403</v>
      </c>
      <c r="E96">
        <v>268954.84999999998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404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405</v>
      </c>
      <c r="E98">
        <v>384856.67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406</v>
      </c>
      <c r="E99">
        <v>13810.78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407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408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409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410</v>
      </c>
      <c r="E103">
        <v>0</v>
      </c>
      <c r="F103">
        <v>51634.79</v>
      </c>
    </row>
    <row r="104" spans="1:6" x14ac:dyDescent="0.25">
      <c r="A104" t="s">
        <v>39</v>
      </c>
      <c r="B104" t="s">
        <v>79</v>
      </c>
      <c r="C104" t="s">
        <v>67</v>
      </c>
      <c r="D104" t="s">
        <v>411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412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413</v>
      </c>
      <c r="E106">
        <v>1408586.7</v>
      </c>
      <c r="F106">
        <v>436354.98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399</v>
      </c>
      <c r="E107">
        <v>0</v>
      </c>
      <c r="F107">
        <v>403829.24</v>
      </c>
    </row>
    <row r="108" spans="1:6" x14ac:dyDescent="0.25">
      <c r="A108" t="s">
        <v>39</v>
      </c>
      <c r="B108" t="s">
        <v>80</v>
      </c>
      <c r="C108" t="s">
        <v>67</v>
      </c>
      <c r="D108" t="s">
        <v>400</v>
      </c>
      <c r="E108">
        <v>486141.56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401</v>
      </c>
      <c r="E109">
        <v>313883.40000000002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402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403</v>
      </c>
      <c r="E111">
        <v>268954.84999999998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404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405</v>
      </c>
      <c r="E113">
        <v>391359.61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406</v>
      </c>
      <c r="E114">
        <v>13903.15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407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408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409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410</v>
      </c>
      <c r="E118">
        <v>0</v>
      </c>
      <c r="F118">
        <v>51570.23</v>
      </c>
    </row>
    <row r="119" spans="1:6" x14ac:dyDescent="0.25">
      <c r="A119" t="s">
        <v>39</v>
      </c>
      <c r="B119" t="s">
        <v>80</v>
      </c>
      <c r="C119" t="s">
        <v>67</v>
      </c>
      <c r="D119" t="s">
        <v>411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412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413</v>
      </c>
      <c r="E121">
        <v>1474242.57</v>
      </c>
      <c r="F121">
        <v>455399.47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399</v>
      </c>
      <c r="E122">
        <v>0</v>
      </c>
      <c r="F122">
        <v>399389.54</v>
      </c>
    </row>
    <row r="123" spans="1:6" x14ac:dyDescent="0.25">
      <c r="A123" t="s">
        <v>39</v>
      </c>
      <c r="B123" t="s">
        <v>81</v>
      </c>
      <c r="C123" t="s">
        <v>67</v>
      </c>
      <c r="D123" t="s">
        <v>400</v>
      </c>
      <c r="E123">
        <v>545163.05000000005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401</v>
      </c>
      <c r="E124">
        <v>313883.40000000002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402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403</v>
      </c>
      <c r="E126">
        <v>268954.84999999998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404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405</v>
      </c>
      <c r="E128">
        <v>412442.45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406</v>
      </c>
      <c r="E129">
        <v>14584.64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407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408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409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410</v>
      </c>
      <c r="E133">
        <v>0</v>
      </c>
      <c r="F133">
        <v>50882.94</v>
      </c>
    </row>
    <row r="134" spans="1:6" x14ac:dyDescent="0.25">
      <c r="A134" t="s">
        <v>39</v>
      </c>
      <c r="B134" t="s">
        <v>81</v>
      </c>
      <c r="C134" t="s">
        <v>67</v>
      </c>
      <c r="D134" t="s">
        <v>411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412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413</v>
      </c>
      <c r="E136">
        <v>1555028.39</v>
      </c>
      <c r="F136">
        <v>450272.48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399</v>
      </c>
      <c r="E137">
        <v>0</v>
      </c>
      <c r="F137">
        <v>492601.23</v>
      </c>
    </row>
    <row r="138" spans="1:6" x14ac:dyDescent="0.25">
      <c r="A138" t="s">
        <v>39</v>
      </c>
      <c r="B138" t="s">
        <v>20</v>
      </c>
      <c r="C138" t="s">
        <v>67</v>
      </c>
      <c r="D138" t="s">
        <v>400</v>
      </c>
      <c r="E138">
        <v>671879.34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401</v>
      </c>
      <c r="E139">
        <v>313883.40000000002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402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403</v>
      </c>
      <c r="E141">
        <v>268954.84999999998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404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405</v>
      </c>
      <c r="E143">
        <v>461217.12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406</v>
      </c>
      <c r="E144">
        <v>14215.91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407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408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409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410</v>
      </c>
      <c r="E148">
        <v>0</v>
      </c>
      <c r="F148">
        <v>50487.87</v>
      </c>
    </row>
    <row r="149" spans="1:6" x14ac:dyDescent="0.25">
      <c r="A149" t="s">
        <v>39</v>
      </c>
      <c r="B149" t="s">
        <v>20</v>
      </c>
      <c r="C149" t="s">
        <v>67</v>
      </c>
      <c r="D149" t="s">
        <v>411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412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413</v>
      </c>
      <c r="E151">
        <v>1730150.62</v>
      </c>
      <c r="F151">
        <v>543089.1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399</v>
      </c>
      <c r="E152">
        <v>0</v>
      </c>
      <c r="F152">
        <v>832903.74</v>
      </c>
    </row>
    <row r="153" spans="1:6" x14ac:dyDescent="0.25">
      <c r="A153" t="s">
        <v>39</v>
      </c>
      <c r="B153" t="s">
        <v>21</v>
      </c>
      <c r="C153" t="s">
        <v>67</v>
      </c>
      <c r="D153" t="s">
        <v>400</v>
      </c>
      <c r="E153">
        <v>694621.13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401</v>
      </c>
      <c r="E154">
        <v>313883.40000000002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402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403</v>
      </c>
      <c r="E156">
        <v>268954.84999999998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404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405</v>
      </c>
      <c r="E158">
        <v>502477.73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406</v>
      </c>
      <c r="E159">
        <v>12839.99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407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408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409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410</v>
      </c>
      <c r="E163">
        <v>0</v>
      </c>
      <c r="F163">
        <v>51602.22</v>
      </c>
    </row>
    <row r="164" spans="1:6" x14ac:dyDescent="0.25">
      <c r="A164" t="s">
        <v>39</v>
      </c>
      <c r="B164" t="s">
        <v>21</v>
      </c>
      <c r="C164" t="s">
        <v>67</v>
      </c>
      <c r="D164" t="s">
        <v>411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412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413</v>
      </c>
      <c r="E166">
        <v>1792777.1</v>
      </c>
      <c r="F166">
        <v>884505.96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399</v>
      </c>
      <c r="E167">
        <v>0</v>
      </c>
      <c r="F167">
        <v>761209.86</v>
      </c>
    </row>
    <row r="168" spans="1:6" x14ac:dyDescent="0.25">
      <c r="A168" t="s">
        <v>39</v>
      </c>
      <c r="B168" t="s">
        <v>22</v>
      </c>
      <c r="C168" t="s">
        <v>67</v>
      </c>
      <c r="D168" t="s">
        <v>400</v>
      </c>
      <c r="E168">
        <v>573958.61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401</v>
      </c>
      <c r="E169">
        <v>313883.40000000002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402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403</v>
      </c>
      <c r="E171">
        <v>268954.84999999998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404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405</v>
      </c>
      <c r="E173">
        <v>456744.37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406</v>
      </c>
      <c r="E174">
        <v>12876.4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407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408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409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410</v>
      </c>
      <c r="E178">
        <v>0</v>
      </c>
      <c r="F178">
        <v>53008.49</v>
      </c>
    </row>
    <row r="179" spans="1:6" x14ac:dyDescent="0.25">
      <c r="A179" t="s">
        <v>39</v>
      </c>
      <c r="B179" t="s">
        <v>22</v>
      </c>
      <c r="C179" t="s">
        <v>67</v>
      </c>
      <c r="D179" t="s">
        <v>411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412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413</v>
      </c>
      <c r="E181">
        <v>1626417.63</v>
      </c>
      <c r="F181">
        <v>814218.35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399</v>
      </c>
      <c r="E182">
        <v>0</v>
      </c>
      <c r="F182">
        <v>678634.47</v>
      </c>
    </row>
    <row r="183" spans="1:6" x14ac:dyDescent="0.25">
      <c r="A183" t="s">
        <v>39</v>
      </c>
      <c r="B183" t="s">
        <v>23</v>
      </c>
      <c r="C183" t="s">
        <v>67</v>
      </c>
      <c r="D183" t="s">
        <v>400</v>
      </c>
      <c r="E183">
        <v>755858.95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401</v>
      </c>
      <c r="E184">
        <v>313883.40000000002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402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403</v>
      </c>
      <c r="E186">
        <v>268954.84999999998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404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405</v>
      </c>
      <c r="E188">
        <v>504338.46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406</v>
      </c>
      <c r="E189">
        <v>14492.3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407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408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409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410</v>
      </c>
      <c r="E193">
        <v>0</v>
      </c>
      <c r="F193">
        <v>50147.13</v>
      </c>
    </row>
    <row r="194" spans="1:6" x14ac:dyDescent="0.25">
      <c r="A194" t="s">
        <v>39</v>
      </c>
      <c r="B194" t="s">
        <v>23</v>
      </c>
      <c r="C194" t="s">
        <v>67</v>
      </c>
      <c r="D194" t="s">
        <v>411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412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413</v>
      </c>
      <c r="E196">
        <v>1857527.96</v>
      </c>
      <c r="F196">
        <v>728781.6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399</v>
      </c>
      <c r="E197">
        <v>0</v>
      </c>
      <c r="F197">
        <v>561944.26</v>
      </c>
    </row>
    <row r="198" spans="1:6" x14ac:dyDescent="0.25">
      <c r="A198" t="s">
        <v>39</v>
      </c>
      <c r="B198" t="s">
        <v>24</v>
      </c>
      <c r="C198" t="s">
        <v>67</v>
      </c>
      <c r="D198" t="s">
        <v>400</v>
      </c>
      <c r="E198">
        <v>941070.58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401</v>
      </c>
      <c r="E199">
        <v>313883.40000000002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402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403</v>
      </c>
      <c r="E201">
        <v>268954.84999999998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404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405</v>
      </c>
      <c r="E203">
        <v>534546.29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406</v>
      </c>
      <c r="E204">
        <v>13144.57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407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408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409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410</v>
      </c>
      <c r="E208">
        <v>0</v>
      </c>
      <c r="F208">
        <v>47693.02</v>
      </c>
    </row>
    <row r="209" spans="1:6" x14ac:dyDescent="0.25">
      <c r="A209" t="s">
        <v>39</v>
      </c>
      <c r="B209" t="s">
        <v>24</v>
      </c>
      <c r="C209" t="s">
        <v>67</v>
      </c>
      <c r="D209" t="s">
        <v>411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412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413</v>
      </c>
      <c r="E211">
        <v>2071599.69</v>
      </c>
      <c r="F211">
        <v>609637.28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399</v>
      </c>
      <c r="E212">
        <v>0</v>
      </c>
      <c r="F212">
        <v>404604.82</v>
      </c>
    </row>
    <row r="213" spans="1:6" x14ac:dyDescent="0.25">
      <c r="A213" t="s">
        <v>39</v>
      </c>
      <c r="B213" t="s">
        <v>25</v>
      </c>
      <c r="C213" t="s">
        <v>67</v>
      </c>
      <c r="D213" t="s">
        <v>400</v>
      </c>
      <c r="E213">
        <v>1404062.77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401</v>
      </c>
      <c r="E214">
        <v>313883.40000000002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402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403</v>
      </c>
      <c r="E216">
        <v>268954.84999999998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404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405</v>
      </c>
      <c r="E218">
        <v>556272.96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406</v>
      </c>
      <c r="E219">
        <v>20766.73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407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408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409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410</v>
      </c>
      <c r="E223">
        <v>0</v>
      </c>
      <c r="F223">
        <v>42515.55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411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412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413</v>
      </c>
      <c r="E226">
        <v>2563940.7000000002</v>
      </c>
      <c r="F226">
        <v>447120.37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399</v>
      </c>
      <c r="E227">
        <v>0</v>
      </c>
      <c r="F227">
        <v>976781.34</v>
      </c>
    </row>
    <row r="228" spans="1:6" x14ac:dyDescent="0.25">
      <c r="A228" t="s">
        <v>39</v>
      </c>
      <c r="B228" t="s">
        <v>26</v>
      </c>
      <c r="C228" t="s">
        <v>67</v>
      </c>
      <c r="D228" t="s">
        <v>400</v>
      </c>
      <c r="E228">
        <v>598821.04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401</v>
      </c>
      <c r="E229">
        <v>313883.40000000002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402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403</v>
      </c>
      <c r="E231">
        <v>268954.84999999998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404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405</v>
      </c>
      <c r="E233">
        <v>584821.21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406</v>
      </c>
      <c r="E234">
        <v>15099.71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407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408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409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410</v>
      </c>
      <c r="E238">
        <v>0</v>
      </c>
      <c r="F238">
        <v>55953.65</v>
      </c>
    </row>
    <row r="239" spans="1:6" x14ac:dyDescent="0.25">
      <c r="A239" t="s">
        <v>39</v>
      </c>
      <c r="B239" t="s">
        <v>26</v>
      </c>
      <c r="C239" t="s">
        <v>67</v>
      </c>
      <c r="D239" t="s">
        <v>411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412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413</v>
      </c>
      <c r="E241">
        <v>1781580.22</v>
      </c>
      <c r="F241">
        <v>1032735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399</v>
      </c>
      <c r="E242">
        <v>0</v>
      </c>
      <c r="F242">
        <v>1167557.1599999999</v>
      </c>
    </row>
    <row r="243" spans="1:6" x14ac:dyDescent="0.25">
      <c r="A243" t="s">
        <v>40</v>
      </c>
      <c r="B243" t="s">
        <v>73</v>
      </c>
      <c r="C243" t="s">
        <v>67</v>
      </c>
      <c r="D243" t="s">
        <v>400</v>
      </c>
      <c r="E243">
        <v>21825.99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401</v>
      </c>
      <c r="E244">
        <v>157550.42000000001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402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403</v>
      </c>
      <c r="E246">
        <v>268954.84999999998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404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405</v>
      </c>
      <c r="E248">
        <v>448286.88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406</v>
      </c>
      <c r="E249">
        <v>1865.64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407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408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409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410</v>
      </c>
      <c r="E253">
        <v>0</v>
      </c>
      <c r="F253">
        <v>61690.23</v>
      </c>
    </row>
    <row r="254" spans="1:6" x14ac:dyDescent="0.25">
      <c r="A254" t="s">
        <v>40</v>
      </c>
      <c r="B254" t="s">
        <v>73</v>
      </c>
      <c r="C254" t="s">
        <v>67</v>
      </c>
      <c r="D254" t="s">
        <v>411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412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413</v>
      </c>
      <c r="E256">
        <v>898483.78</v>
      </c>
      <c r="F256">
        <v>1229247.3899999999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399</v>
      </c>
      <c r="E257">
        <v>0</v>
      </c>
      <c r="F257">
        <v>801546.21</v>
      </c>
    </row>
    <row r="258" spans="1:6" x14ac:dyDescent="0.25">
      <c r="A258" t="s">
        <v>40</v>
      </c>
      <c r="B258" t="s">
        <v>74</v>
      </c>
      <c r="C258" t="s">
        <v>67</v>
      </c>
      <c r="D258" t="s">
        <v>400</v>
      </c>
      <c r="E258">
        <v>253662.44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401</v>
      </c>
      <c r="E259">
        <v>157550.42000000001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402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403</v>
      </c>
      <c r="E261">
        <v>268954.84999999998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404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405</v>
      </c>
      <c r="E263">
        <v>406897.91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406</v>
      </c>
      <c r="E264">
        <v>7680.55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407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408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409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410</v>
      </c>
      <c r="E268">
        <v>0</v>
      </c>
      <c r="F268">
        <v>56834.8</v>
      </c>
    </row>
    <row r="269" spans="1:6" x14ac:dyDescent="0.25">
      <c r="A269" t="s">
        <v>40</v>
      </c>
      <c r="B269" t="s">
        <v>74</v>
      </c>
      <c r="C269" t="s">
        <v>67</v>
      </c>
      <c r="D269" t="s">
        <v>411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412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413</v>
      </c>
      <c r="E271">
        <v>1094746.17</v>
      </c>
      <c r="F271">
        <v>858381.01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399</v>
      </c>
      <c r="E272">
        <v>0</v>
      </c>
      <c r="F272">
        <v>627711.17000000004</v>
      </c>
    </row>
    <row r="273" spans="1:6" x14ac:dyDescent="0.25">
      <c r="A273" t="s">
        <v>40</v>
      </c>
      <c r="B273" t="s">
        <v>75</v>
      </c>
      <c r="C273" t="s">
        <v>67</v>
      </c>
      <c r="D273" t="s">
        <v>400</v>
      </c>
      <c r="E273">
        <v>161110.32999999999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401</v>
      </c>
      <c r="E274">
        <v>157550.42000000001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402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403</v>
      </c>
      <c r="E276">
        <v>268954.84999999998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404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405</v>
      </c>
      <c r="E278">
        <v>373796.76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406</v>
      </c>
      <c r="E279">
        <v>6603.89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407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408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409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410</v>
      </c>
      <c r="E283">
        <v>0</v>
      </c>
      <c r="F283">
        <v>56575.06</v>
      </c>
    </row>
    <row r="284" spans="1:6" x14ac:dyDescent="0.25">
      <c r="A284" t="s">
        <v>40</v>
      </c>
      <c r="B284" t="s">
        <v>75</v>
      </c>
      <c r="C284" t="s">
        <v>67</v>
      </c>
      <c r="D284" t="s">
        <v>411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412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413</v>
      </c>
      <c r="E286">
        <v>968016.24</v>
      </c>
      <c r="F286">
        <v>684286.23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399</v>
      </c>
      <c r="E287">
        <v>0</v>
      </c>
      <c r="F287">
        <v>579336.39</v>
      </c>
    </row>
    <row r="288" spans="1:6" x14ac:dyDescent="0.25">
      <c r="A288" t="s">
        <v>40</v>
      </c>
      <c r="B288" t="s">
        <v>76</v>
      </c>
      <c r="C288" t="s">
        <v>67</v>
      </c>
      <c r="D288" t="s">
        <v>400</v>
      </c>
      <c r="E288">
        <v>294984.89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401</v>
      </c>
      <c r="E289">
        <v>157550.42000000001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402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403</v>
      </c>
      <c r="E291">
        <v>268954.84999999998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404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405</v>
      </c>
      <c r="E293">
        <v>390742.23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406</v>
      </c>
      <c r="E294">
        <v>8610.3799999999992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407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408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409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410</v>
      </c>
      <c r="E298">
        <v>0</v>
      </c>
      <c r="F298">
        <v>54727.839999999997</v>
      </c>
    </row>
    <row r="299" spans="1:6" x14ac:dyDescent="0.25">
      <c r="A299" t="s">
        <v>40</v>
      </c>
      <c r="B299" t="s">
        <v>76</v>
      </c>
      <c r="C299" t="s">
        <v>67</v>
      </c>
      <c r="D299" t="s">
        <v>411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412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413</v>
      </c>
      <c r="E301">
        <v>1120842.77</v>
      </c>
      <c r="F301">
        <v>634064.23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399</v>
      </c>
      <c r="E302">
        <v>0</v>
      </c>
      <c r="F302">
        <v>618506.52</v>
      </c>
    </row>
    <row r="303" spans="1:6" x14ac:dyDescent="0.25">
      <c r="A303" t="s">
        <v>40</v>
      </c>
      <c r="B303" t="s">
        <v>77</v>
      </c>
      <c r="C303" t="s">
        <v>67</v>
      </c>
      <c r="D303" t="s">
        <v>400</v>
      </c>
      <c r="E303">
        <v>190013.98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401</v>
      </c>
      <c r="E304">
        <v>157550.42000000001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402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403</v>
      </c>
      <c r="E306">
        <v>268954.84999999998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404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405</v>
      </c>
      <c r="E308">
        <v>378753.71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406</v>
      </c>
      <c r="E309">
        <v>8474.52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407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408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409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410</v>
      </c>
      <c r="E313">
        <v>0</v>
      </c>
      <c r="F313">
        <v>56578.2</v>
      </c>
    </row>
    <row r="314" spans="1:6" x14ac:dyDescent="0.25">
      <c r="A314" t="s">
        <v>40</v>
      </c>
      <c r="B314" t="s">
        <v>77</v>
      </c>
      <c r="C314" t="s">
        <v>67</v>
      </c>
      <c r="D314" t="s">
        <v>411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412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413</v>
      </c>
      <c r="E316">
        <v>1003747.48</v>
      </c>
      <c r="F316">
        <v>675084.72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399</v>
      </c>
      <c r="E317">
        <v>0</v>
      </c>
      <c r="F317">
        <v>383795.46</v>
      </c>
    </row>
    <row r="318" spans="1:6" x14ac:dyDescent="0.25">
      <c r="A318" t="s">
        <v>40</v>
      </c>
      <c r="B318" t="s">
        <v>78</v>
      </c>
      <c r="C318" t="s">
        <v>67</v>
      </c>
      <c r="D318" t="s">
        <v>400</v>
      </c>
      <c r="E318">
        <v>333485.17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401</v>
      </c>
      <c r="E319">
        <v>157550.42000000001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402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403</v>
      </c>
      <c r="E321">
        <v>268954.84999999998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404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405</v>
      </c>
      <c r="E323">
        <v>357391.83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406</v>
      </c>
      <c r="E324">
        <v>10834.15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407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408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409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410</v>
      </c>
      <c r="E328">
        <v>0</v>
      </c>
      <c r="F328">
        <v>52253.85</v>
      </c>
    </row>
    <row r="329" spans="1:6" x14ac:dyDescent="0.25">
      <c r="A329" t="s">
        <v>40</v>
      </c>
      <c r="B329" t="s">
        <v>78</v>
      </c>
      <c r="C329" t="s">
        <v>67</v>
      </c>
      <c r="D329" t="s">
        <v>411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412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413</v>
      </c>
      <c r="E331">
        <v>1128216.42</v>
      </c>
      <c r="F331">
        <v>436049.31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399</v>
      </c>
      <c r="E332">
        <v>0</v>
      </c>
      <c r="F332">
        <v>418459.68</v>
      </c>
    </row>
    <row r="333" spans="1:6" x14ac:dyDescent="0.25">
      <c r="A333" t="s">
        <v>40</v>
      </c>
      <c r="B333" t="s">
        <v>79</v>
      </c>
      <c r="C333" t="s">
        <v>67</v>
      </c>
      <c r="D333" t="s">
        <v>400</v>
      </c>
      <c r="E333">
        <v>389341.51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401</v>
      </c>
      <c r="E334">
        <v>157550.42000000001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402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403</v>
      </c>
      <c r="E336">
        <v>268954.84999999998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404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405</v>
      </c>
      <c r="E338">
        <v>390998.41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406</v>
      </c>
      <c r="E339">
        <v>12272.65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407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408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409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410</v>
      </c>
      <c r="E343">
        <v>0</v>
      </c>
      <c r="F343">
        <v>51602.3</v>
      </c>
    </row>
    <row r="344" spans="1:6" x14ac:dyDescent="0.25">
      <c r="A344" t="s">
        <v>40</v>
      </c>
      <c r="B344" t="s">
        <v>79</v>
      </c>
      <c r="C344" t="s">
        <v>67</v>
      </c>
      <c r="D344" t="s">
        <v>411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412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413</v>
      </c>
      <c r="E346">
        <v>1219117.8400000001</v>
      </c>
      <c r="F346">
        <v>470061.98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399</v>
      </c>
      <c r="E347">
        <v>0</v>
      </c>
      <c r="F347">
        <v>441806.64</v>
      </c>
    </row>
    <row r="348" spans="1:6" x14ac:dyDescent="0.25">
      <c r="A348" t="s">
        <v>40</v>
      </c>
      <c r="B348" t="s">
        <v>80</v>
      </c>
      <c r="C348" t="s">
        <v>67</v>
      </c>
      <c r="D348" t="s">
        <v>400</v>
      </c>
      <c r="E348">
        <v>440934.51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401</v>
      </c>
      <c r="E349">
        <v>157550.42000000001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402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403</v>
      </c>
      <c r="E351">
        <v>268954.84999999998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404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405</v>
      </c>
      <c r="E353">
        <v>393041.24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406</v>
      </c>
      <c r="E354">
        <v>12270.05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407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408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409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410</v>
      </c>
      <c r="E358">
        <v>0</v>
      </c>
      <c r="F358">
        <v>51539.49</v>
      </c>
    </row>
    <row r="359" spans="1:6" x14ac:dyDescent="0.25">
      <c r="A359" t="s">
        <v>40</v>
      </c>
      <c r="B359" t="s">
        <v>80</v>
      </c>
      <c r="C359" t="s">
        <v>67</v>
      </c>
      <c r="D359" t="s">
        <v>411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412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413</v>
      </c>
      <c r="E361">
        <v>1272751.07</v>
      </c>
      <c r="F361">
        <v>493346.13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399</v>
      </c>
      <c r="E362">
        <v>0</v>
      </c>
      <c r="F362">
        <v>397177.84</v>
      </c>
    </row>
    <row r="363" spans="1:6" x14ac:dyDescent="0.25">
      <c r="A363" t="s">
        <v>40</v>
      </c>
      <c r="B363" t="s">
        <v>81</v>
      </c>
      <c r="C363" t="s">
        <v>67</v>
      </c>
      <c r="D363" t="s">
        <v>400</v>
      </c>
      <c r="E363">
        <v>473824.8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401</v>
      </c>
      <c r="E364">
        <v>157550.42000000001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402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403</v>
      </c>
      <c r="E366">
        <v>268954.84999999998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404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405</v>
      </c>
      <c r="E368">
        <v>400765.94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406</v>
      </c>
      <c r="E369">
        <v>12253.38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407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408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409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410</v>
      </c>
      <c r="E373">
        <v>0</v>
      </c>
      <c r="F373">
        <v>50870.41</v>
      </c>
    </row>
    <row r="374" spans="1:6" x14ac:dyDescent="0.25">
      <c r="A374" t="s">
        <v>40</v>
      </c>
      <c r="B374" t="s">
        <v>81</v>
      </c>
      <c r="C374" t="s">
        <v>67</v>
      </c>
      <c r="D374" t="s">
        <v>411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412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413</v>
      </c>
      <c r="E376">
        <v>1313349.3999999999</v>
      </c>
      <c r="F376">
        <v>448048.24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399</v>
      </c>
      <c r="E377">
        <v>0</v>
      </c>
      <c r="F377">
        <v>494164.68</v>
      </c>
    </row>
    <row r="378" spans="1:6" x14ac:dyDescent="0.25">
      <c r="A378" t="s">
        <v>40</v>
      </c>
      <c r="B378" t="s">
        <v>20</v>
      </c>
      <c r="C378" t="s">
        <v>67</v>
      </c>
      <c r="D378" t="s">
        <v>400</v>
      </c>
      <c r="E378">
        <v>601579.97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401</v>
      </c>
      <c r="E379">
        <v>157550.42000000001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402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403</v>
      </c>
      <c r="E381">
        <v>268954.84999999998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404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405</v>
      </c>
      <c r="E383">
        <v>428883.78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406</v>
      </c>
      <c r="E384">
        <v>12493.46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407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408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409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410</v>
      </c>
      <c r="E388">
        <v>0</v>
      </c>
      <c r="F388">
        <v>50511.63</v>
      </c>
    </row>
    <row r="389" spans="1:6" x14ac:dyDescent="0.25">
      <c r="A389" t="s">
        <v>40</v>
      </c>
      <c r="B389" t="s">
        <v>20</v>
      </c>
      <c r="C389" t="s">
        <v>67</v>
      </c>
      <c r="D389" t="s">
        <v>411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412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413</v>
      </c>
      <c r="E391">
        <v>1469462.47</v>
      </c>
      <c r="F391">
        <v>544676.31000000006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399</v>
      </c>
      <c r="E392">
        <v>0</v>
      </c>
      <c r="F392">
        <v>795819.66</v>
      </c>
    </row>
    <row r="393" spans="1:6" x14ac:dyDescent="0.25">
      <c r="A393" t="s">
        <v>40</v>
      </c>
      <c r="B393" t="s">
        <v>21</v>
      </c>
      <c r="C393" t="s">
        <v>67</v>
      </c>
      <c r="D393" t="s">
        <v>400</v>
      </c>
      <c r="E393">
        <v>617722.55000000005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401</v>
      </c>
      <c r="E394">
        <v>157550.42000000001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402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403</v>
      </c>
      <c r="E396">
        <v>268954.84999999998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404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405</v>
      </c>
      <c r="E398">
        <v>451388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406</v>
      </c>
      <c r="E399">
        <v>10947.13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407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408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409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410</v>
      </c>
      <c r="E403">
        <v>0</v>
      </c>
      <c r="F403">
        <v>51643.94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411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412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413</v>
      </c>
      <c r="E406">
        <v>1506562.95</v>
      </c>
      <c r="F406">
        <v>847463.59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399</v>
      </c>
      <c r="E407">
        <v>0</v>
      </c>
      <c r="F407">
        <v>746370.95</v>
      </c>
    </row>
    <row r="408" spans="1:6" x14ac:dyDescent="0.25">
      <c r="A408" t="s">
        <v>40</v>
      </c>
      <c r="B408" t="s">
        <v>22</v>
      </c>
      <c r="C408" t="s">
        <v>67</v>
      </c>
      <c r="D408" t="s">
        <v>400</v>
      </c>
      <c r="E408">
        <v>514463.72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401</v>
      </c>
      <c r="E409">
        <v>157550.42000000001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402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403</v>
      </c>
      <c r="E411">
        <v>268954.84999999998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404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405</v>
      </c>
      <c r="E413">
        <v>431493.12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406</v>
      </c>
      <c r="E414">
        <v>11195.22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407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408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409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410</v>
      </c>
      <c r="E418">
        <v>0</v>
      </c>
      <c r="F418">
        <v>53041.01</v>
      </c>
    </row>
    <row r="419" spans="1:6" x14ac:dyDescent="0.25">
      <c r="A419" t="s">
        <v>40</v>
      </c>
      <c r="B419" t="s">
        <v>22</v>
      </c>
      <c r="C419" t="s">
        <v>67</v>
      </c>
      <c r="D419" t="s">
        <v>411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412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413</v>
      </c>
      <c r="E421">
        <v>1383657.33</v>
      </c>
      <c r="F421">
        <v>799411.96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399</v>
      </c>
      <c r="E422">
        <v>0</v>
      </c>
      <c r="F422">
        <v>681344.83</v>
      </c>
    </row>
    <row r="423" spans="1:6" x14ac:dyDescent="0.25">
      <c r="A423" t="s">
        <v>40</v>
      </c>
      <c r="B423" t="s">
        <v>23</v>
      </c>
      <c r="C423" t="s">
        <v>67</v>
      </c>
      <c r="D423" t="s">
        <v>400</v>
      </c>
      <c r="E423">
        <v>673042.73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401</v>
      </c>
      <c r="E424">
        <v>157550.42000000001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402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403</v>
      </c>
      <c r="E426">
        <v>268954.84999999998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404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405</v>
      </c>
      <c r="E428">
        <v>453255.06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406</v>
      </c>
      <c r="E429">
        <v>12534.13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407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408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409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410</v>
      </c>
      <c r="E433">
        <v>0</v>
      </c>
      <c r="F433">
        <v>50219.97</v>
      </c>
    </row>
    <row r="434" spans="1:6" x14ac:dyDescent="0.25">
      <c r="A434" t="s">
        <v>40</v>
      </c>
      <c r="B434" t="s">
        <v>23</v>
      </c>
      <c r="C434" t="s">
        <v>67</v>
      </c>
      <c r="D434" t="s">
        <v>411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412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413</v>
      </c>
      <c r="E436">
        <v>1565337.18</v>
      </c>
      <c r="F436">
        <v>731564.79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399</v>
      </c>
      <c r="E437">
        <v>0</v>
      </c>
      <c r="F437">
        <v>550953.41</v>
      </c>
    </row>
    <row r="438" spans="1:6" x14ac:dyDescent="0.25">
      <c r="A438" t="s">
        <v>40</v>
      </c>
      <c r="B438" t="s">
        <v>24</v>
      </c>
      <c r="C438" t="s">
        <v>67</v>
      </c>
      <c r="D438" t="s">
        <v>400</v>
      </c>
      <c r="E438">
        <v>835888.12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401</v>
      </c>
      <c r="E439">
        <v>157550.42000000001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402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403</v>
      </c>
      <c r="E441">
        <v>268954.84999999998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404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405</v>
      </c>
      <c r="E443">
        <v>472110.71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406</v>
      </c>
      <c r="E444">
        <v>11235.98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407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408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409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410</v>
      </c>
      <c r="E448">
        <v>0</v>
      </c>
      <c r="F448">
        <v>47613.97</v>
      </c>
    </row>
    <row r="449" spans="1:6" x14ac:dyDescent="0.25">
      <c r="A449" t="s">
        <v>40</v>
      </c>
      <c r="B449" t="s">
        <v>24</v>
      </c>
      <c r="C449" t="s">
        <v>67</v>
      </c>
      <c r="D449" t="s">
        <v>411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412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413</v>
      </c>
      <c r="E451">
        <v>1745740.07</v>
      </c>
      <c r="F451">
        <v>598567.39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399</v>
      </c>
      <c r="E452">
        <v>0</v>
      </c>
      <c r="F452">
        <v>401562.73</v>
      </c>
    </row>
    <row r="453" spans="1:6" x14ac:dyDescent="0.25">
      <c r="A453" t="s">
        <v>40</v>
      </c>
      <c r="B453" t="s">
        <v>25</v>
      </c>
      <c r="C453" t="s">
        <v>67</v>
      </c>
      <c r="D453" t="s">
        <v>400</v>
      </c>
      <c r="E453">
        <v>1253094.93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401</v>
      </c>
      <c r="E454">
        <v>157550.42000000001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402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403</v>
      </c>
      <c r="E456">
        <v>268954.84999999998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404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405</v>
      </c>
      <c r="E458">
        <v>479539.67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406</v>
      </c>
      <c r="E459">
        <v>18048.79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407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408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409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410</v>
      </c>
      <c r="E463">
        <v>0</v>
      </c>
      <c r="F463">
        <v>42437.55</v>
      </c>
    </row>
    <row r="464" spans="1:6" x14ac:dyDescent="0.25">
      <c r="A464" t="s">
        <v>40</v>
      </c>
      <c r="B464" t="s">
        <v>25</v>
      </c>
      <c r="C464" t="s">
        <v>67</v>
      </c>
      <c r="D464" t="s">
        <v>411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412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413</v>
      </c>
      <c r="E466">
        <v>2177188.66</v>
      </c>
      <c r="F466">
        <v>444000.28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399</v>
      </c>
      <c r="E467">
        <v>0</v>
      </c>
      <c r="F467">
        <v>925410.93</v>
      </c>
    </row>
    <row r="468" spans="1:6" x14ac:dyDescent="0.25">
      <c r="A468" t="s">
        <v>40</v>
      </c>
      <c r="B468" t="s">
        <v>26</v>
      </c>
      <c r="C468" t="s">
        <v>67</v>
      </c>
      <c r="D468" t="s">
        <v>400</v>
      </c>
      <c r="E468">
        <v>520799.32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401</v>
      </c>
      <c r="E469">
        <v>157550.42000000001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402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403</v>
      </c>
      <c r="E471">
        <v>268954.84999999998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404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405</v>
      </c>
      <c r="E473">
        <v>488723.62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406</v>
      </c>
      <c r="E474">
        <v>8921.08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407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408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409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410</v>
      </c>
      <c r="E478">
        <v>0</v>
      </c>
      <c r="F478">
        <v>55972.99</v>
      </c>
    </row>
    <row r="479" spans="1:6" x14ac:dyDescent="0.25">
      <c r="A479" t="s">
        <v>40</v>
      </c>
      <c r="B479" t="s">
        <v>26</v>
      </c>
      <c r="C479" t="s">
        <v>67</v>
      </c>
      <c r="D479" t="s">
        <v>411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412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413</v>
      </c>
      <c r="E481">
        <v>1444949.29</v>
      </c>
      <c r="F481">
        <v>981383.92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399</v>
      </c>
      <c r="E482">
        <v>0</v>
      </c>
      <c r="F482">
        <v>1029731.97</v>
      </c>
    </row>
    <row r="483" spans="1:6" x14ac:dyDescent="0.25">
      <c r="A483" t="s">
        <v>39</v>
      </c>
      <c r="B483" t="s">
        <v>73</v>
      </c>
      <c r="C483" t="s">
        <v>48</v>
      </c>
      <c r="D483" t="s">
        <v>400</v>
      </c>
      <c r="E483">
        <v>4464.8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401</v>
      </c>
      <c r="E484">
        <v>313883.40000000002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402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403</v>
      </c>
      <c r="E486">
        <v>268954.84999999998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404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405</v>
      </c>
      <c r="E488">
        <v>461291.99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406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407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408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409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410</v>
      </c>
      <c r="E493">
        <v>0</v>
      </c>
      <c r="F493">
        <v>61668.62</v>
      </c>
    </row>
    <row r="494" spans="1:6" x14ac:dyDescent="0.25">
      <c r="A494" t="s">
        <v>39</v>
      </c>
      <c r="B494" t="s">
        <v>73</v>
      </c>
      <c r="C494" t="s">
        <v>48</v>
      </c>
      <c r="D494" t="s">
        <v>411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412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413</v>
      </c>
      <c r="E496">
        <v>1048595.04</v>
      </c>
      <c r="F496">
        <v>1091400.5900000001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399</v>
      </c>
      <c r="E497">
        <v>0</v>
      </c>
      <c r="F497">
        <v>605250.1</v>
      </c>
    </row>
    <row r="498" spans="1:6" x14ac:dyDescent="0.25">
      <c r="A498" t="s">
        <v>39</v>
      </c>
      <c r="B498" t="s">
        <v>74</v>
      </c>
      <c r="C498" t="s">
        <v>48</v>
      </c>
      <c r="D498" t="s">
        <v>400</v>
      </c>
      <c r="E498">
        <v>166119.18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401</v>
      </c>
      <c r="E499">
        <v>313883.40000000002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402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403</v>
      </c>
      <c r="E501">
        <v>268954.84999999998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404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405</v>
      </c>
      <c r="E503">
        <v>528864.19999999995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406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407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408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409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410</v>
      </c>
      <c r="E508">
        <v>0</v>
      </c>
      <c r="F508">
        <v>56801.73</v>
      </c>
    </row>
    <row r="509" spans="1:6" x14ac:dyDescent="0.25">
      <c r="A509" t="s">
        <v>39</v>
      </c>
      <c r="B509" t="s">
        <v>74</v>
      </c>
      <c r="C509" t="s">
        <v>48</v>
      </c>
      <c r="D509" t="s">
        <v>411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412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413</v>
      </c>
      <c r="E511">
        <v>1277821.6299999999</v>
      </c>
      <c r="F511">
        <v>662051.81999999995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399</v>
      </c>
      <c r="E512">
        <v>0</v>
      </c>
      <c r="F512">
        <v>427249.12</v>
      </c>
    </row>
    <row r="513" spans="1:6" x14ac:dyDescent="0.25">
      <c r="A513" t="s">
        <v>39</v>
      </c>
      <c r="B513" t="s">
        <v>75</v>
      </c>
      <c r="C513" t="s">
        <v>48</v>
      </c>
      <c r="D513" t="s">
        <v>400</v>
      </c>
      <c r="E513">
        <v>85494.43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401</v>
      </c>
      <c r="E514">
        <v>313883.40000000002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402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403</v>
      </c>
      <c r="E516">
        <v>268954.84999999998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404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405</v>
      </c>
      <c r="E518">
        <v>507175.34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406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407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408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409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410</v>
      </c>
      <c r="E523">
        <v>0</v>
      </c>
      <c r="F523">
        <v>56582.080000000002</v>
      </c>
    </row>
    <row r="524" spans="1:6" x14ac:dyDescent="0.25">
      <c r="A524" t="s">
        <v>39</v>
      </c>
      <c r="B524" t="s">
        <v>75</v>
      </c>
      <c r="C524" t="s">
        <v>48</v>
      </c>
      <c r="D524" t="s">
        <v>411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412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413</v>
      </c>
      <c r="E526">
        <v>1175508.02</v>
      </c>
      <c r="F526">
        <v>483831.2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399</v>
      </c>
      <c r="E527">
        <v>0</v>
      </c>
      <c r="F527">
        <v>371318.51</v>
      </c>
    </row>
    <row r="528" spans="1:6" x14ac:dyDescent="0.25">
      <c r="A528" t="s">
        <v>39</v>
      </c>
      <c r="B528" t="s">
        <v>76</v>
      </c>
      <c r="C528" t="s">
        <v>48</v>
      </c>
      <c r="D528" t="s">
        <v>400</v>
      </c>
      <c r="E528">
        <v>199491.65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401</v>
      </c>
      <c r="E529">
        <v>313883.40000000002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402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403</v>
      </c>
      <c r="E531">
        <v>268954.84999999998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404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405</v>
      </c>
      <c r="E533">
        <v>532895.85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406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407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408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409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410</v>
      </c>
      <c r="E538">
        <v>0</v>
      </c>
      <c r="F538">
        <v>54708.17</v>
      </c>
    </row>
    <row r="539" spans="1:6" x14ac:dyDescent="0.25">
      <c r="A539" t="s">
        <v>39</v>
      </c>
      <c r="B539" t="s">
        <v>76</v>
      </c>
      <c r="C539" t="s">
        <v>48</v>
      </c>
      <c r="D539" t="s">
        <v>411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412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413</v>
      </c>
      <c r="E541">
        <v>1315225.75</v>
      </c>
      <c r="F541">
        <v>426026.68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399</v>
      </c>
      <c r="E542">
        <v>0</v>
      </c>
      <c r="F542">
        <v>411812.64</v>
      </c>
    </row>
    <row r="543" spans="1:6" x14ac:dyDescent="0.25">
      <c r="A543" t="s">
        <v>39</v>
      </c>
      <c r="B543" t="s">
        <v>77</v>
      </c>
      <c r="C543" t="s">
        <v>48</v>
      </c>
      <c r="D543" t="s">
        <v>400</v>
      </c>
      <c r="E543">
        <v>114835.36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401</v>
      </c>
      <c r="E544">
        <v>313883.40000000002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402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403</v>
      </c>
      <c r="E546">
        <v>268954.84999999998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404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405</v>
      </c>
      <c r="E548">
        <v>510865.97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406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407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408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409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410</v>
      </c>
      <c r="E553">
        <v>0</v>
      </c>
      <c r="F553">
        <v>56579.63</v>
      </c>
    </row>
    <row r="554" spans="1:6" x14ac:dyDescent="0.25">
      <c r="A554" t="s">
        <v>39</v>
      </c>
      <c r="B554" t="s">
        <v>77</v>
      </c>
      <c r="C554" t="s">
        <v>48</v>
      </c>
      <c r="D554" t="s">
        <v>411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412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413</v>
      </c>
      <c r="E556">
        <v>1208539.58</v>
      </c>
      <c r="F556">
        <v>468392.27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399</v>
      </c>
      <c r="E557">
        <v>0</v>
      </c>
      <c r="F557">
        <v>107760.35</v>
      </c>
    </row>
    <row r="558" spans="1:6" x14ac:dyDescent="0.25">
      <c r="A558" t="s">
        <v>39</v>
      </c>
      <c r="B558" t="s">
        <v>78</v>
      </c>
      <c r="C558" t="s">
        <v>48</v>
      </c>
      <c r="D558" t="s">
        <v>400</v>
      </c>
      <c r="E558">
        <v>184729.48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401</v>
      </c>
      <c r="E559">
        <v>313883.40000000002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402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403</v>
      </c>
      <c r="E561">
        <v>268954.84999999998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404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405</v>
      </c>
      <c r="E563">
        <v>523431.51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406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407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408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409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410</v>
      </c>
      <c r="E568">
        <v>0</v>
      </c>
      <c r="F568">
        <v>52275.71</v>
      </c>
    </row>
    <row r="569" spans="1:6" x14ac:dyDescent="0.25">
      <c r="A569" t="s">
        <v>39</v>
      </c>
      <c r="B569" t="s">
        <v>78</v>
      </c>
      <c r="C569" t="s">
        <v>48</v>
      </c>
      <c r="D569" t="s">
        <v>411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412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413</v>
      </c>
      <c r="E571">
        <v>1290999.24</v>
      </c>
      <c r="F571">
        <v>160036.04999999999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399</v>
      </c>
      <c r="E572">
        <v>0</v>
      </c>
      <c r="F572">
        <v>100042.06</v>
      </c>
    </row>
    <row r="573" spans="1:6" x14ac:dyDescent="0.25">
      <c r="A573" t="s">
        <v>39</v>
      </c>
      <c r="B573" t="s">
        <v>79</v>
      </c>
      <c r="C573" t="s">
        <v>48</v>
      </c>
      <c r="D573" t="s">
        <v>400</v>
      </c>
      <c r="E573">
        <v>212874.15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401</v>
      </c>
      <c r="E574">
        <v>313883.40000000002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402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403</v>
      </c>
      <c r="E576">
        <v>268954.84999999998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404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405</v>
      </c>
      <c r="E578">
        <v>515110.1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406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407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408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409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410</v>
      </c>
      <c r="E583">
        <v>0</v>
      </c>
      <c r="F583">
        <v>51636.37</v>
      </c>
    </row>
    <row r="584" spans="1:6" x14ac:dyDescent="0.25">
      <c r="A584" t="s">
        <v>39</v>
      </c>
      <c r="B584" t="s">
        <v>79</v>
      </c>
      <c r="C584" t="s">
        <v>48</v>
      </c>
      <c r="D584" t="s">
        <v>411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412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413</v>
      </c>
      <c r="E586">
        <v>1310822.5</v>
      </c>
      <c r="F586">
        <v>151678.43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399</v>
      </c>
      <c r="E587">
        <v>0</v>
      </c>
      <c r="F587">
        <v>144451.26</v>
      </c>
    </row>
    <row r="588" spans="1:6" x14ac:dyDescent="0.25">
      <c r="A588" t="s">
        <v>39</v>
      </c>
      <c r="B588" t="s">
        <v>80</v>
      </c>
      <c r="C588" t="s">
        <v>48</v>
      </c>
      <c r="D588" t="s">
        <v>400</v>
      </c>
      <c r="E588">
        <v>272691.93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401</v>
      </c>
      <c r="E589">
        <v>313883.40000000002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402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403</v>
      </c>
      <c r="E591">
        <v>268954.84999999998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404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405</v>
      </c>
      <c r="E593">
        <v>539790.12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406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407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408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409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410</v>
      </c>
      <c r="E598">
        <v>0</v>
      </c>
      <c r="F598">
        <v>51562.76</v>
      </c>
    </row>
    <row r="599" spans="1:6" x14ac:dyDescent="0.25">
      <c r="A599" t="s">
        <v>39</v>
      </c>
      <c r="B599" t="s">
        <v>80</v>
      </c>
      <c r="C599" t="s">
        <v>48</v>
      </c>
      <c r="D599" t="s">
        <v>411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412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413</v>
      </c>
      <c r="E601">
        <v>1395320.3</v>
      </c>
      <c r="F601">
        <v>196014.02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399</v>
      </c>
      <c r="E602">
        <v>0</v>
      </c>
      <c r="F602">
        <v>119638.43</v>
      </c>
    </row>
    <row r="603" spans="1:6" x14ac:dyDescent="0.25">
      <c r="A603" t="s">
        <v>39</v>
      </c>
      <c r="B603" t="s">
        <v>81</v>
      </c>
      <c r="C603" t="s">
        <v>48</v>
      </c>
      <c r="D603" t="s">
        <v>400</v>
      </c>
      <c r="E603">
        <v>317294.11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401</v>
      </c>
      <c r="E604">
        <v>313883.40000000002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402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403</v>
      </c>
      <c r="E606">
        <v>268954.84999999998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404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405</v>
      </c>
      <c r="E608">
        <v>566953.99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406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407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408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409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410</v>
      </c>
      <c r="E613">
        <v>0</v>
      </c>
      <c r="F613">
        <v>50879.39</v>
      </c>
    </row>
    <row r="614" spans="1:6" x14ac:dyDescent="0.25">
      <c r="A614" t="s">
        <v>39</v>
      </c>
      <c r="B614" t="s">
        <v>81</v>
      </c>
      <c r="C614" t="s">
        <v>48</v>
      </c>
      <c r="D614" t="s">
        <v>411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412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413</v>
      </c>
      <c r="E616">
        <v>1467086.35</v>
      </c>
      <c r="F616">
        <v>170517.81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399</v>
      </c>
      <c r="E617">
        <v>0</v>
      </c>
      <c r="F617">
        <v>234263.61</v>
      </c>
    </row>
    <row r="618" spans="1:6" x14ac:dyDescent="0.25">
      <c r="A618" t="s">
        <v>39</v>
      </c>
      <c r="B618" t="s">
        <v>20</v>
      </c>
      <c r="C618" t="s">
        <v>48</v>
      </c>
      <c r="D618" t="s">
        <v>400</v>
      </c>
      <c r="E618">
        <v>436467.55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401</v>
      </c>
      <c r="E619">
        <v>313883.40000000002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402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403</v>
      </c>
      <c r="E621">
        <v>268954.84999999998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404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405</v>
      </c>
      <c r="E623">
        <v>557506.29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406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407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408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409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410</v>
      </c>
      <c r="E628">
        <v>0</v>
      </c>
      <c r="F628">
        <v>50485.8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411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412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413</v>
      </c>
      <c r="E631">
        <v>1576812.09</v>
      </c>
      <c r="F631">
        <v>284749.42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399</v>
      </c>
      <c r="E632">
        <v>0</v>
      </c>
      <c r="F632">
        <v>557906.63</v>
      </c>
    </row>
    <row r="633" spans="1:6" x14ac:dyDescent="0.25">
      <c r="A633" t="s">
        <v>39</v>
      </c>
      <c r="B633" t="s">
        <v>21</v>
      </c>
      <c r="C633" t="s">
        <v>48</v>
      </c>
      <c r="D633" t="s">
        <v>400</v>
      </c>
      <c r="E633">
        <v>477702.84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401</v>
      </c>
      <c r="E634">
        <v>313883.40000000002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402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403</v>
      </c>
      <c r="E636">
        <v>268954.84999999998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404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405</v>
      </c>
      <c r="E638">
        <v>582247.98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406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407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408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409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410</v>
      </c>
      <c r="E643">
        <v>0</v>
      </c>
      <c r="F643">
        <v>51585.97</v>
      </c>
    </row>
    <row r="644" spans="1:6" x14ac:dyDescent="0.25">
      <c r="A644" t="s">
        <v>39</v>
      </c>
      <c r="B644" t="s">
        <v>21</v>
      </c>
      <c r="C644" t="s">
        <v>48</v>
      </c>
      <c r="D644" t="s">
        <v>411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412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413</v>
      </c>
      <c r="E646">
        <v>1642789.08</v>
      </c>
      <c r="F646">
        <v>609492.61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399</v>
      </c>
      <c r="E647">
        <v>0</v>
      </c>
      <c r="F647">
        <v>522417.43</v>
      </c>
    </row>
    <row r="648" spans="1:6" x14ac:dyDescent="0.25">
      <c r="A648" t="s">
        <v>39</v>
      </c>
      <c r="B648" t="s">
        <v>22</v>
      </c>
      <c r="C648" t="s">
        <v>48</v>
      </c>
      <c r="D648" t="s">
        <v>400</v>
      </c>
      <c r="E648">
        <v>383456.02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401</v>
      </c>
      <c r="E649">
        <v>313883.40000000002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402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403</v>
      </c>
      <c r="E651">
        <v>268954.84999999998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404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405</v>
      </c>
      <c r="E653">
        <v>555867.74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406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407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408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409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410</v>
      </c>
      <c r="E658">
        <v>0</v>
      </c>
      <c r="F658">
        <v>52976.91</v>
      </c>
    </row>
    <row r="659" spans="1:6" x14ac:dyDescent="0.25">
      <c r="A659" t="s">
        <v>39</v>
      </c>
      <c r="B659" t="s">
        <v>22</v>
      </c>
      <c r="C659" t="s">
        <v>48</v>
      </c>
      <c r="D659" t="s">
        <v>411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412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413</v>
      </c>
      <c r="E661">
        <v>1522162.01</v>
      </c>
      <c r="F661">
        <v>575394.34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399</v>
      </c>
      <c r="E662">
        <v>0</v>
      </c>
      <c r="F662">
        <v>447807.16</v>
      </c>
    </row>
    <row r="663" spans="1:6" x14ac:dyDescent="0.25">
      <c r="A663" t="s">
        <v>39</v>
      </c>
      <c r="B663" t="s">
        <v>23</v>
      </c>
      <c r="C663" t="s">
        <v>48</v>
      </c>
      <c r="D663" t="s">
        <v>400</v>
      </c>
      <c r="E663">
        <v>525260.56999999995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401</v>
      </c>
      <c r="E664">
        <v>313883.40000000002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402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403</v>
      </c>
      <c r="E666">
        <v>268954.84999999998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404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405</v>
      </c>
      <c r="E668">
        <v>574159.38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406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407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408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409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410</v>
      </c>
      <c r="E673">
        <v>0</v>
      </c>
      <c r="F673">
        <v>50140.57</v>
      </c>
    </row>
    <row r="674" spans="1:6" x14ac:dyDescent="0.25">
      <c r="A674" t="s">
        <v>39</v>
      </c>
      <c r="B674" t="s">
        <v>23</v>
      </c>
      <c r="C674" t="s">
        <v>48</v>
      </c>
      <c r="D674" t="s">
        <v>411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412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413</v>
      </c>
      <c r="E676">
        <v>1682258.2</v>
      </c>
      <c r="F676">
        <v>497947.74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399</v>
      </c>
      <c r="E677">
        <v>0</v>
      </c>
      <c r="F677">
        <v>295974.01</v>
      </c>
    </row>
    <row r="678" spans="1:6" x14ac:dyDescent="0.25">
      <c r="A678" t="s">
        <v>39</v>
      </c>
      <c r="B678" t="s">
        <v>24</v>
      </c>
      <c r="C678" t="s">
        <v>48</v>
      </c>
      <c r="D678" t="s">
        <v>400</v>
      </c>
      <c r="E678">
        <v>674731.16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401</v>
      </c>
      <c r="E679">
        <v>313883.40000000002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402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403</v>
      </c>
      <c r="E681">
        <v>268954.84999999998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404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405</v>
      </c>
      <c r="E683">
        <v>618640.67000000004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406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407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408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409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410</v>
      </c>
      <c r="E688">
        <v>0</v>
      </c>
      <c r="F688">
        <v>47667.71</v>
      </c>
    </row>
    <row r="689" spans="1:6" x14ac:dyDescent="0.25">
      <c r="A689" t="s">
        <v>39</v>
      </c>
      <c r="B689" t="s">
        <v>24</v>
      </c>
      <c r="C689" t="s">
        <v>48</v>
      </c>
      <c r="D689" t="s">
        <v>411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412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413</v>
      </c>
      <c r="E691">
        <v>1876210.08</v>
      </c>
      <c r="F691">
        <v>343641.72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399</v>
      </c>
      <c r="E692">
        <v>0</v>
      </c>
      <c r="F692">
        <v>100373.84</v>
      </c>
    </row>
    <row r="693" spans="1:6" x14ac:dyDescent="0.25">
      <c r="A693" t="s">
        <v>39</v>
      </c>
      <c r="B693" t="s">
        <v>25</v>
      </c>
      <c r="C693" t="s">
        <v>48</v>
      </c>
      <c r="D693" t="s">
        <v>400</v>
      </c>
      <c r="E693">
        <v>930914.2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401</v>
      </c>
      <c r="E694">
        <v>313883.40000000002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402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403</v>
      </c>
      <c r="E696">
        <v>268954.84999999998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404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405</v>
      </c>
      <c r="E698">
        <v>588559.76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406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407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408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409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410</v>
      </c>
      <c r="E703">
        <v>0</v>
      </c>
      <c r="F703">
        <v>42529.82</v>
      </c>
    </row>
    <row r="704" spans="1:6" x14ac:dyDescent="0.25">
      <c r="A704" t="s">
        <v>39</v>
      </c>
      <c r="B704" t="s">
        <v>25</v>
      </c>
      <c r="C704" t="s">
        <v>48</v>
      </c>
      <c r="D704" t="s">
        <v>411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412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413</v>
      </c>
      <c r="E706">
        <v>2102312.2000000002</v>
      </c>
      <c r="F706">
        <v>142903.66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399</v>
      </c>
      <c r="E707">
        <v>0</v>
      </c>
      <c r="F707">
        <v>726034.9</v>
      </c>
    </row>
    <row r="708" spans="1:6" x14ac:dyDescent="0.25">
      <c r="A708" t="s">
        <v>39</v>
      </c>
      <c r="B708" t="s">
        <v>26</v>
      </c>
      <c r="C708" t="s">
        <v>48</v>
      </c>
      <c r="D708" t="s">
        <v>400</v>
      </c>
      <c r="E708">
        <v>432976.97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401</v>
      </c>
      <c r="E709">
        <v>313883.40000000002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402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403</v>
      </c>
      <c r="E711">
        <v>268954.84999999998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404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405</v>
      </c>
      <c r="E713">
        <v>641887.1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406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407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408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409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410</v>
      </c>
      <c r="E718">
        <v>0</v>
      </c>
      <c r="F718">
        <v>55934.75</v>
      </c>
    </row>
    <row r="719" spans="1:6" x14ac:dyDescent="0.25">
      <c r="A719" t="s">
        <v>39</v>
      </c>
      <c r="B719" t="s">
        <v>26</v>
      </c>
      <c r="C719" t="s">
        <v>48</v>
      </c>
      <c r="D719" t="s">
        <v>411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412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413</v>
      </c>
      <c r="E721">
        <v>1657702.32</v>
      </c>
      <c r="F721">
        <v>781969.65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399</v>
      </c>
      <c r="E722">
        <v>0</v>
      </c>
      <c r="F722">
        <v>1014247.26</v>
      </c>
    </row>
    <row r="723" spans="1:6" x14ac:dyDescent="0.25">
      <c r="A723" t="s">
        <v>40</v>
      </c>
      <c r="B723" t="s">
        <v>73</v>
      </c>
      <c r="C723" t="s">
        <v>48</v>
      </c>
      <c r="D723" t="s">
        <v>400</v>
      </c>
      <c r="E723">
        <v>3619.39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401</v>
      </c>
      <c r="E724">
        <v>157550.42000000001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402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403</v>
      </c>
      <c r="E726">
        <v>268954.84999999998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404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405</v>
      </c>
      <c r="E728">
        <v>384198.71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406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407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408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409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410</v>
      </c>
      <c r="E733">
        <v>0</v>
      </c>
      <c r="F733">
        <v>61716.23</v>
      </c>
    </row>
    <row r="734" spans="1:6" x14ac:dyDescent="0.25">
      <c r="A734" t="s">
        <v>40</v>
      </c>
      <c r="B734" t="s">
        <v>73</v>
      </c>
      <c r="C734" t="s">
        <v>48</v>
      </c>
      <c r="D734" t="s">
        <v>411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412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413</v>
      </c>
      <c r="E736">
        <v>814323.36</v>
      </c>
      <c r="F736">
        <v>1075963.49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399</v>
      </c>
      <c r="E737">
        <v>0</v>
      </c>
      <c r="F737">
        <v>575266.64</v>
      </c>
    </row>
    <row r="738" spans="1:6" x14ac:dyDescent="0.25">
      <c r="A738" t="s">
        <v>40</v>
      </c>
      <c r="B738" t="s">
        <v>74</v>
      </c>
      <c r="C738" t="s">
        <v>48</v>
      </c>
      <c r="D738" t="s">
        <v>400</v>
      </c>
      <c r="E738">
        <v>137703.29999999999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401</v>
      </c>
      <c r="E739">
        <v>157550.42000000001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402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403</v>
      </c>
      <c r="E741">
        <v>268954.84999999998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404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405</v>
      </c>
      <c r="E743">
        <v>415418.57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406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407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408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409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410</v>
      </c>
      <c r="E748">
        <v>0</v>
      </c>
      <c r="F748">
        <v>56813.23</v>
      </c>
    </row>
    <row r="749" spans="1:6" x14ac:dyDescent="0.25">
      <c r="A749" t="s">
        <v>40</v>
      </c>
      <c r="B749" t="s">
        <v>74</v>
      </c>
      <c r="C749" t="s">
        <v>48</v>
      </c>
      <c r="D749" t="s">
        <v>411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412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413</v>
      </c>
      <c r="E751">
        <v>979627.14</v>
      </c>
      <c r="F751">
        <v>632079.87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399</v>
      </c>
      <c r="E752">
        <v>0</v>
      </c>
      <c r="F752">
        <v>426256.84</v>
      </c>
    </row>
    <row r="753" spans="1:6" x14ac:dyDescent="0.25">
      <c r="A753" t="s">
        <v>40</v>
      </c>
      <c r="B753" t="s">
        <v>75</v>
      </c>
      <c r="C753" t="s">
        <v>48</v>
      </c>
      <c r="D753" t="s">
        <v>400</v>
      </c>
      <c r="E753">
        <v>70670.11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401</v>
      </c>
      <c r="E754">
        <v>157550.42000000001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402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403</v>
      </c>
      <c r="E756">
        <v>268954.84999999998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404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405</v>
      </c>
      <c r="E758">
        <v>408617.54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406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407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408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409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410</v>
      </c>
      <c r="E763">
        <v>0</v>
      </c>
      <c r="F763">
        <v>56582.89</v>
      </c>
    </row>
    <row r="764" spans="1:6" x14ac:dyDescent="0.25">
      <c r="A764" t="s">
        <v>40</v>
      </c>
      <c r="B764" t="s">
        <v>75</v>
      </c>
      <c r="C764" t="s">
        <v>48</v>
      </c>
      <c r="D764" t="s">
        <v>411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412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413</v>
      </c>
      <c r="E766">
        <v>905792.91</v>
      </c>
      <c r="F766">
        <v>482839.73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399</v>
      </c>
      <c r="E767">
        <v>0</v>
      </c>
      <c r="F767">
        <v>361357.89</v>
      </c>
    </row>
    <row r="768" spans="1:6" x14ac:dyDescent="0.25">
      <c r="A768" t="s">
        <v>40</v>
      </c>
      <c r="B768" t="s">
        <v>76</v>
      </c>
      <c r="C768" t="s">
        <v>48</v>
      </c>
      <c r="D768" t="s">
        <v>400</v>
      </c>
      <c r="E768">
        <v>163223.29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401</v>
      </c>
      <c r="E769">
        <v>157550.42000000001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402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403</v>
      </c>
      <c r="E771">
        <v>268954.84999999998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404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405</v>
      </c>
      <c r="E773">
        <v>418375.41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406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407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408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409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410</v>
      </c>
      <c r="E778">
        <v>0</v>
      </c>
      <c r="F778">
        <v>54722.29</v>
      </c>
    </row>
    <row r="779" spans="1:6" x14ac:dyDescent="0.25">
      <c r="A779" t="s">
        <v>40</v>
      </c>
      <c r="B779" t="s">
        <v>76</v>
      </c>
      <c r="C779" t="s">
        <v>48</v>
      </c>
      <c r="D779" t="s">
        <v>411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412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413</v>
      </c>
      <c r="E781">
        <v>1008103.96</v>
      </c>
      <c r="F781">
        <v>416080.18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399</v>
      </c>
      <c r="E782">
        <v>0</v>
      </c>
      <c r="F782">
        <v>396938.85</v>
      </c>
    </row>
    <row r="783" spans="1:6" x14ac:dyDescent="0.25">
      <c r="A783" t="s">
        <v>40</v>
      </c>
      <c r="B783" t="s">
        <v>77</v>
      </c>
      <c r="C783" t="s">
        <v>48</v>
      </c>
      <c r="D783" t="s">
        <v>400</v>
      </c>
      <c r="E783">
        <v>92888.34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401</v>
      </c>
      <c r="E784">
        <v>157550.42000000001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402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403</v>
      </c>
      <c r="E786">
        <v>268954.84999999998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404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405</v>
      </c>
      <c r="E788">
        <v>408070.85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406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407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408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409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410</v>
      </c>
      <c r="E793">
        <v>0</v>
      </c>
      <c r="F793">
        <v>56591.39</v>
      </c>
    </row>
    <row r="794" spans="1:6" x14ac:dyDescent="0.25">
      <c r="A794" t="s">
        <v>40</v>
      </c>
      <c r="B794" t="s">
        <v>77</v>
      </c>
      <c r="C794" t="s">
        <v>48</v>
      </c>
      <c r="D794" t="s">
        <v>411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412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413</v>
      </c>
      <c r="E796">
        <v>927464.46</v>
      </c>
      <c r="F796">
        <v>453530.24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399</v>
      </c>
      <c r="E797">
        <v>0</v>
      </c>
      <c r="F797">
        <v>114736.13</v>
      </c>
    </row>
    <row r="798" spans="1:6" x14ac:dyDescent="0.25">
      <c r="A798" t="s">
        <v>40</v>
      </c>
      <c r="B798" t="s">
        <v>78</v>
      </c>
      <c r="C798" t="s">
        <v>48</v>
      </c>
      <c r="D798" t="s">
        <v>400</v>
      </c>
      <c r="E798">
        <v>150218.82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401</v>
      </c>
      <c r="E799">
        <v>157550.42000000001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402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403</v>
      </c>
      <c r="E801">
        <v>268954.84999999998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404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405</v>
      </c>
      <c r="E803">
        <v>428103.91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406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407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408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409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410</v>
      </c>
      <c r="E808">
        <v>0</v>
      </c>
      <c r="F808">
        <v>52290.98</v>
      </c>
    </row>
    <row r="809" spans="1:6" x14ac:dyDescent="0.25">
      <c r="A809" t="s">
        <v>40</v>
      </c>
      <c r="B809" t="s">
        <v>78</v>
      </c>
      <c r="C809" t="s">
        <v>48</v>
      </c>
      <c r="D809" t="s">
        <v>411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412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413</v>
      </c>
      <c r="E811">
        <v>1004827.99</v>
      </c>
      <c r="F811">
        <v>167027.10999999999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399</v>
      </c>
      <c r="E812">
        <v>0</v>
      </c>
      <c r="F812">
        <v>107382.13</v>
      </c>
    </row>
    <row r="813" spans="1:6" x14ac:dyDescent="0.25">
      <c r="A813" t="s">
        <v>40</v>
      </c>
      <c r="B813" t="s">
        <v>79</v>
      </c>
      <c r="C813" t="s">
        <v>48</v>
      </c>
      <c r="D813" t="s">
        <v>400</v>
      </c>
      <c r="E813">
        <v>172101.8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401</v>
      </c>
      <c r="E814">
        <v>157550.42000000001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402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403</v>
      </c>
      <c r="E816">
        <v>268954.84999999998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404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405</v>
      </c>
      <c r="E818">
        <v>423285.81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406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407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408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409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410</v>
      </c>
      <c r="E823">
        <v>0</v>
      </c>
      <c r="F823">
        <v>51604.65</v>
      </c>
    </row>
    <row r="824" spans="1:6" x14ac:dyDescent="0.25">
      <c r="A824" t="s">
        <v>40</v>
      </c>
      <c r="B824" t="s">
        <v>79</v>
      </c>
      <c r="C824" t="s">
        <v>48</v>
      </c>
      <c r="D824" t="s">
        <v>411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412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413</v>
      </c>
      <c r="E826">
        <v>1021892.88</v>
      </c>
      <c r="F826">
        <v>158986.79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399</v>
      </c>
      <c r="E827">
        <v>0</v>
      </c>
      <c r="F827">
        <v>147323.14000000001</v>
      </c>
    </row>
    <row r="828" spans="1:6" x14ac:dyDescent="0.25">
      <c r="A828" t="s">
        <v>40</v>
      </c>
      <c r="B828" t="s">
        <v>80</v>
      </c>
      <c r="C828" t="s">
        <v>48</v>
      </c>
      <c r="D828" t="s">
        <v>400</v>
      </c>
      <c r="E828">
        <v>224155.75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401</v>
      </c>
      <c r="E829">
        <v>157550.42000000001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402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403</v>
      </c>
      <c r="E831">
        <v>268954.84999999998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404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405</v>
      </c>
      <c r="E833">
        <v>435028.4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406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407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408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409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410</v>
      </c>
      <c r="E838">
        <v>0</v>
      </c>
      <c r="F838">
        <v>51548.94</v>
      </c>
    </row>
    <row r="839" spans="1:6" x14ac:dyDescent="0.25">
      <c r="A839" t="s">
        <v>40</v>
      </c>
      <c r="B839" t="s">
        <v>80</v>
      </c>
      <c r="C839" t="s">
        <v>48</v>
      </c>
      <c r="D839" t="s">
        <v>411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412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413</v>
      </c>
      <c r="E841">
        <v>1085689.42</v>
      </c>
      <c r="F841">
        <v>198872.07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399</v>
      </c>
      <c r="E842">
        <v>0</v>
      </c>
      <c r="F842">
        <v>114369.07</v>
      </c>
    </row>
    <row r="843" spans="1:6" x14ac:dyDescent="0.25">
      <c r="A843" t="s">
        <v>40</v>
      </c>
      <c r="B843" t="s">
        <v>81</v>
      </c>
      <c r="C843" t="s">
        <v>48</v>
      </c>
      <c r="D843" t="s">
        <v>400</v>
      </c>
      <c r="E843">
        <v>249433.22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401</v>
      </c>
      <c r="E844">
        <v>157550.42000000001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402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403</v>
      </c>
      <c r="E846">
        <v>268954.84999999998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404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405</v>
      </c>
      <c r="E848">
        <v>430694.77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406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407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408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409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410</v>
      </c>
      <c r="E853">
        <v>0</v>
      </c>
      <c r="F853">
        <v>50872.77</v>
      </c>
    </row>
    <row r="854" spans="1:6" x14ac:dyDescent="0.25">
      <c r="A854" t="s">
        <v>40</v>
      </c>
      <c r="B854" t="s">
        <v>81</v>
      </c>
      <c r="C854" t="s">
        <v>48</v>
      </c>
      <c r="D854" t="s">
        <v>411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412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413</v>
      </c>
      <c r="E856">
        <v>1106633.27</v>
      </c>
      <c r="F856">
        <v>165241.82999999999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399</v>
      </c>
      <c r="E857">
        <v>0</v>
      </c>
      <c r="F857">
        <v>225634.72</v>
      </c>
    </row>
    <row r="858" spans="1:6" x14ac:dyDescent="0.25">
      <c r="A858" t="s">
        <v>40</v>
      </c>
      <c r="B858" t="s">
        <v>20</v>
      </c>
      <c r="C858" t="s">
        <v>48</v>
      </c>
      <c r="D858" t="s">
        <v>400</v>
      </c>
      <c r="E858">
        <v>370246.91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401</v>
      </c>
      <c r="E859">
        <v>157550.42000000001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402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403</v>
      </c>
      <c r="E861">
        <v>268954.84999999998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404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405</v>
      </c>
      <c r="E863">
        <v>443380.22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406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407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408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409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410</v>
      </c>
      <c r="E868">
        <v>0</v>
      </c>
      <c r="F868">
        <v>50494.13</v>
      </c>
    </row>
    <row r="869" spans="1:6" x14ac:dyDescent="0.25">
      <c r="A869" t="s">
        <v>40</v>
      </c>
      <c r="B869" t="s">
        <v>20</v>
      </c>
      <c r="C869" t="s">
        <v>48</v>
      </c>
      <c r="D869" t="s">
        <v>411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412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413</v>
      </c>
      <c r="E871">
        <v>1240132.3999999999</v>
      </c>
      <c r="F871">
        <v>276128.84999999998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399</v>
      </c>
      <c r="E872">
        <v>0</v>
      </c>
      <c r="F872">
        <v>535097.71</v>
      </c>
    </row>
    <row r="873" spans="1:6" x14ac:dyDescent="0.25">
      <c r="A873" t="s">
        <v>40</v>
      </c>
      <c r="B873" t="s">
        <v>21</v>
      </c>
      <c r="C873" t="s">
        <v>48</v>
      </c>
      <c r="D873" t="s">
        <v>400</v>
      </c>
      <c r="E873">
        <v>400721.13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401</v>
      </c>
      <c r="E874">
        <v>157550.42000000001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402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403</v>
      </c>
      <c r="E876">
        <v>268954.84999999998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404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405</v>
      </c>
      <c r="E878">
        <v>445641.38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406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407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408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409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410</v>
      </c>
      <c r="E883">
        <v>0</v>
      </c>
      <c r="F883">
        <v>51601.5</v>
      </c>
    </row>
    <row r="884" spans="1:6" x14ac:dyDescent="0.25">
      <c r="A884" t="s">
        <v>40</v>
      </c>
      <c r="B884" t="s">
        <v>21</v>
      </c>
      <c r="C884" t="s">
        <v>48</v>
      </c>
      <c r="D884" t="s">
        <v>411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412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413</v>
      </c>
      <c r="E886">
        <v>1272867.78</v>
      </c>
      <c r="F886">
        <v>586699.21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399</v>
      </c>
      <c r="E887">
        <v>0</v>
      </c>
      <c r="F887">
        <v>499270.57</v>
      </c>
    </row>
    <row r="888" spans="1:6" x14ac:dyDescent="0.25">
      <c r="A888" t="s">
        <v>40</v>
      </c>
      <c r="B888" t="s">
        <v>22</v>
      </c>
      <c r="C888" t="s">
        <v>48</v>
      </c>
      <c r="D888" t="s">
        <v>400</v>
      </c>
      <c r="E888">
        <v>321065.75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401</v>
      </c>
      <c r="E889">
        <v>157550.42000000001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402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403</v>
      </c>
      <c r="E891">
        <v>268954.84999999998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404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405</v>
      </c>
      <c r="E893">
        <v>430793.66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406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407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408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409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410</v>
      </c>
      <c r="E898">
        <v>0</v>
      </c>
      <c r="F898">
        <v>53014.47</v>
      </c>
    </row>
    <row r="899" spans="1:6" x14ac:dyDescent="0.25">
      <c r="A899" t="s">
        <v>40</v>
      </c>
      <c r="B899" t="s">
        <v>22</v>
      </c>
      <c r="C899" t="s">
        <v>48</v>
      </c>
      <c r="D899" t="s">
        <v>411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412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413</v>
      </c>
      <c r="E901">
        <v>1178364.67</v>
      </c>
      <c r="F901">
        <v>552285.04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399</v>
      </c>
      <c r="E902">
        <v>0</v>
      </c>
      <c r="F902">
        <v>439127.17</v>
      </c>
    </row>
    <row r="903" spans="1:6" x14ac:dyDescent="0.25">
      <c r="A903" t="s">
        <v>40</v>
      </c>
      <c r="B903" t="s">
        <v>23</v>
      </c>
      <c r="C903" t="s">
        <v>48</v>
      </c>
      <c r="D903" t="s">
        <v>400</v>
      </c>
      <c r="E903">
        <v>440805.44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401</v>
      </c>
      <c r="E904">
        <v>157550.42000000001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402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403</v>
      </c>
      <c r="E906">
        <v>268954.84999999998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404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405</v>
      </c>
      <c r="E908">
        <v>443928.04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406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407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408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409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410</v>
      </c>
      <c r="E913">
        <v>0</v>
      </c>
      <c r="F913">
        <v>50192.14</v>
      </c>
    </row>
    <row r="914" spans="1:6" x14ac:dyDescent="0.25">
      <c r="A914" t="s">
        <v>40</v>
      </c>
      <c r="B914" t="s">
        <v>23</v>
      </c>
      <c r="C914" t="s">
        <v>48</v>
      </c>
      <c r="D914" t="s">
        <v>411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412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413</v>
      </c>
      <c r="E916">
        <v>1311238.74</v>
      </c>
      <c r="F916">
        <v>489319.31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399</v>
      </c>
      <c r="E917">
        <v>0</v>
      </c>
      <c r="F917">
        <v>289162.82</v>
      </c>
    </row>
    <row r="918" spans="1:6" x14ac:dyDescent="0.25">
      <c r="A918" t="s">
        <v>40</v>
      </c>
      <c r="B918" t="s">
        <v>24</v>
      </c>
      <c r="C918" t="s">
        <v>48</v>
      </c>
      <c r="D918" t="s">
        <v>400</v>
      </c>
      <c r="E918">
        <v>573079.18000000005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401</v>
      </c>
      <c r="E919">
        <v>157550.42000000001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402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403</v>
      </c>
      <c r="E921">
        <v>268954.84999999998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404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405</v>
      </c>
      <c r="E923">
        <v>478985.04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406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407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408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409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410</v>
      </c>
      <c r="E928">
        <v>0</v>
      </c>
      <c r="F928">
        <v>47533.19</v>
      </c>
    </row>
    <row r="929" spans="1:6" x14ac:dyDescent="0.25">
      <c r="A929" t="s">
        <v>40</v>
      </c>
      <c r="B929" t="s">
        <v>24</v>
      </c>
      <c r="C929" t="s">
        <v>48</v>
      </c>
      <c r="D929" t="s">
        <v>411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412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413</v>
      </c>
      <c r="E931">
        <v>1478569.48</v>
      </c>
      <c r="F931">
        <v>336696.01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399</v>
      </c>
      <c r="E932">
        <v>0</v>
      </c>
      <c r="F932">
        <v>96058.61</v>
      </c>
    </row>
    <row r="933" spans="1:6" x14ac:dyDescent="0.25">
      <c r="A933" t="s">
        <v>40</v>
      </c>
      <c r="B933" t="s">
        <v>25</v>
      </c>
      <c r="C933" t="s">
        <v>48</v>
      </c>
      <c r="D933" t="s">
        <v>400</v>
      </c>
      <c r="E933">
        <v>781983.58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401</v>
      </c>
      <c r="E934">
        <v>157550.42000000001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402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403</v>
      </c>
      <c r="E936">
        <v>268954.84999999998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404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405</v>
      </c>
      <c r="E938">
        <v>455061.38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406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407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408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409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410</v>
      </c>
      <c r="E943">
        <v>0</v>
      </c>
      <c r="F943">
        <v>42416.28</v>
      </c>
    </row>
    <row r="944" spans="1:6" x14ac:dyDescent="0.25">
      <c r="A944" t="s">
        <v>40</v>
      </c>
      <c r="B944" t="s">
        <v>25</v>
      </c>
      <c r="C944" t="s">
        <v>48</v>
      </c>
      <c r="D944" t="s">
        <v>411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412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413</v>
      </c>
      <c r="E946">
        <v>1663550.23</v>
      </c>
      <c r="F946">
        <v>138474.89000000001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399</v>
      </c>
      <c r="E947">
        <v>0</v>
      </c>
      <c r="F947">
        <v>681505.51</v>
      </c>
    </row>
    <row r="948" spans="1:6" x14ac:dyDescent="0.25">
      <c r="A948" t="s">
        <v>40</v>
      </c>
      <c r="B948" t="s">
        <v>26</v>
      </c>
      <c r="C948" t="s">
        <v>48</v>
      </c>
      <c r="D948" t="s">
        <v>400</v>
      </c>
      <c r="E948">
        <v>369309.09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401</v>
      </c>
      <c r="E949">
        <v>157550.42000000001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402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403</v>
      </c>
      <c r="E951">
        <v>268954.84999999998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404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405</v>
      </c>
      <c r="E953">
        <v>502774.89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406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407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408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409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410</v>
      </c>
      <c r="E958">
        <v>0</v>
      </c>
      <c r="F958">
        <v>55996.32</v>
      </c>
    </row>
    <row r="959" spans="1:6" x14ac:dyDescent="0.25">
      <c r="A959" t="s">
        <v>40</v>
      </c>
      <c r="B959" t="s">
        <v>26</v>
      </c>
      <c r="C959" t="s">
        <v>48</v>
      </c>
      <c r="D959" t="s">
        <v>411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412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413</v>
      </c>
      <c r="E961">
        <v>1298589.24</v>
      </c>
      <c r="F961">
        <v>737501.83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399</v>
      </c>
      <c r="E962">
        <v>244539.24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400</v>
      </c>
      <c r="E963">
        <v>4303.05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401</v>
      </c>
      <c r="E964">
        <v>313883.40000000002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402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403</v>
      </c>
      <c r="E966">
        <v>268954.84999999998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404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405</v>
      </c>
      <c r="E968">
        <v>461292.89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406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407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408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409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410</v>
      </c>
      <c r="E973">
        <v>0</v>
      </c>
      <c r="F973">
        <v>61668.62</v>
      </c>
    </row>
    <row r="974" spans="1:6" x14ac:dyDescent="0.25">
      <c r="A974" t="s">
        <v>39</v>
      </c>
      <c r="B974" t="s">
        <v>73</v>
      </c>
      <c r="C974" t="s">
        <v>65</v>
      </c>
      <c r="D974" t="s">
        <v>411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412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413</v>
      </c>
      <c r="E976">
        <v>1292973.43</v>
      </c>
      <c r="F976">
        <v>61668.62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399</v>
      </c>
      <c r="E977">
        <v>149451.65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400</v>
      </c>
      <c r="E978">
        <v>165699.22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401</v>
      </c>
      <c r="E979">
        <v>313883.40000000002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402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403</v>
      </c>
      <c r="E981">
        <v>268954.84999999998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404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405</v>
      </c>
      <c r="E983">
        <v>528867.03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406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407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408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409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410</v>
      </c>
      <c r="E988">
        <v>0</v>
      </c>
      <c r="F988">
        <v>56801.63</v>
      </c>
    </row>
    <row r="989" spans="1:6" x14ac:dyDescent="0.25">
      <c r="A989" t="s">
        <v>39</v>
      </c>
      <c r="B989" t="s">
        <v>74</v>
      </c>
      <c r="C989" t="s">
        <v>65</v>
      </c>
      <c r="D989" t="s">
        <v>411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412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413</v>
      </c>
      <c r="E991">
        <v>1426856.15</v>
      </c>
      <c r="F991">
        <v>56801.63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399</v>
      </c>
      <c r="E992">
        <v>101145.3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400</v>
      </c>
      <c r="E993">
        <v>85167.16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401</v>
      </c>
      <c r="E994">
        <v>313883.40000000002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402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403</v>
      </c>
      <c r="E996">
        <v>268954.84999999998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404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405</v>
      </c>
      <c r="E998">
        <v>507173.85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406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407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408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409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410</v>
      </c>
      <c r="E1003">
        <v>0</v>
      </c>
      <c r="F1003">
        <v>56582.080000000002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411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412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413</v>
      </c>
      <c r="E1006">
        <v>1276324.55</v>
      </c>
      <c r="F1006">
        <v>56582.080000000002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399</v>
      </c>
      <c r="E1007">
        <v>88392.56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400</v>
      </c>
      <c r="E1008">
        <v>199291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401</v>
      </c>
      <c r="E1009">
        <v>313883.40000000002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402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403</v>
      </c>
      <c r="E1011">
        <v>268954.84999999998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404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405</v>
      </c>
      <c r="E1013">
        <v>532895.85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406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407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408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409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410</v>
      </c>
      <c r="E1018">
        <v>0</v>
      </c>
      <c r="F1018">
        <v>54708.17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411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412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413</v>
      </c>
      <c r="E1021">
        <v>1403417.67</v>
      </c>
      <c r="F1021">
        <v>54708.17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399</v>
      </c>
      <c r="E1022">
        <v>98252.64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400</v>
      </c>
      <c r="E1023">
        <v>115143.27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401</v>
      </c>
      <c r="E1024">
        <v>313883.40000000002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402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403</v>
      </c>
      <c r="E1026">
        <v>268954.84999999998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404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405</v>
      </c>
      <c r="E1028">
        <v>510865.97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406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407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408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409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410</v>
      </c>
      <c r="E1033">
        <v>0</v>
      </c>
      <c r="F1033">
        <v>56579.63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411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412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413</v>
      </c>
      <c r="E1036">
        <v>1307100.1299999999</v>
      </c>
      <c r="F1036">
        <v>56579.63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399</v>
      </c>
      <c r="E1037">
        <v>24939.69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400</v>
      </c>
      <c r="E1038">
        <v>176127.24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401</v>
      </c>
      <c r="E1039">
        <v>313883.40000000002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402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403</v>
      </c>
      <c r="E1041">
        <v>268954.84999999998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404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405</v>
      </c>
      <c r="E1043">
        <v>523431.51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406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407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408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409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410</v>
      </c>
      <c r="E1048">
        <v>0</v>
      </c>
      <c r="F1048">
        <v>52275.71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411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412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413</v>
      </c>
      <c r="E1051">
        <v>1307336.7</v>
      </c>
      <c r="F1051">
        <v>52275.71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399</v>
      </c>
      <c r="E1052">
        <v>23151.24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400</v>
      </c>
      <c r="E1053">
        <v>207347.64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401</v>
      </c>
      <c r="E1054">
        <v>313883.40000000002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402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403</v>
      </c>
      <c r="E1056">
        <v>268954.84999999998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404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405</v>
      </c>
      <c r="E1058">
        <v>515110.1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406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407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408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409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410</v>
      </c>
      <c r="E1063">
        <v>0</v>
      </c>
      <c r="F1063">
        <v>51636.37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411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412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413</v>
      </c>
      <c r="E1066">
        <v>1328447.23</v>
      </c>
      <c r="F1066">
        <v>51636.37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399</v>
      </c>
      <c r="E1067">
        <v>33768.04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400</v>
      </c>
      <c r="E1068">
        <v>272193.84999999998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401</v>
      </c>
      <c r="E1069">
        <v>313883.40000000002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402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403</v>
      </c>
      <c r="E1071">
        <v>268954.84999999998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404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405</v>
      </c>
      <c r="E1073">
        <v>539790.12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406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407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408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409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410</v>
      </c>
      <c r="E1078">
        <v>0</v>
      </c>
      <c r="F1078">
        <v>51562.76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411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412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413</v>
      </c>
      <c r="E1081">
        <v>1428590.26</v>
      </c>
      <c r="F1081">
        <v>51562.76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399</v>
      </c>
      <c r="E1082">
        <v>27976.880000000001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400</v>
      </c>
      <c r="E1083">
        <v>315111.31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401</v>
      </c>
      <c r="E1084">
        <v>313883.40000000002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402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403</v>
      </c>
      <c r="E1086">
        <v>268954.84999999998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404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405</v>
      </c>
      <c r="E1088">
        <v>566953.99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406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407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408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409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410</v>
      </c>
      <c r="E1093">
        <v>0</v>
      </c>
      <c r="F1093">
        <v>50879.39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411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412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413</v>
      </c>
      <c r="E1096">
        <v>1492880.44</v>
      </c>
      <c r="F1096">
        <v>50879.39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399</v>
      </c>
      <c r="E1097">
        <v>57332.27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400</v>
      </c>
      <c r="E1098">
        <v>436360.87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401</v>
      </c>
      <c r="E1099">
        <v>313883.40000000002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402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403</v>
      </c>
      <c r="E1101">
        <v>268954.84999999998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404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405</v>
      </c>
      <c r="E1103">
        <v>557506.29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406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407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408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409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410</v>
      </c>
      <c r="E1108">
        <v>0</v>
      </c>
      <c r="F1108">
        <v>50485.57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411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412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413</v>
      </c>
      <c r="E1111">
        <v>1634037.68</v>
      </c>
      <c r="F1111">
        <v>50485.57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399</v>
      </c>
      <c r="E1112">
        <v>139723.10999999999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400</v>
      </c>
      <c r="E1113">
        <v>477587.17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401</v>
      </c>
      <c r="E1114">
        <v>313883.40000000002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402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403</v>
      </c>
      <c r="E1116">
        <v>268954.84999999998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404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405</v>
      </c>
      <c r="E1118">
        <v>582249.53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406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407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408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409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410</v>
      </c>
      <c r="E1123">
        <v>0</v>
      </c>
      <c r="F1123">
        <v>51585.97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411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412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413</v>
      </c>
      <c r="E1126">
        <v>1782398.06</v>
      </c>
      <c r="F1126">
        <v>51585.97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399</v>
      </c>
      <c r="E1127">
        <v>130386.69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400</v>
      </c>
      <c r="E1128">
        <v>383275.57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401</v>
      </c>
      <c r="E1129">
        <v>313883.40000000002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402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403</v>
      </c>
      <c r="E1131">
        <v>268954.84999999998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404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405</v>
      </c>
      <c r="E1133">
        <v>555868.15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406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407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408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409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410</v>
      </c>
      <c r="E1138">
        <v>0</v>
      </c>
      <c r="F1138">
        <v>52976.79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411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412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413</v>
      </c>
      <c r="E1141">
        <v>1652368.66</v>
      </c>
      <c r="F1141">
        <v>52976.79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399</v>
      </c>
      <c r="E1142">
        <v>112392.72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400</v>
      </c>
      <c r="E1143">
        <v>525148.56999999995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401</v>
      </c>
      <c r="E1144">
        <v>313883.40000000002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402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403</v>
      </c>
      <c r="E1146">
        <v>268954.84999999998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404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405</v>
      </c>
      <c r="E1148">
        <v>574158.93000000005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406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407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408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409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410</v>
      </c>
      <c r="E1153">
        <v>0</v>
      </c>
      <c r="F1153">
        <v>50140.58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411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412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413</v>
      </c>
      <c r="E1156">
        <v>1794538.48</v>
      </c>
      <c r="F1156">
        <v>50140.58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399</v>
      </c>
      <c r="E1157">
        <v>73977.62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400</v>
      </c>
      <c r="E1158">
        <v>674549.15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401</v>
      </c>
      <c r="E1159">
        <v>313883.40000000002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402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403</v>
      </c>
      <c r="E1161">
        <v>268954.84999999998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404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405</v>
      </c>
      <c r="E1163">
        <v>618641.05000000005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406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407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408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409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410</v>
      </c>
      <c r="E1168">
        <v>0</v>
      </c>
      <c r="F1168">
        <v>47667.71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411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412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413</v>
      </c>
      <c r="E1171">
        <v>1950006.07</v>
      </c>
      <c r="F1171">
        <v>47667.71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399</v>
      </c>
      <c r="E1172">
        <v>24145.119999999999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400</v>
      </c>
      <c r="E1173">
        <v>930876.76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401</v>
      </c>
      <c r="E1174">
        <v>313883.40000000002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402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403</v>
      </c>
      <c r="E1176">
        <v>268954.84999999998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404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405</v>
      </c>
      <c r="E1178">
        <v>588559.76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406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407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408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409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410</v>
      </c>
      <c r="E1183">
        <v>0</v>
      </c>
      <c r="F1183">
        <v>42529.82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411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412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413</v>
      </c>
      <c r="E1186">
        <v>2126419.88</v>
      </c>
      <c r="F1186">
        <v>42529.82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399</v>
      </c>
      <c r="E1187">
        <v>212278.09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400</v>
      </c>
      <c r="E1188">
        <v>434350.32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401</v>
      </c>
      <c r="E1189">
        <v>313883.40000000002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402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403</v>
      </c>
      <c r="E1191">
        <v>268954.84999999998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404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405</v>
      </c>
      <c r="E1193">
        <v>642136.30000000005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406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407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408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409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410</v>
      </c>
      <c r="E1198">
        <v>0</v>
      </c>
      <c r="F1198">
        <v>55935.14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411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412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413</v>
      </c>
      <c r="E1201">
        <v>1871602.95</v>
      </c>
      <c r="F1201">
        <v>55935.14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399</v>
      </c>
      <c r="E1202">
        <v>239563.71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400</v>
      </c>
      <c r="E1203">
        <v>3492.85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401</v>
      </c>
      <c r="E1204">
        <v>157550.42000000001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402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403</v>
      </c>
      <c r="E1206">
        <v>268954.84999999998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404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405</v>
      </c>
      <c r="E1208">
        <v>384198.71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406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407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408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409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410</v>
      </c>
      <c r="E1213">
        <v>0</v>
      </c>
      <c r="F1213">
        <v>61716.23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411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412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413</v>
      </c>
      <c r="E1216">
        <v>1053760.54</v>
      </c>
      <c r="F1216">
        <v>61716.23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399</v>
      </c>
      <c r="E1217">
        <v>139429.94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400</v>
      </c>
      <c r="E1218">
        <v>137609.62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401</v>
      </c>
      <c r="E1219">
        <v>157550.42000000001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402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403</v>
      </c>
      <c r="E1221">
        <v>268954.84999999998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404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405</v>
      </c>
      <c r="E1223">
        <v>415418.57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406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407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408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409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410</v>
      </c>
      <c r="E1228">
        <v>0</v>
      </c>
      <c r="F1228">
        <v>56811.72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411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412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413</v>
      </c>
      <c r="E1231">
        <v>1118963.3999999999</v>
      </c>
      <c r="F1231">
        <v>56811.72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399</v>
      </c>
      <c r="E1232">
        <v>99849.62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400</v>
      </c>
      <c r="E1233">
        <v>70452.88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401</v>
      </c>
      <c r="E1234">
        <v>157550.42000000001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402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403</v>
      </c>
      <c r="E1236">
        <v>268954.84999999998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404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405</v>
      </c>
      <c r="E1238">
        <v>408617.54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406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407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408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409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410</v>
      </c>
      <c r="E1243">
        <v>0</v>
      </c>
      <c r="F1243">
        <v>56582.89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411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412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413</v>
      </c>
      <c r="E1246">
        <v>1005425.31</v>
      </c>
      <c r="F1246">
        <v>56582.89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399</v>
      </c>
      <c r="E1247">
        <v>84969.21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400</v>
      </c>
      <c r="E1248">
        <v>163387.60999999999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401</v>
      </c>
      <c r="E1249">
        <v>157550.42000000001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402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403</v>
      </c>
      <c r="E1251">
        <v>268954.84999999998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404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405</v>
      </c>
      <c r="E1253">
        <v>418375.41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406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407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408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409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410</v>
      </c>
      <c r="E1258">
        <v>0</v>
      </c>
      <c r="F1258">
        <v>54723.08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411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412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413</v>
      </c>
      <c r="E1261">
        <v>1093237.49</v>
      </c>
      <c r="F1261">
        <v>54723.08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399</v>
      </c>
      <c r="E1262">
        <v>93523.94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400</v>
      </c>
      <c r="E1263">
        <v>93391.31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401</v>
      </c>
      <c r="E1264">
        <v>157550.42000000001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402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403</v>
      </c>
      <c r="E1266">
        <v>268954.84999999998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404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405</v>
      </c>
      <c r="E1268">
        <v>408070.85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406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407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408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409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410</v>
      </c>
      <c r="E1273">
        <v>0</v>
      </c>
      <c r="F1273">
        <v>56587.519999999997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411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412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413</v>
      </c>
      <c r="E1276">
        <v>1021491.37</v>
      </c>
      <c r="F1276">
        <v>56587.519999999997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399</v>
      </c>
      <c r="E1277">
        <v>26328.44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400</v>
      </c>
      <c r="E1278">
        <v>142220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401</v>
      </c>
      <c r="E1279">
        <v>157550.42000000001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402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403</v>
      </c>
      <c r="E1281">
        <v>268954.84999999998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404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405</v>
      </c>
      <c r="E1283">
        <v>428103.91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406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407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408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409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410</v>
      </c>
      <c r="E1288">
        <v>0</v>
      </c>
      <c r="F1288">
        <v>52290.98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411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412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413</v>
      </c>
      <c r="E1291">
        <v>1023157.62</v>
      </c>
      <c r="F1291">
        <v>52290.98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399</v>
      </c>
      <c r="E1292">
        <v>24618.49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400</v>
      </c>
      <c r="E1293">
        <v>167761.67000000001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401</v>
      </c>
      <c r="E1294">
        <v>157550.42000000001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402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403</v>
      </c>
      <c r="E1296">
        <v>268954.84999999998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404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405</v>
      </c>
      <c r="E1298">
        <v>423285.81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406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407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408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409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410</v>
      </c>
      <c r="E1303">
        <v>0</v>
      </c>
      <c r="F1303">
        <v>51604.65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411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412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413</v>
      </c>
      <c r="E1306">
        <v>1042171.23</v>
      </c>
      <c r="F1306">
        <v>51604.65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399</v>
      </c>
      <c r="E1307">
        <v>34094.160000000003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400</v>
      </c>
      <c r="E1308">
        <v>224020.99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401</v>
      </c>
      <c r="E1309">
        <v>157550.42000000001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402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403</v>
      </c>
      <c r="E1311">
        <v>268954.84999999998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404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405</v>
      </c>
      <c r="E1313">
        <v>435028.4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406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407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408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409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410</v>
      </c>
      <c r="E1318">
        <v>0</v>
      </c>
      <c r="F1318">
        <v>51548.94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411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412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413</v>
      </c>
      <c r="E1321">
        <v>1119648.82</v>
      </c>
      <c r="F1321">
        <v>51548.94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399</v>
      </c>
      <c r="E1322">
        <v>26491.72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400</v>
      </c>
      <c r="E1323">
        <v>248196.74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401</v>
      </c>
      <c r="E1324">
        <v>157550.42000000001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402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403</v>
      </c>
      <c r="E1326">
        <v>268954.84999999998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404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405</v>
      </c>
      <c r="E1328">
        <v>430694.77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406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407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408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409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410</v>
      </c>
      <c r="E1333">
        <v>0</v>
      </c>
      <c r="F1333">
        <v>50872.77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411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412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413</v>
      </c>
      <c r="E1336">
        <v>1131888.49</v>
      </c>
      <c r="F1336">
        <v>50872.77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399</v>
      </c>
      <c r="E1337">
        <v>54332.67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400</v>
      </c>
      <c r="E1338">
        <v>370140.47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401</v>
      </c>
      <c r="E1339">
        <v>157550.42000000001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402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403</v>
      </c>
      <c r="E1341">
        <v>268954.84999999998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404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405</v>
      </c>
      <c r="E1343">
        <v>443380.22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406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407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408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409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410</v>
      </c>
      <c r="E1348">
        <v>0</v>
      </c>
      <c r="F1348">
        <v>50494.13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411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412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413</v>
      </c>
      <c r="E1351">
        <v>1294358.6200000001</v>
      </c>
      <c r="F1351">
        <v>50494.13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399</v>
      </c>
      <c r="E1352">
        <v>131625.16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400</v>
      </c>
      <c r="E1353">
        <v>400561.29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401</v>
      </c>
      <c r="E1354">
        <v>157550.42000000001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402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403</v>
      </c>
      <c r="E1356">
        <v>268954.84999999998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404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405</v>
      </c>
      <c r="E1358">
        <v>445641.38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406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407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408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409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410</v>
      </c>
      <c r="E1363">
        <v>0</v>
      </c>
      <c r="F1363">
        <v>51599.01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411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412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413</v>
      </c>
      <c r="E1366">
        <v>1404333.09</v>
      </c>
      <c r="F1366">
        <v>51599.01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399</v>
      </c>
      <c r="E1367">
        <v>121793.05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400</v>
      </c>
      <c r="E1368">
        <v>320885.77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401</v>
      </c>
      <c r="E1369">
        <v>157550.42000000001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402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403</v>
      </c>
      <c r="E1371">
        <v>268954.84999999998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404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405</v>
      </c>
      <c r="E1373">
        <v>430793.66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406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407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408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409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410</v>
      </c>
      <c r="E1378">
        <v>0</v>
      </c>
      <c r="F1378">
        <v>53012.54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411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412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413</v>
      </c>
      <c r="E1381">
        <v>1299977.75</v>
      </c>
      <c r="F1381">
        <v>53012.54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399</v>
      </c>
      <c r="E1382">
        <v>107562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400</v>
      </c>
      <c r="E1383">
        <v>440670.3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401</v>
      </c>
      <c r="E1384">
        <v>157550.42000000001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402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403</v>
      </c>
      <c r="E1386">
        <v>268954.84999999998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404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405</v>
      </c>
      <c r="E1388">
        <v>443928.04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406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407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408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409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410</v>
      </c>
      <c r="E1393">
        <v>0</v>
      </c>
      <c r="F1393">
        <v>50189.97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411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412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413</v>
      </c>
      <c r="E1396">
        <v>1418665.6</v>
      </c>
      <c r="F1396">
        <v>50189.97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399</v>
      </c>
      <c r="E1397">
        <v>71007.070000000007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400</v>
      </c>
      <c r="E1398">
        <v>572988.18999999994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401</v>
      </c>
      <c r="E1399">
        <v>157550.42000000001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402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403</v>
      </c>
      <c r="E1401">
        <v>268954.84999999998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404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405</v>
      </c>
      <c r="E1403">
        <v>478985.04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406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407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408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409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410</v>
      </c>
      <c r="E1408">
        <v>0</v>
      </c>
      <c r="F1408">
        <v>47533.19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411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412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413</v>
      </c>
      <c r="E1411">
        <v>1549485.56</v>
      </c>
      <c r="F1411">
        <v>47533.19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399</v>
      </c>
      <c r="E1412">
        <v>22732.240000000002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400</v>
      </c>
      <c r="E1413">
        <v>781943.63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401</v>
      </c>
      <c r="E1414">
        <v>157550.42000000001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402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403</v>
      </c>
      <c r="E1416">
        <v>268954.84999999998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404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405</v>
      </c>
      <c r="E1418">
        <v>455061.38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406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407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408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409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410</v>
      </c>
      <c r="E1423">
        <v>0</v>
      </c>
      <c r="F1423">
        <v>42416.28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411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412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413</v>
      </c>
      <c r="E1426">
        <v>1686242.52</v>
      </c>
      <c r="F1426">
        <v>42416.28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399</v>
      </c>
      <c r="E1427">
        <v>193999.59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400</v>
      </c>
      <c r="E1428">
        <v>369847.64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401</v>
      </c>
      <c r="E1429">
        <v>157550.42000000001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402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403</v>
      </c>
      <c r="E1431">
        <v>268954.84999999998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404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405</v>
      </c>
      <c r="E1433">
        <v>502774.89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406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407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408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409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410</v>
      </c>
      <c r="E1438">
        <v>0</v>
      </c>
      <c r="F1438">
        <v>55994.17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411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412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413</v>
      </c>
      <c r="E1441">
        <v>1493127.38</v>
      </c>
      <c r="F1441">
        <v>55994.17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399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400</v>
      </c>
      <c r="E1443">
        <v>4068.5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401</v>
      </c>
      <c r="E1444">
        <v>313883.40000000002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402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403</v>
      </c>
      <c r="E1446">
        <v>268954.84999999998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404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405</v>
      </c>
      <c r="E1448">
        <v>474958.85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406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407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408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409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410</v>
      </c>
      <c r="E1453">
        <v>0</v>
      </c>
      <c r="F1453">
        <v>61650.16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411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412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413</v>
      </c>
      <c r="E1456">
        <v>1061865.6000000001</v>
      </c>
      <c r="F1456">
        <v>61650.16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399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400</v>
      </c>
      <c r="E1458">
        <v>162876.19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401</v>
      </c>
      <c r="E1459">
        <v>313883.40000000002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402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403</v>
      </c>
      <c r="E1461">
        <v>268954.84999999998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404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405</v>
      </c>
      <c r="E1463">
        <v>537354.54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406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407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408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409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410</v>
      </c>
      <c r="E1468">
        <v>0</v>
      </c>
      <c r="F1468">
        <v>56803.73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411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412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413</v>
      </c>
      <c r="E1471">
        <v>1283068.98</v>
      </c>
      <c r="F1471">
        <v>56803.73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399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400</v>
      </c>
      <c r="E1473">
        <v>84051.199999999997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401</v>
      </c>
      <c r="E1474">
        <v>313883.40000000002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402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403</v>
      </c>
      <c r="E1476">
        <v>268954.84999999998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404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405</v>
      </c>
      <c r="E1478">
        <v>509307.84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406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407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408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409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410</v>
      </c>
      <c r="E1483">
        <v>0</v>
      </c>
      <c r="F1483">
        <v>56578.21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411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412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413</v>
      </c>
      <c r="E1486">
        <v>1176197.3</v>
      </c>
      <c r="F1486">
        <v>56578.21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399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400</v>
      </c>
      <c r="E1488">
        <v>197620.82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401</v>
      </c>
      <c r="E1489">
        <v>313883.40000000002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402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403</v>
      </c>
      <c r="E1491">
        <v>268954.84999999998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404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405</v>
      </c>
      <c r="E1493">
        <v>534427.38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406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407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408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409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410</v>
      </c>
      <c r="E1498">
        <v>0</v>
      </c>
      <c r="F1498">
        <v>54706.55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411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412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413</v>
      </c>
      <c r="E1501">
        <v>1314886.46</v>
      </c>
      <c r="F1501">
        <v>54706.55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399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400</v>
      </c>
      <c r="E1503">
        <v>111439.63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401</v>
      </c>
      <c r="E1504">
        <v>313883.40000000002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402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403</v>
      </c>
      <c r="E1506">
        <v>268954.84999999998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404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405</v>
      </c>
      <c r="E1508">
        <v>512939.23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406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407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408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409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410</v>
      </c>
      <c r="E1513">
        <v>0</v>
      </c>
      <c r="F1513">
        <v>56573.67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411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412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413</v>
      </c>
      <c r="E1516">
        <v>1207217.1100000001</v>
      </c>
      <c r="F1516">
        <v>56573.67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399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400</v>
      </c>
      <c r="E1518">
        <v>184204.83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401</v>
      </c>
      <c r="E1519">
        <v>313883.40000000002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402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403</v>
      </c>
      <c r="E1521">
        <v>268954.84999999998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404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405</v>
      </c>
      <c r="E1523">
        <v>523431.51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406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407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408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409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410</v>
      </c>
      <c r="E1528">
        <v>0</v>
      </c>
      <c r="F1528">
        <v>52273.52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411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412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413</v>
      </c>
      <c r="E1531">
        <v>1290474.5900000001</v>
      </c>
      <c r="F1531">
        <v>52273.52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399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400</v>
      </c>
      <c r="E1533">
        <v>212282.13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401</v>
      </c>
      <c r="E1534">
        <v>313883.40000000002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402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403</v>
      </c>
      <c r="E1536">
        <v>268954.84999999998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404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405</v>
      </c>
      <c r="E1538">
        <v>515151.2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406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407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408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409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410</v>
      </c>
      <c r="E1543">
        <v>0</v>
      </c>
      <c r="F1543">
        <v>51635.63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411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412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413</v>
      </c>
      <c r="E1546">
        <v>1310271.57</v>
      </c>
      <c r="F1546">
        <v>51635.63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399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400</v>
      </c>
      <c r="E1548">
        <v>271528.27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401</v>
      </c>
      <c r="E1549">
        <v>313883.40000000002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402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403</v>
      </c>
      <c r="E1551">
        <v>268954.84999999998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404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405</v>
      </c>
      <c r="E1553">
        <v>539919.1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406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407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408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409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410</v>
      </c>
      <c r="E1558">
        <v>0</v>
      </c>
      <c r="F1558">
        <v>51561.33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411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412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413</v>
      </c>
      <c r="E1561">
        <v>1394285.62</v>
      </c>
      <c r="F1561">
        <v>51561.33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399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400</v>
      </c>
      <c r="E1563">
        <v>316334.58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401</v>
      </c>
      <c r="E1564">
        <v>313883.40000000002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402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403</v>
      </c>
      <c r="E1566">
        <v>268954.84999999998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404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405</v>
      </c>
      <c r="E1568">
        <v>567089.32999999996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406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407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408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409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410</v>
      </c>
      <c r="E1573">
        <v>0</v>
      </c>
      <c r="F1573">
        <v>50876.32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411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412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413</v>
      </c>
      <c r="E1576">
        <v>1466262.16</v>
      </c>
      <c r="F1576">
        <v>50876.32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399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400</v>
      </c>
      <c r="E1578">
        <v>434127.41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401</v>
      </c>
      <c r="E1579">
        <v>313883.40000000002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402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403</v>
      </c>
      <c r="E1581">
        <v>268954.84999999998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404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405</v>
      </c>
      <c r="E1583">
        <v>558723.21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406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407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408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409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410</v>
      </c>
      <c r="E1588">
        <v>0</v>
      </c>
      <c r="F1588">
        <v>50480.91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411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412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413</v>
      </c>
      <c r="E1591">
        <v>1575688.87</v>
      </c>
      <c r="F1591">
        <v>50480.91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399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400</v>
      </c>
      <c r="E1593">
        <v>475711.11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401</v>
      </c>
      <c r="E1594">
        <v>313883.40000000002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402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403</v>
      </c>
      <c r="E1596">
        <v>268954.84999999998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404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405</v>
      </c>
      <c r="E1598">
        <v>593440.16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406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407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408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409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410</v>
      </c>
      <c r="E1603">
        <v>0</v>
      </c>
      <c r="F1603">
        <v>51588.87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411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412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413</v>
      </c>
      <c r="E1606">
        <v>1651989.52</v>
      </c>
      <c r="F1606">
        <v>51588.87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399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400</v>
      </c>
      <c r="E1608">
        <v>381239.26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401</v>
      </c>
      <c r="E1609">
        <v>313883.40000000002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402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403</v>
      </c>
      <c r="E1611">
        <v>268954.84999999998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404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405</v>
      </c>
      <c r="E1613">
        <v>566086.80000000005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406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407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408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409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410</v>
      </c>
      <c r="E1618">
        <v>0</v>
      </c>
      <c r="F1618">
        <v>52968.86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411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412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413</v>
      </c>
      <c r="E1621">
        <v>1530164.32</v>
      </c>
      <c r="F1621">
        <v>52968.86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399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400</v>
      </c>
      <c r="E1623">
        <v>523648.56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401</v>
      </c>
      <c r="E1624">
        <v>313883.40000000002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402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403</v>
      </c>
      <c r="E1626">
        <v>268954.84999999998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404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405</v>
      </c>
      <c r="E1628">
        <v>580868.30000000005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406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407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408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409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410</v>
      </c>
      <c r="E1633">
        <v>0</v>
      </c>
      <c r="F1633">
        <v>50138.05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411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412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413</v>
      </c>
      <c r="E1636">
        <v>1687355.11</v>
      </c>
      <c r="F1636">
        <v>50138.05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399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400</v>
      </c>
      <c r="E1638">
        <v>672971.96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401</v>
      </c>
      <c r="E1639">
        <v>313883.40000000002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402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403</v>
      </c>
      <c r="E1641">
        <v>268954.84999999998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404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405</v>
      </c>
      <c r="E1643">
        <v>622596.53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406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407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408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409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410</v>
      </c>
      <c r="E1648">
        <v>0</v>
      </c>
      <c r="F1648">
        <v>47663.97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411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412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413</v>
      </c>
      <c r="E1651">
        <v>1878406.74</v>
      </c>
      <c r="F1651">
        <v>47663.97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399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400</v>
      </c>
      <c r="E1653">
        <v>929153.89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401</v>
      </c>
      <c r="E1654">
        <v>313883.40000000002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402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403</v>
      </c>
      <c r="E1656">
        <v>268954.84999999998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404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405</v>
      </c>
      <c r="E1658">
        <v>588792.12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406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407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408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409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410</v>
      </c>
      <c r="E1663">
        <v>0</v>
      </c>
      <c r="F1663">
        <v>42527.4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411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412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413</v>
      </c>
      <c r="E1666">
        <v>2100784.2599999998</v>
      </c>
      <c r="F1666">
        <v>42527.4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399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400</v>
      </c>
      <c r="E1668">
        <v>429554.08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401</v>
      </c>
      <c r="E1669">
        <v>313883.40000000002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402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403</v>
      </c>
      <c r="E1671">
        <v>268954.84999999998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404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405</v>
      </c>
      <c r="E1673">
        <v>680998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406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407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408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409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410</v>
      </c>
      <c r="E1678">
        <v>0</v>
      </c>
      <c r="F1678">
        <v>55922.01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411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412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413</v>
      </c>
      <c r="E1681">
        <v>1693390.33</v>
      </c>
      <c r="F1681">
        <v>55922.01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399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400</v>
      </c>
      <c r="E1683">
        <v>3072.72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401</v>
      </c>
      <c r="E1684">
        <v>157550.42000000001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402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403</v>
      </c>
      <c r="E1686">
        <v>268954.84999999998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404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405</v>
      </c>
      <c r="E1688">
        <v>393113.78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406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407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408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409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410</v>
      </c>
      <c r="E1693">
        <v>0</v>
      </c>
      <c r="F1693">
        <v>61639.74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411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412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413</v>
      </c>
      <c r="E1696">
        <v>822691.77</v>
      </c>
      <c r="F1696">
        <v>61639.74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399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400</v>
      </c>
      <c r="E1698">
        <v>133194.69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401</v>
      </c>
      <c r="E1699">
        <v>157550.42000000001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402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403</v>
      </c>
      <c r="E1701">
        <v>268954.84999999998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404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405</v>
      </c>
      <c r="E1703">
        <v>421155.75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406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407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408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409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410</v>
      </c>
      <c r="E1708">
        <v>0</v>
      </c>
      <c r="F1708">
        <v>56760.08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411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412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413</v>
      </c>
      <c r="E1711">
        <v>980855.7</v>
      </c>
      <c r="F1711">
        <v>56760.08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399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400</v>
      </c>
      <c r="E1713">
        <v>68298.45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401</v>
      </c>
      <c r="E1714">
        <v>157550.42000000001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402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403</v>
      </c>
      <c r="E1716">
        <v>268954.84999999998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404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405</v>
      </c>
      <c r="E1718">
        <v>410947.48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406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407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408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409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410</v>
      </c>
      <c r="E1723">
        <v>0</v>
      </c>
      <c r="F1723">
        <v>56521.52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411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412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413</v>
      </c>
      <c r="E1726">
        <v>905751.19</v>
      </c>
      <c r="F1726">
        <v>56521.52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399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400</v>
      </c>
      <c r="E1728">
        <v>160449.21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401</v>
      </c>
      <c r="E1729">
        <v>157550.42000000001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402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403</v>
      </c>
      <c r="E1731">
        <v>268954.84999999998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404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405</v>
      </c>
      <c r="E1733">
        <v>420006.9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406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407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408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409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410</v>
      </c>
      <c r="E1738">
        <v>0</v>
      </c>
      <c r="F1738">
        <v>54686.8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411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412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413</v>
      </c>
      <c r="E1741">
        <v>1006961.38</v>
      </c>
      <c r="F1741">
        <v>54686.8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399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400</v>
      </c>
      <c r="E1743">
        <v>88149.14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401</v>
      </c>
      <c r="E1744">
        <v>157550.42000000001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402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403</v>
      </c>
      <c r="E1746">
        <v>268954.84999999998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404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405</v>
      </c>
      <c r="E1748">
        <v>411122.24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406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407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408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409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410</v>
      </c>
      <c r="E1753">
        <v>0</v>
      </c>
      <c r="F1753">
        <v>56560.74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411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412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413</v>
      </c>
      <c r="E1756">
        <v>925776.65</v>
      </c>
      <c r="F1756">
        <v>56560.74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399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400</v>
      </c>
      <c r="E1758">
        <v>149417.71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401</v>
      </c>
      <c r="E1759">
        <v>157550.42000000001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402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403</v>
      </c>
      <c r="E1761">
        <v>268954.84999999998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404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405</v>
      </c>
      <c r="E1763">
        <v>428103.91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406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407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408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409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410</v>
      </c>
      <c r="E1768">
        <v>0</v>
      </c>
      <c r="F1768">
        <v>52302.2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411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412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413</v>
      </c>
      <c r="E1771">
        <v>1004026.88</v>
      </c>
      <c r="F1771">
        <v>52302.2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399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400</v>
      </c>
      <c r="E1773">
        <v>171286.3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401</v>
      </c>
      <c r="E1774">
        <v>157550.42000000001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402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403</v>
      </c>
      <c r="E1776">
        <v>268954.84999999998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404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405</v>
      </c>
      <c r="E1778">
        <v>423354.25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406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407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408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409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410</v>
      </c>
      <c r="E1783">
        <v>0</v>
      </c>
      <c r="F1783">
        <v>51615.89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411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412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413</v>
      </c>
      <c r="E1786">
        <v>1021145.82</v>
      </c>
      <c r="F1786">
        <v>51615.89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399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400</v>
      </c>
      <c r="E1788">
        <v>222562.76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401</v>
      </c>
      <c r="E1789">
        <v>157550.42000000001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402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403</v>
      </c>
      <c r="E1791">
        <v>268954.84999999998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404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405</v>
      </c>
      <c r="E1793">
        <v>435239.19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406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407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408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409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410</v>
      </c>
      <c r="E1798">
        <v>0</v>
      </c>
      <c r="F1798">
        <v>51558.64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411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412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413</v>
      </c>
      <c r="E1801">
        <v>1084307.21</v>
      </c>
      <c r="F1801">
        <v>51558.64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399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400</v>
      </c>
      <c r="E1803">
        <v>248201.69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401</v>
      </c>
      <c r="E1804">
        <v>157550.42000000001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402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403</v>
      </c>
      <c r="E1806">
        <v>268954.84999999998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404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405</v>
      </c>
      <c r="E1808">
        <v>430764.39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406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407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408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409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410</v>
      </c>
      <c r="E1813">
        <v>0</v>
      </c>
      <c r="F1813">
        <v>50875.91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411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412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413</v>
      </c>
      <c r="E1816">
        <v>1105471.3400000001</v>
      </c>
      <c r="F1816">
        <v>50875.91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399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400</v>
      </c>
      <c r="E1818">
        <v>367268.11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401</v>
      </c>
      <c r="E1819">
        <v>157550.42000000001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402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403</v>
      </c>
      <c r="E1821">
        <v>268954.84999999998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404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405</v>
      </c>
      <c r="E1823">
        <v>445029.66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406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407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408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409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410</v>
      </c>
      <c r="E1828">
        <v>0</v>
      </c>
      <c r="F1828">
        <v>50528.91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411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412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413</v>
      </c>
      <c r="E1831">
        <v>1238803.04</v>
      </c>
      <c r="F1831">
        <v>50528.91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399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400</v>
      </c>
      <c r="E1833">
        <v>397979.48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401</v>
      </c>
      <c r="E1834">
        <v>157550.42000000001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402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403</v>
      </c>
      <c r="E1836">
        <v>268954.84999999998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404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405</v>
      </c>
      <c r="E1838">
        <v>451983.18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406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407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408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409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410</v>
      </c>
      <c r="E1843">
        <v>0</v>
      </c>
      <c r="F1843">
        <v>51555.42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411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412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413</v>
      </c>
      <c r="E1846">
        <v>1276467.93</v>
      </c>
      <c r="F1846">
        <v>51555.42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399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400</v>
      </c>
      <c r="E1848">
        <v>318244.17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401</v>
      </c>
      <c r="E1849">
        <v>157550.42000000001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402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403</v>
      </c>
      <c r="E1851">
        <v>268954.84999999998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404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405</v>
      </c>
      <c r="E1853">
        <v>436757.94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406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407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408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409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410</v>
      </c>
      <c r="E1858">
        <v>0</v>
      </c>
      <c r="F1858">
        <v>52949.69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411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412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413</v>
      </c>
      <c r="E1861">
        <v>1181507.3799999999</v>
      </c>
      <c r="F1861">
        <v>52949.69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399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400</v>
      </c>
      <c r="E1863">
        <v>438618.04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401</v>
      </c>
      <c r="E1864">
        <v>157550.42000000001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402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403</v>
      </c>
      <c r="E1866">
        <v>268954.84999999998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404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405</v>
      </c>
      <c r="E1868">
        <v>448753.36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406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407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408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409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410</v>
      </c>
      <c r="E1873">
        <v>0</v>
      </c>
      <c r="F1873">
        <v>50155.16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411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412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413</v>
      </c>
      <c r="E1876">
        <v>1313876.67</v>
      </c>
      <c r="F1876">
        <v>50155.16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399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400</v>
      </c>
      <c r="E1878">
        <v>570562.64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401</v>
      </c>
      <c r="E1879">
        <v>157550.42000000001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402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403</v>
      </c>
      <c r="E1881">
        <v>268954.84999999998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404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405</v>
      </c>
      <c r="E1883">
        <v>482417.64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406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407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408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409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410</v>
      </c>
      <c r="E1888">
        <v>0</v>
      </c>
      <c r="F1888">
        <v>47519.199999999997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411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412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413</v>
      </c>
      <c r="E1891">
        <v>1479485.55</v>
      </c>
      <c r="F1891">
        <v>47519.199999999997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399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400</v>
      </c>
      <c r="E1893">
        <v>779648.12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401</v>
      </c>
      <c r="E1894">
        <v>157550.42000000001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402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403</v>
      </c>
      <c r="E1896">
        <v>268954.84999999998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404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405</v>
      </c>
      <c r="E1898">
        <v>455499.07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406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407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408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409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410</v>
      </c>
      <c r="E1903">
        <v>0</v>
      </c>
      <c r="F1903">
        <v>42417.599999999999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411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412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413</v>
      </c>
      <c r="E1906">
        <v>1661652.45</v>
      </c>
      <c r="F1906">
        <v>42417.599999999999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399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400</v>
      </c>
      <c r="E1908">
        <v>364845.12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401</v>
      </c>
      <c r="E1909">
        <v>157550.42000000001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402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403</v>
      </c>
      <c r="E1911">
        <v>268954.84999999998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404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405</v>
      </c>
      <c r="E1913">
        <v>523943.85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406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407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408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409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410</v>
      </c>
      <c r="E1918">
        <v>0</v>
      </c>
      <c r="F1918">
        <v>55936.56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411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412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413</v>
      </c>
      <c r="E1921">
        <v>1315294.24</v>
      </c>
      <c r="F1921">
        <v>55936.56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399</v>
      </c>
      <c r="E1922">
        <v>0</v>
      </c>
      <c r="F1922">
        <v>1234354.53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400</v>
      </c>
      <c r="E1923">
        <v>6271.85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401</v>
      </c>
      <c r="E1924">
        <v>313883.40000000002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402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403</v>
      </c>
      <c r="E1926">
        <v>268954.84999999998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404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405</v>
      </c>
      <c r="E1928">
        <v>193626.55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406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407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408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409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410</v>
      </c>
      <c r="E1933">
        <v>0</v>
      </c>
      <c r="F1933">
        <v>61672.01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411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412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413</v>
      </c>
      <c r="E1936">
        <v>782736.65</v>
      </c>
      <c r="F1936">
        <v>1296026.53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399</v>
      </c>
      <c r="E1937">
        <v>0</v>
      </c>
      <c r="F1937">
        <v>782517.91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400</v>
      </c>
      <c r="E1938">
        <v>160729.34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401</v>
      </c>
      <c r="E1939">
        <v>313883.40000000002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402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403</v>
      </c>
      <c r="E1941">
        <v>268954.84999999998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404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405</v>
      </c>
      <c r="E1943">
        <v>216976.06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406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407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408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409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410</v>
      </c>
      <c r="E1948">
        <v>0</v>
      </c>
      <c r="F1948">
        <v>56806.2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411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412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413</v>
      </c>
      <c r="E1951">
        <v>960543.65</v>
      </c>
      <c r="F1951">
        <v>839324.1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399</v>
      </c>
      <c r="E1952">
        <v>0</v>
      </c>
      <c r="F1952">
        <v>590695.29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400</v>
      </c>
      <c r="E1953">
        <v>89391.7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401</v>
      </c>
      <c r="E1954">
        <v>313883.40000000002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402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403</v>
      </c>
      <c r="E1956">
        <v>268954.84999999998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404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405</v>
      </c>
      <c r="E1958">
        <v>197520.79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406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407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408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409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410</v>
      </c>
      <c r="E1963">
        <v>0</v>
      </c>
      <c r="F1963">
        <v>56580.67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411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412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413</v>
      </c>
      <c r="E1966">
        <v>869750.73</v>
      </c>
      <c r="F1966">
        <v>647275.96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399</v>
      </c>
      <c r="E1967">
        <v>0</v>
      </c>
      <c r="F1967">
        <v>512371.21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400</v>
      </c>
      <c r="E1968">
        <v>192811.95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401</v>
      </c>
      <c r="E1969">
        <v>313883.40000000002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402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403</v>
      </c>
      <c r="E1971">
        <v>268954.84999999998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404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405</v>
      </c>
      <c r="E1973">
        <v>224136.84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406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407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408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409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410</v>
      </c>
      <c r="E1978">
        <v>0</v>
      </c>
      <c r="F1978">
        <v>54706.46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411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412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413</v>
      </c>
      <c r="E1981">
        <v>999787.03</v>
      </c>
      <c r="F1981">
        <v>567077.66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399</v>
      </c>
      <c r="E1982">
        <v>0</v>
      </c>
      <c r="F1982">
        <v>566644.98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400</v>
      </c>
      <c r="E1983">
        <v>115501.18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401</v>
      </c>
      <c r="E1984">
        <v>313883.40000000002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402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403</v>
      </c>
      <c r="E1986">
        <v>268954.84999999998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404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405</v>
      </c>
      <c r="E1988">
        <v>206650.03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406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407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408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409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410</v>
      </c>
      <c r="E1993">
        <v>0</v>
      </c>
      <c r="F1993">
        <v>56577.63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411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412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413</v>
      </c>
      <c r="E1996">
        <v>904989.46</v>
      </c>
      <c r="F1996">
        <v>623222.61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399</v>
      </c>
      <c r="E1997">
        <v>0</v>
      </c>
      <c r="F1997">
        <v>176872.04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400</v>
      </c>
      <c r="E1998">
        <v>179674.87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401</v>
      </c>
      <c r="E1999">
        <v>313883.40000000002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402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403</v>
      </c>
      <c r="E2001">
        <v>268954.84999999998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404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405</v>
      </c>
      <c r="E2003">
        <v>224900.43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406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407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408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409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410</v>
      </c>
      <c r="E2008">
        <v>0</v>
      </c>
      <c r="F2008">
        <v>52273.54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411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412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413</v>
      </c>
      <c r="E2011">
        <v>987413.54</v>
      </c>
      <c r="F2011">
        <v>229145.57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399</v>
      </c>
      <c r="E2012">
        <v>0</v>
      </c>
      <c r="F2012">
        <v>162847.22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400</v>
      </c>
      <c r="E2013">
        <v>200830.51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401</v>
      </c>
      <c r="E2014">
        <v>313883.40000000002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402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403</v>
      </c>
      <c r="E2016">
        <v>268954.84999999998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404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405</v>
      </c>
      <c r="E2018">
        <v>222804.38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406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407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408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409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410</v>
      </c>
      <c r="E2023">
        <v>0</v>
      </c>
      <c r="F2023">
        <v>51633.66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411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412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413</v>
      </c>
      <c r="E2026">
        <v>1006473.13</v>
      </c>
      <c r="F2026">
        <v>214480.87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399</v>
      </c>
      <c r="E2027">
        <v>0</v>
      </c>
      <c r="F2027">
        <v>219107.94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400</v>
      </c>
      <c r="E2028">
        <v>262667.67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401</v>
      </c>
      <c r="E2029">
        <v>313883.40000000002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402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403</v>
      </c>
      <c r="E2031">
        <v>268954.84999999998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404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405</v>
      </c>
      <c r="E2033">
        <v>238040.95999999999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406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407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408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409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410</v>
      </c>
      <c r="E2038">
        <v>0</v>
      </c>
      <c r="F2038">
        <v>51563.09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411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412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413</v>
      </c>
      <c r="E2041">
        <v>1083546.8799999999</v>
      </c>
      <c r="F2041">
        <v>270671.02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399</v>
      </c>
      <c r="E2042">
        <v>0</v>
      </c>
      <c r="F2042">
        <v>189314.78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400</v>
      </c>
      <c r="E2043">
        <v>301335.3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401</v>
      </c>
      <c r="E2044">
        <v>313883.40000000002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402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403</v>
      </c>
      <c r="E2046">
        <v>268954.84999999998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404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405</v>
      </c>
      <c r="E2048">
        <v>257075.95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406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407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408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409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410</v>
      </c>
      <c r="E2053">
        <v>0</v>
      </c>
      <c r="F2053">
        <v>50878.77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411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412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413</v>
      </c>
      <c r="E2056">
        <v>1141249.5</v>
      </c>
      <c r="F2056">
        <v>240193.55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399</v>
      </c>
      <c r="E2057">
        <v>0</v>
      </c>
      <c r="F2057">
        <v>324396.88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400</v>
      </c>
      <c r="E2058">
        <v>415133.31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401</v>
      </c>
      <c r="E2059">
        <v>313883.40000000002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402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403</v>
      </c>
      <c r="E2061">
        <v>268954.84999999998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404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405</v>
      </c>
      <c r="E2063">
        <v>266884.11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406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407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408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409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410</v>
      </c>
      <c r="E2068">
        <v>0</v>
      </c>
      <c r="F2068">
        <v>50483.76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411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412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413</v>
      </c>
      <c r="E2071">
        <v>1264855.6599999999</v>
      </c>
      <c r="F2071">
        <v>374880.64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399</v>
      </c>
      <c r="E2072">
        <v>0</v>
      </c>
      <c r="F2072">
        <v>711725.18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400</v>
      </c>
      <c r="E2073">
        <v>458344.95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401</v>
      </c>
      <c r="E2074">
        <v>313883.40000000002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402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403</v>
      </c>
      <c r="E2076">
        <v>268954.84999999998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404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405</v>
      </c>
      <c r="E2078">
        <v>281572.46999999997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406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407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408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409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410</v>
      </c>
      <c r="E2083">
        <v>0</v>
      </c>
      <c r="F2083">
        <v>51587.74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411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412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413</v>
      </c>
      <c r="E2086">
        <v>1322755.67</v>
      </c>
      <c r="F2086">
        <v>763312.92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399</v>
      </c>
      <c r="E2087">
        <v>0</v>
      </c>
      <c r="F2087">
        <v>666084.81999999995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400</v>
      </c>
      <c r="E2088">
        <v>366957.59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401</v>
      </c>
      <c r="E2089">
        <v>313883.40000000002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402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403</v>
      </c>
      <c r="E2091">
        <v>268954.84999999998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404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405</v>
      </c>
      <c r="E2093">
        <v>257523.57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406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407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408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409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410</v>
      </c>
      <c r="E2098">
        <v>0</v>
      </c>
      <c r="F2098">
        <v>52978.73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411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412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413</v>
      </c>
      <c r="E2101">
        <v>1207319.4099999999</v>
      </c>
      <c r="F2101">
        <v>719063.55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399</v>
      </c>
      <c r="E2102">
        <v>0</v>
      </c>
      <c r="F2102">
        <v>579183.31000000006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400</v>
      </c>
      <c r="E2103">
        <v>504640.25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401</v>
      </c>
      <c r="E2104">
        <v>313883.40000000002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402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403</v>
      </c>
      <c r="E2106">
        <v>268954.84999999998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404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405</v>
      </c>
      <c r="E2108">
        <v>286364.18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406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407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408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409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410</v>
      </c>
      <c r="E2113">
        <v>0</v>
      </c>
      <c r="F2113">
        <v>50140.76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411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412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413</v>
      </c>
      <c r="E2116">
        <v>1373842.69</v>
      </c>
      <c r="F2116">
        <v>629324.06999999995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399</v>
      </c>
      <c r="E2117">
        <v>0</v>
      </c>
      <c r="F2117">
        <v>403719.32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400</v>
      </c>
      <c r="E2118">
        <v>648356.55000000005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401</v>
      </c>
      <c r="E2119">
        <v>313883.40000000002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402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403</v>
      </c>
      <c r="E2121">
        <v>268954.84999999998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404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405</v>
      </c>
      <c r="E2123">
        <v>325690.98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406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407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408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409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410</v>
      </c>
      <c r="E2128">
        <v>0</v>
      </c>
      <c r="F2128">
        <v>47669.99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411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412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413</v>
      </c>
      <c r="E2131">
        <v>1556885.77</v>
      </c>
      <c r="F2131">
        <v>451389.31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399</v>
      </c>
      <c r="E2132">
        <v>0</v>
      </c>
      <c r="F2132">
        <v>147651.25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400</v>
      </c>
      <c r="E2133">
        <v>902352.21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401</v>
      </c>
      <c r="E2134">
        <v>313883.40000000002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402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403</v>
      </c>
      <c r="E2136">
        <v>268954.84999999998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404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405</v>
      </c>
      <c r="E2138">
        <v>354595.57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406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407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408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409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410</v>
      </c>
      <c r="E2143">
        <v>0</v>
      </c>
      <c r="F2143">
        <v>42530.25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411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412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413</v>
      </c>
      <c r="E2146">
        <v>1839786.03</v>
      </c>
      <c r="F2146">
        <v>190181.51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399</v>
      </c>
      <c r="E2147">
        <v>0</v>
      </c>
      <c r="F2147">
        <v>901356.74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400</v>
      </c>
      <c r="E2148">
        <v>409993.51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401</v>
      </c>
      <c r="E2149">
        <v>313883.40000000002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402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403</v>
      </c>
      <c r="E2151">
        <v>268954.84999999998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404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405</v>
      </c>
      <c r="E2153">
        <v>301347.59999999998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406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407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408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409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410</v>
      </c>
      <c r="E2158">
        <v>0</v>
      </c>
      <c r="F2158">
        <v>55938.37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411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412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413</v>
      </c>
      <c r="E2161">
        <v>1294179.3500000001</v>
      </c>
      <c r="F2161">
        <v>957295.1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399</v>
      </c>
      <c r="E2162">
        <v>0</v>
      </c>
      <c r="F2162">
        <v>1107261.53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400</v>
      </c>
      <c r="E2163">
        <v>4121.83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401</v>
      </c>
      <c r="E2164">
        <v>157550.42000000001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402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403</v>
      </c>
      <c r="E2166">
        <v>268954.84999999998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404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405</v>
      </c>
      <c r="E2168">
        <v>245954.17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406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407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408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409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410</v>
      </c>
      <c r="E2173">
        <v>0</v>
      </c>
      <c r="F2173">
        <v>61733.73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411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412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413</v>
      </c>
      <c r="E2176">
        <v>676581.28</v>
      </c>
      <c r="F2176">
        <v>1168995.26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399</v>
      </c>
      <c r="E2177">
        <v>0</v>
      </c>
      <c r="F2177">
        <v>657970.99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400</v>
      </c>
      <c r="E2178">
        <v>132777.71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401</v>
      </c>
      <c r="E2179">
        <v>157550.42000000001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402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403</v>
      </c>
      <c r="E2181">
        <v>268954.84999999998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404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405</v>
      </c>
      <c r="E2183">
        <v>238828.17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406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407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408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409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410</v>
      </c>
      <c r="E2188">
        <v>0</v>
      </c>
      <c r="F2188">
        <v>56821.55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411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412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413</v>
      </c>
      <c r="E2191">
        <v>798111.16</v>
      </c>
      <c r="F2191">
        <v>714792.54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399</v>
      </c>
      <c r="E2192">
        <v>0</v>
      </c>
      <c r="F2192">
        <v>503953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400</v>
      </c>
      <c r="E2193">
        <v>70740.37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401</v>
      </c>
      <c r="E2194">
        <v>157550.42000000001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402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403</v>
      </c>
      <c r="E2196">
        <v>268954.84999999998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404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405</v>
      </c>
      <c r="E2198">
        <v>235288.65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406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407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408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409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410</v>
      </c>
      <c r="E2203">
        <v>0</v>
      </c>
      <c r="F2203">
        <v>56583.18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411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412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413</v>
      </c>
      <c r="E2206">
        <v>732534.29</v>
      </c>
      <c r="F2206">
        <v>560536.18000000005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399</v>
      </c>
      <c r="E2207">
        <v>0</v>
      </c>
      <c r="F2207">
        <v>430755.12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400</v>
      </c>
      <c r="E2208">
        <v>157575.66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401</v>
      </c>
      <c r="E2209">
        <v>157550.42000000001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402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403</v>
      </c>
      <c r="E2211">
        <v>268954.84999999998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404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405</v>
      </c>
      <c r="E2213">
        <v>240571.25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406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407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408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409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410</v>
      </c>
      <c r="E2218">
        <v>0</v>
      </c>
      <c r="F2218">
        <v>54739.99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411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412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413</v>
      </c>
      <c r="E2221">
        <v>824652.18</v>
      </c>
      <c r="F2221">
        <v>485495.11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399</v>
      </c>
      <c r="E2222">
        <v>0</v>
      </c>
      <c r="F2222">
        <v>463186.75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400</v>
      </c>
      <c r="E2223">
        <v>91115.91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401</v>
      </c>
      <c r="E2224">
        <v>157550.42000000001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402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403</v>
      </c>
      <c r="E2226">
        <v>268954.84999999998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404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405</v>
      </c>
      <c r="E2228">
        <v>236819.93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406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407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408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409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410</v>
      </c>
      <c r="E2233">
        <v>0</v>
      </c>
      <c r="F2233">
        <v>56576.28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411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412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413</v>
      </c>
      <c r="E2236">
        <v>754441.11</v>
      </c>
      <c r="F2236">
        <v>519763.03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399</v>
      </c>
      <c r="E2237">
        <v>0</v>
      </c>
      <c r="F2237">
        <v>153086.07999999999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400</v>
      </c>
      <c r="E2238">
        <v>144561.57999999999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401</v>
      </c>
      <c r="E2239">
        <v>157550.42000000001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402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403</v>
      </c>
      <c r="E2241">
        <v>268954.84999999998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404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405</v>
      </c>
      <c r="E2243">
        <v>232297.72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406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407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408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409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410</v>
      </c>
      <c r="E2248">
        <v>0</v>
      </c>
      <c r="F2248">
        <v>52287.85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411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412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413</v>
      </c>
      <c r="E2251">
        <v>803364.58</v>
      </c>
      <c r="F2251">
        <v>205373.93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399</v>
      </c>
      <c r="E2252">
        <v>0</v>
      </c>
      <c r="F2252">
        <v>143094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400</v>
      </c>
      <c r="E2253">
        <v>160701.38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401</v>
      </c>
      <c r="E2254">
        <v>157550.42000000001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402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403</v>
      </c>
      <c r="E2256">
        <v>268954.84999999998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404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405</v>
      </c>
      <c r="E2258">
        <v>240024.64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406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407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408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409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410</v>
      </c>
      <c r="E2263">
        <v>0</v>
      </c>
      <c r="F2263">
        <v>51609.95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411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412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413</v>
      </c>
      <c r="E2266">
        <v>827231.29</v>
      </c>
      <c r="F2266">
        <v>194703.95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399</v>
      </c>
      <c r="E2267">
        <v>0</v>
      </c>
      <c r="F2267">
        <v>191561.06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400</v>
      </c>
      <c r="E2268">
        <v>215450.87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401</v>
      </c>
      <c r="E2269">
        <v>157550.42000000001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402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403</v>
      </c>
      <c r="E2271">
        <v>268954.84999999998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404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405</v>
      </c>
      <c r="E2273">
        <v>238028.67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406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407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408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409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410</v>
      </c>
      <c r="E2278">
        <v>0</v>
      </c>
      <c r="F2278">
        <v>51550.32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411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412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413</v>
      </c>
      <c r="E2281">
        <v>879984.82</v>
      </c>
      <c r="F2281">
        <v>243111.38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399</v>
      </c>
      <c r="E2282">
        <v>0</v>
      </c>
      <c r="F2282">
        <v>149995.63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400</v>
      </c>
      <c r="E2283">
        <v>238058.38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401</v>
      </c>
      <c r="E2284">
        <v>157550.42000000001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402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403</v>
      </c>
      <c r="E2286">
        <v>268954.84999999998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404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405</v>
      </c>
      <c r="E2288">
        <v>242649.15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406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407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408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409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410</v>
      </c>
      <c r="E2293">
        <v>0</v>
      </c>
      <c r="F2293">
        <v>50858.239999999998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411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412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413</v>
      </c>
      <c r="E2296">
        <v>907212.80000000005</v>
      </c>
      <c r="F2296">
        <v>200853.87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399</v>
      </c>
      <c r="E2297">
        <v>0</v>
      </c>
      <c r="F2297">
        <v>268118.93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400</v>
      </c>
      <c r="E2298">
        <v>355188.93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401</v>
      </c>
      <c r="E2299">
        <v>157550.42000000001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402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403</v>
      </c>
      <c r="E2301">
        <v>268954.84999999998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404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405</v>
      </c>
      <c r="E2303">
        <v>242952.53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406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407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408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409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410</v>
      </c>
      <c r="E2308">
        <v>0</v>
      </c>
      <c r="F2308">
        <v>50494.32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411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412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413</v>
      </c>
      <c r="E2311">
        <v>1024646.73</v>
      </c>
      <c r="F2311">
        <v>318613.25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399</v>
      </c>
      <c r="E2312">
        <v>0</v>
      </c>
      <c r="F2312">
        <v>613036.42000000004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400</v>
      </c>
      <c r="E2313">
        <v>388697.54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401</v>
      </c>
      <c r="E2314">
        <v>157550.42000000001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402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403</v>
      </c>
      <c r="E2316">
        <v>268954.84999999998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404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405</v>
      </c>
      <c r="E2318">
        <v>252885.63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406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407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408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409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410</v>
      </c>
      <c r="E2323">
        <v>0</v>
      </c>
      <c r="F2323">
        <v>51618.31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411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412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413</v>
      </c>
      <c r="E2326">
        <v>1068088.43</v>
      </c>
      <c r="F2326">
        <v>664654.72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399</v>
      </c>
      <c r="E2327">
        <v>0</v>
      </c>
      <c r="F2327">
        <v>573268.9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400</v>
      </c>
      <c r="E2328">
        <v>310690.57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401</v>
      </c>
      <c r="E2329">
        <v>157550.42000000001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402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403</v>
      </c>
      <c r="E2331">
        <v>268954.84999999998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404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405</v>
      </c>
      <c r="E2333">
        <v>252710.23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406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407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408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409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410</v>
      </c>
      <c r="E2338">
        <v>0</v>
      </c>
      <c r="F2338">
        <v>53002.53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411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412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413</v>
      </c>
      <c r="E2341">
        <v>989906.07</v>
      </c>
      <c r="F2341">
        <v>626271.42000000004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399</v>
      </c>
      <c r="E2342">
        <v>0</v>
      </c>
      <c r="F2342">
        <v>506389.2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400</v>
      </c>
      <c r="E2343">
        <v>427528.73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401</v>
      </c>
      <c r="E2344">
        <v>157550.42000000001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402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403</v>
      </c>
      <c r="E2346">
        <v>268954.84999999998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404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405</v>
      </c>
      <c r="E2348">
        <v>259397.1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406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407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408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409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410</v>
      </c>
      <c r="E2353">
        <v>0</v>
      </c>
      <c r="F2353">
        <v>50220.18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411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412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413</v>
      </c>
      <c r="E2356">
        <v>1113431.1000000001</v>
      </c>
      <c r="F2356">
        <v>556609.37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399</v>
      </c>
      <c r="E2357">
        <v>0</v>
      </c>
      <c r="F2357">
        <v>345621.97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400</v>
      </c>
      <c r="E2358">
        <v>554654.51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401</v>
      </c>
      <c r="E2359">
        <v>157550.42000000001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402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403</v>
      </c>
      <c r="E2361">
        <v>268954.84999999998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404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405</v>
      </c>
      <c r="E2363">
        <v>261391.8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406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407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408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409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410</v>
      </c>
      <c r="E2368">
        <v>0</v>
      </c>
      <c r="F2368">
        <v>47584.77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411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412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413</v>
      </c>
      <c r="E2371">
        <v>1242551.58</v>
      </c>
      <c r="F2371">
        <v>393206.74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399</v>
      </c>
      <c r="E2372">
        <v>0</v>
      </c>
      <c r="F2372">
        <v>124393.05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400</v>
      </c>
      <c r="E2373">
        <v>764353.07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401</v>
      </c>
      <c r="E2374">
        <v>157550.42000000001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402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403</v>
      </c>
      <c r="E2376">
        <v>268954.84999999998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404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405</v>
      </c>
      <c r="E2378">
        <v>307475.14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406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407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408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409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410</v>
      </c>
      <c r="E2383">
        <v>0</v>
      </c>
      <c r="F2383">
        <v>42348.53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411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412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413</v>
      </c>
      <c r="E2386">
        <v>1498333.48</v>
      </c>
      <c r="F2386">
        <v>166741.57999999999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399</v>
      </c>
      <c r="E2387">
        <v>0</v>
      </c>
      <c r="F2387">
        <v>819556.93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400</v>
      </c>
      <c r="E2388">
        <v>351592.23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401</v>
      </c>
      <c r="E2389">
        <v>157550.42000000001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402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403</v>
      </c>
      <c r="E2391">
        <v>268954.84999999998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404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405</v>
      </c>
      <c r="E2393">
        <v>239926.94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406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407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408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409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410</v>
      </c>
      <c r="E2398">
        <v>0</v>
      </c>
      <c r="F2398">
        <v>55999.14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411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412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413</v>
      </c>
      <c r="E2401">
        <v>1018024.44</v>
      </c>
      <c r="F2401">
        <v>875556.07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Religious assembly buildings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Religious assembly buildings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146</v>
      </c>
      <c r="B2" t="s">
        <v>351</v>
      </c>
      <c r="C2" t="s">
        <v>352</v>
      </c>
      <c r="D2">
        <v>6.98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8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44.85</v>
      </c>
      <c r="C2">
        <v>1.51</v>
      </c>
      <c r="D2">
        <v>9.84</v>
      </c>
    </row>
    <row r="3" spans="1:4" x14ac:dyDescent="0.25">
      <c r="A3" t="s">
        <v>354</v>
      </c>
      <c r="B3">
        <v>22.05</v>
      </c>
      <c r="C3">
        <v>1.51</v>
      </c>
      <c r="D3">
        <v>9.84</v>
      </c>
    </row>
    <row r="4" spans="1:4" x14ac:dyDescent="0.25">
      <c r="A4" t="s">
        <v>355</v>
      </c>
      <c r="B4">
        <v>22.05</v>
      </c>
      <c r="C4">
        <v>1.51</v>
      </c>
      <c r="D4">
        <v>9.84</v>
      </c>
    </row>
    <row r="5" spans="1:4" x14ac:dyDescent="0.25">
      <c r="A5" t="s">
        <v>356</v>
      </c>
      <c r="B5">
        <v>44.85</v>
      </c>
      <c r="C5">
        <v>1.51</v>
      </c>
      <c r="D5">
        <v>9.84</v>
      </c>
    </row>
    <row r="6" spans="1:4" x14ac:dyDescent="0.25">
      <c r="A6" t="s">
        <v>357</v>
      </c>
      <c r="B6">
        <v>199.84</v>
      </c>
      <c r="C6">
        <v>1.51</v>
      </c>
      <c r="D6">
        <v>9.84</v>
      </c>
    </row>
    <row r="7" spans="1:4" x14ac:dyDescent="0.25">
      <c r="A7" t="s">
        <v>358</v>
      </c>
      <c r="B7">
        <v>89.83</v>
      </c>
      <c r="C7">
        <v>1.51</v>
      </c>
      <c r="D7">
        <v>9.84</v>
      </c>
    </row>
    <row r="8" spans="1:4" x14ac:dyDescent="0.25">
      <c r="A8" t="s">
        <v>359</v>
      </c>
      <c r="B8">
        <v>199.84</v>
      </c>
      <c r="C8">
        <v>1.51</v>
      </c>
      <c r="D8">
        <v>9.84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383</v>
      </c>
      <c r="F1" s="45" t="s">
        <v>384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385</v>
      </c>
    </row>
    <row r="2" spans="1:19" x14ac:dyDescent="0.25">
      <c r="A2" t="s">
        <v>39</v>
      </c>
      <c r="B2" t="s">
        <v>386</v>
      </c>
      <c r="C2" t="s">
        <v>386</v>
      </c>
      <c r="D2" t="s">
        <v>387</v>
      </c>
      <c r="E2">
        <v>1000</v>
      </c>
      <c r="F2">
        <v>1000</v>
      </c>
      <c r="G2">
        <v>45.01</v>
      </c>
      <c r="H2">
        <v>22.21</v>
      </c>
      <c r="I2">
        <v>15000.7</v>
      </c>
      <c r="J2">
        <v>1</v>
      </c>
      <c r="K2">
        <v>25</v>
      </c>
      <c r="L2">
        <v>4.4800000000000004</v>
      </c>
      <c r="M2">
        <v>3.4117000000000002</v>
      </c>
      <c r="N2">
        <v>0</v>
      </c>
      <c r="O2">
        <v>0.38</v>
      </c>
      <c r="P2" t="s">
        <v>388</v>
      </c>
      <c r="Q2" t="s">
        <v>61</v>
      </c>
      <c r="R2" t="s">
        <v>206</v>
      </c>
      <c r="S2">
        <v>15.0007</v>
      </c>
    </row>
    <row r="3" spans="1:19" x14ac:dyDescent="0.25">
      <c r="A3" t="s">
        <v>39</v>
      </c>
      <c r="B3" t="s">
        <v>389</v>
      </c>
      <c r="C3" t="s">
        <v>389</v>
      </c>
      <c r="D3" t="s">
        <v>387</v>
      </c>
      <c r="E3">
        <v>1000</v>
      </c>
      <c r="F3">
        <v>1000</v>
      </c>
      <c r="G3">
        <v>45.01</v>
      </c>
      <c r="H3">
        <v>22.21</v>
      </c>
      <c r="I3">
        <v>15000.7</v>
      </c>
      <c r="J3">
        <v>1</v>
      </c>
      <c r="K3">
        <v>5</v>
      </c>
      <c r="L3">
        <v>4.2664</v>
      </c>
      <c r="M3">
        <v>5.1174999999999997</v>
      </c>
      <c r="N3">
        <v>0</v>
      </c>
      <c r="O3">
        <v>0.15</v>
      </c>
      <c r="P3" t="s">
        <v>390</v>
      </c>
      <c r="Q3" t="s">
        <v>61</v>
      </c>
      <c r="R3" t="s">
        <v>206</v>
      </c>
      <c r="S3">
        <v>15.0007</v>
      </c>
    </row>
    <row r="4" spans="1:19" x14ac:dyDescent="0.25">
      <c r="A4" t="s">
        <v>39</v>
      </c>
      <c r="B4" t="s">
        <v>391</v>
      </c>
      <c r="C4" t="s">
        <v>391</v>
      </c>
      <c r="D4" t="s">
        <v>387</v>
      </c>
      <c r="E4">
        <v>18001.759999999998</v>
      </c>
      <c r="F4">
        <v>18001.759999999998</v>
      </c>
      <c r="G4">
        <v>200</v>
      </c>
      <c r="H4">
        <v>200</v>
      </c>
      <c r="I4">
        <v>675098.82</v>
      </c>
      <c r="J4">
        <v>1</v>
      </c>
      <c r="K4">
        <v>71.430000000000007</v>
      </c>
      <c r="L4">
        <v>4.7251000000000003</v>
      </c>
      <c r="M4">
        <v>3.4117000000000002</v>
      </c>
      <c r="N4">
        <v>0</v>
      </c>
      <c r="O4">
        <v>1.07</v>
      </c>
      <c r="P4" t="s">
        <v>392</v>
      </c>
      <c r="Q4" t="s">
        <v>61</v>
      </c>
      <c r="R4" t="s">
        <v>206</v>
      </c>
      <c r="S4">
        <v>37.501823155069282</v>
      </c>
    </row>
    <row r="5" spans="1:19" x14ac:dyDescent="0.25">
      <c r="A5" t="s">
        <v>40</v>
      </c>
      <c r="B5" t="s">
        <v>386</v>
      </c>
      <c r="C5" t="s">
        <v>386</v>
      </c>
      <c r="D5" t="s">
        <v>387</v>
      </c>
      <c r="E5">
        <v>1000</v>
      </c>
      <c r="F5">
        <v>1000</v>
      </c>
      <c r="G5">
        <v>45.01</v>
      </c>
      <c r="H5">
        <v>22.21</v>
      </c>
      <c r="I5">
        <v>15000.7</v>
      </c>
      <c r="J5">
        <v>1</v>
      </c>
      <c r="K5">
        <v>25</v>
      </c>
      <c r="L5">
        <v>2.0470000000000002</v>
      </c>
      <c r="M5">
        <v>3.4117000000000002</v>
      </c>
      <c r="N5">
        <v>0</v>
      </c>
      <c r="O5">
        <v>0.38</v>
      </c>
      <c r="P5" t="s">
        <v>388</v>
      </c>
      <c r="Q5" t="s">
        <v>61</v>
      </c>
      <c r="R5" t="s">
        <v>206</v>
      </c>
      <c r="S5">
        <v>15.0007</v>
      </c>
    </row>
    <row r="6" spans="1:19" x14ac:dyDescent="0.25">
      <c r="A6" t="s">
        <v>40</v>
      </c>
      <c r="B6" t="s">
        <v>389</v>
      </c>
      <c r="C6" t="s">
        <v>389</v>
      </c>
      <c r="D6" t="s">
        <v>387</v>
      </c>
      <c r="E6">
        <v>1000</v>
      </c>
      <c r="F6">
        <v>1000</v>
      </c>
      <c r="G6">
        <v>45.01</v>
      </c>
      <c r="H6">
        <v>22.21</v>
      </c>
      <c r="I6">
        <v>15000.7</v>
      </c>
      <c r="J6">
        <v>1</v>
      </c>
      <c r="K6">
        <v>5</v>
      </c>
      <c r="L6">
        <v>2.0470000000000002</v>
      </c>
      <c r="M6">
        <v>5.1174999999999997</v>
      </c>
      <c r="N6">
        <v>0</v>
      </c>
      <c r="O6">
        <v>0.15</v>
      </c>
      <c r="P6" t="s">
        <v>390</v>
      </c>
      <c r="Q6" t="s">
        <v>61</v>
      </c>
      <c r="R6" t="s">
        <v>206</v>
      </c>
      <c r="S6">
        <v>15.0007</v>
      </c>
    </row>
    <row r="7" spans="1:19" x14ac:dyDescent="0.25">
      <c r="A7" t="s">
        <v>40</v>
      </c>
      <c r="B7" t="s">
        <v>391</v>
      </c>
      <c r="C7" t="s">
        <v>391</v>
      </c>
      <c r="D7" t="s">
        <v>387</v>
      </c>
      <c r="E7">
        <v>18001.759999999998</v>
      </c>
      <c r="F7">
        <v>18001.759999999998</v>
      </c>
      <c r="G7">
        <v>200</v>
      </c>
      <c r="H7">
        <v>200</v>
      </c>
      <c r="I7">
        <v>675098.82</v>
      </c>
      <c r="J7">
        <v>1</v>
      </c>
      <c r="K7">
        <v>71.430000000000007</v>
      </c>
      <c r="L7">
        <v>2.3881999999999999</v>
      </c>
      <c r="M7">
        <v>3.4117000000000002</v>
      </c>
      <c r="N7">
        <v>0</v>
      </c>
      <c r="O7">
        <v>1.07</v>
      </c>
      <c r="P7" t="s">
        <v>392</v>
      </c>
      <c r="Q7" t="s">
        <v>61</v>
      </c>
      <c r="R7" t="s">
        <v>206</v>
      </c>
      <c r="S7">
        <v>37.501823155069282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2026-10-19T03:37:47Z</dcterms:modified>
</cp:coreProperties>
</file>