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B3A16BA9-9364-4056-A2BC-69DF5BD934FD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B38" i="4"/>
  <c r="A38" i="4"/>
  <c r="D4" i="4" a="1"/>
  <c r="D4" i="4" s="1"/>
  <c r="B13" i="1" l="1"/>
  <c r="B4" i="9" l="1"/>
  <c r="C4" i="9"/>
  <c r="B5" i="9"/>
  <c r="C5" i="9"/>
  <c r="B6" i="9"/>
  <c r="C6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2" i="9" l="1"/>
  <c r="B12" i="9"/>
  <c r="C12" i="9"/>
  <c r="D12" i="9"/>
  <c r="A13" i="9"/>
  <c r="B13" i="9"/>
  <c r="C13" i="9"/>
  <c r="D13" i="9"/>
  <c r="A14" i="9"/>
  <c r="B14" i="9"/>
  <c r="C14" i="9"/>
  <c r="D14" i="9"/>
  <c r="B11" i="9"/>
  <c r="C11" i="9"/>
  <c r="D11" i="9"/>
  <c r="A11" i="9"/>
  <c r="A3" i="9"/>
  <c r="D3" i="9" s="1" a="1"/>
  <c r="D3" i="9" s="1"/>
  <c r="D11" i="5" l="1" a="1"/>
  <c r="D11" i="5" s="1"/>
  <c r="A4" i="9"/>
  <c r="D4" i="9" s="1" a="1"/>
  <c r="D4" i="9" s="1"/>
  <c r="A5" i="9"/>
  <c r="D5" i="9" s="1" a="1"/>
  <c r="D5" i="9" s="1"/>
  <c r="A6" i="9"/>
  <c r="D6" i="9" s="1" a="1"/>
  <c r="D6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E13" i="6" l="1" a="1"/>
  <c r="E13" i="6" s="1"/>
  <c r="F13" i="6" s="1"/>
  <c r="B16" i="6"/>
  <c r="H11" i="2"/>
  <c r="G8" i="2" s="1"/>
  <c r="E16" i="6" a="1"/>
  <c r="E16" i="6" s="1"/>
  <c r="F16" i="6" s="1"/>
  <c r="E12" i="6" a="1"/>
  <c r="E12" i="6" s="1"/>
  <c r="F12" i="6" s="1"/>
  <c r="B14" i="6"/>
  <c r="E14" i="6" a="1"/>
  <c r="E14" i="6" s="1"/>
  <c r="F14" i="6" s="1"/>
  <c r="B17" i="6"/>
  <c r="E17" i="6" a="1"/>
  <c r="E17" i="6" s="1"/>
  <c r="F17" i="6" s="1"/>
  <c r="B12" i="6"/>
  <c r="B13" i="6"/>
  <c r="B15" i="6"/>
  <c r="B11" i="6"/>
  <c r="E15" i="6" a="1"/>
  <c r="E15" i="6" s="1"/>
  <c r="F15" i="6" s="1"/>
  <c r="E11" i="6" a="1"/>
  <c r="E11" i="6" s="1"/>
  <c r="F11" i="6" s="1"/>
  <c r="B10" i="6"/>
  <c r="F10" i="6"/>
  <c r="D10" i="6"/>
  <c r="B11" i="2"/>
  <c r="A11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4" i="2" l="1"/>
  <c r="G9" i="2"/>
  <c r="G5" i="2"/>
  <c r="G10" i="2"/>
  <c r="G6" i="2"/>
  <c r="G7" i="2"/>
  <c r="G3" i="2"/>
  <c r="C5" i="6"/>
  <c r="D5" i="6"/>
  <c r="E5" i="6"/>
  <c r="F5" i="6"/>
  <c r="G5" i="6"/>
  <c r="D4" i="6"/>
  <c r="E4" i="6"/>
  <c r="F4" i="6"/>
  <c r="G4" i="6"/>
  <c r="C4" i="6"/>
  <c r="Z2" i="5" a="1"/>
  <c r="Z2" i="20" a="1"/>
  <c r="R11" i="5" a="1"/>
  <c r="R11" i="5" s="1"/>
  <c r="S11" i="5" a="1"/>
  <c r="S11" i="5" s="1"/>
  <c r="R12" i="5" a="1"/>
  <c r="R12" i="5" s="1"/>
  <c r="S12" i="5" a="1"/>
  <c r="S12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/>
  <c r="O11" i="5" a="1"/>
  <c r="O11" i="5" s="1"/>
  <c r="P11" i="5" a="1"/>
  <c r="P11" i="5" s="1"/>
  <c r="Q11" i="5" a="1"/>
  <c r="Q11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E11" i="5" a="1"/>
  <c r="E11" i="5" s="1"/>
  <c r="E12" i="5" a="1"/>
  <c r="E12" i="5" s="1"/>
  <c r="D12" i="5" a="1"/>
  <c r="D12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 s="1"/>
  <c r="D5" i="3" a="1"/>
  <c r="D5" i="3" s="1"/>
  <c r="D6" i="3" a="1"/>
  <c r="D6" i="3" s="1"/>
  <c r="D7" i="3" a="1"/>
  <c r="D7" i="3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Z2" i="20"/>
  <c r="A3" i="20" s="1" a="1"/>
  <c r="A3" i="20" s="1"/>
  <c r="A7" i="20" a="1"/>
  <c r="A7" i="20" s="1"/>
  <c r="A10" i="20" a="1"/>
  <c r="A10" i="20" s="1"/>
  <c r="A8" i="20" a="1"/>
  <c r="A8" i="20" s="1"/>
  <c r="A9" i="20" a="1"/>
  <c r="A9" i="20" s="1"/>
  <c r="Z2" i="5"/>
  <c r="A3" i="5" s="1"/>
  <c r="B16" i="1"/>
  <c r="B12" i="1"/>
  <c r="B11" i="1"/>
  <c r="B5" i="1"/>
  <c r="B4" i="1"/>
  <c r="C6" i="5" l="1"/>
  <c r="D6" i="5"/>
  <c r="B6" i="5"/>
  <c r="E6" i="5" s="1"/>
  <c r="B5" i="5"/>
  <c r="C5" i="5"/>
  <c r="D5" i="5"/>
  <c r="E5" i="5" s="1"/>
  <c r="B4" i="5"/>
  <c r="D4" i="5"/>
  <c r="E4" i="5" s="1"/>
  <c r="C4" i="5"/>
  <c r="A6" i="20" a="1"/>
  <c r="A6" i="20" s="1"/>
  <c r="K6" i="20" s="1" a="1"/>
  <c r="K6" i="20" s="1"/>
  <c r="A5" i="20" a="1"/>
  <c r="A5" i="20" s="1"/>
  <c r="N8" i="20" s="1" a="1"/>
  <c r="N8" i="20" s="1"/>
  <c r="A4" i="20" a="1"/>
  <c r="A4" i="20" s="1"/>
  <c r="N3" i="20" a="1"/>
  <c r="N3" i="20" s="1"/>
  <c r="Q3" i="20" a="1"/>
  <c r="Q3" i="20" s="1"/>
  <c r="R3" i="20" a="1"/>
  <c r="R3" i="20" s="1"/>
  <c r="F3" i="20" a="1"/>
  <c r="F3" i="20" s="1"/>
  <c r="G3" i="20" a="1"/>
  <c r="G3" i="20" s="1"/>
  <c r="I3" i="20" a="1"/>
  <c r="I3" i="20" s="1"/>
  <c r="H3" i="20" a="1"/>
  <c r="H3" i="20" s="1"/>
  <c r="C3" i="20" a="1"/>
  <c r="C3" i="20" s="1"/>
  <c r="D3" i="20" a="1"/>
  <c r="D3" i="20" s="1"/>
  <c r="E3" i="20" a="1"/>
  <c r="E3" i="20" s="1"/>
  <c r="J3" i="20" a="1"/>
  <c r="J3" i="20" s="1"/>
  <c r="K3" i="20" a="1"/>
  <c r="K3" i="20" s="1"/>
  <c r="L3" i="20" a="1"/>
  <c r="L3" i="20" s="1"/>
  <c r="M3" i="20" a="1"/>
  <c r="M3" i="20" s="1"/>
  <c r="O3" i="20" a="1"/>
  <c r="O3" i="20" s="1"/>
  <c r="P3" i="20" a="1"/>
  <c r="P3" i="20" s="1"/>
  <c r="O6" i="20" a="1"/>
  <c r="O6" i="20" s="1"/>
  <c r="P6" i="20" a="1"/>
  <c r="P6" i="20" s="1"/>
  <c r="Q6" i="20" a="1"/>
  <c r="Q6" i="20" s="1"/>
  <c r="R6" i="20" a="1"/>
  <c r="R6" i="20" s="1"/>
  <c r="C6" i="20" a="1"/>
  <c r="C6" i="20" s="1"/>
  <c r="D6" i="20" a="1"/>
  <c r="D6" i="20" s="1"/>
  <c r="G6" i="20" a="1"/>
  <c r="G6" i="20" s="1"/>
  <c r="E6" i="20" a="1"/>
  <c r="E6" i="20" s="1"/>
  <c r="F6" i="20" a="1"/>
  <c r="F6" i="20" s="1"/>
  <c r="H6" i="20" a="1"/>
  <c r="H6" i="20" s="1"/>
  <c r="L6" i="20" a="1"/>
  <c r="L6" i="20" s="1"/>
  <c r="M6" i="20" a="1"/>
  <c r="M6" i="20" s="1"/>
  <c r="N6" i="20" a="1"/>
  <c r="N6" i="20" s="1"/>
  <c r="I6" i="20" a="1"/>
  <c r="I6" i="20" s="1"/>
  <c r="J6" i="20" a="1"/>
  <c r="J6" i="20" s="1"/>
  <c r="R10" i="20" a="1"/>
  <c r="R10" i="20" s="1"/>
  <c r="I9" i="20" a="1"/>
  <c r="I9" i="20" s="1"/>
  <c r="J9" i="20" a="1"/>
  <c r="J9" i="20" s="1"/>
  <c r="L9" i="20" a="1"/>
  <c r="L9" i="20" s="1"/>
  <c r="M9" i="20" a="1"/>
  <c r="M9" i="20" s="1"/>
  <c r="K9" i="20" a="1"/>
  <c r="K9" i="20" s="1"/>
  <c r="E10" i="20" a="1"/>
  <c r="E10" i="20" s="1"/>
  <c r="N9" i="20" a="1"/>
  <c r="N9" i="20" s="1"/>
  <c r="F10" i="20" a="1"/>
  <c r="F10" i="20" s="1"/>
  <c r="O9" i="20" a="1"/>
  <c r="O9" i="20" s="1"/>
  <c r="G10" i="20" a="1"/>
  <c r="G10" i="20" s="1"/>
  <c r="Q9" i="20" a="1"/>
  <c r="Q9" i="20" s="1"/>
  <c r="H10" i="20" a="1"/>
  <c r="H10" i="20" s="1"/>
  <c r="P9" i="20" a="1"/>
  <c r="P9" i="20" s="1"/>
  <c r="K10" i="20" a="1"/>
  <c r="K10" i="20" s="1"/>
  <c r="R9" i="20" a="1"/>
  <c r="R9" i="20" s="1"/>
  <c r="M10" i="20" a="1"/>
  <c r="M10" i="20" s="1"/>
  <c r="N10" i="20" a="1"/>
  <c r="N10" i="20" s="1"/>
  <c r="L10" i="20" a="1"/>
  <c r="L10" i="20" s="1"/>
  <c r="O10" i="20" a="1"/>
  <c r="O10" i="20" s="1"/>
  <c r="G9" i="20" a="1"/>
  <c r="G9" i="20" s="1"/>
  <c r="P10" i="20" a="1"/>
  <c r="P10" i="20" s="1"/>
  <c r="C9" i="20" a="1"/>
  <c r="C9" i="20" s="1"/>
  <c r="D10" i="20" a="1"/>
  <c r="D10" i="20" s="1"/>
  <c r="D9" i="20" a="1"/>
  <c r="D9" i="20" s="1"/>
  <c r="C10" i="20" a="1"/>
  <c r="C10" i="20" s="1"/>
  <c r="H9" i="20" a="1"/>
  <c r="H9" i="20" s="1"/>
  <c r="E9" i="20" a="1"/>
  <c r="E9" i="20" s="1"/>
  <c r="F9" i="20" a="1"/>
  <c r="F9" i="20" s="1"/>
  <c r="I10" i="20" a="1"/>
  <c r="I10" i="20" s="1"/>
  <c r="J10" i="20" a="1"/>
  <c r="J10" i="20" s="1"/>
  <c r="I5" i="20" a="1"/>
  <c r="I5" i="20" s="1"/>
  <c r="J5" i="20" a="1"/>
  <c r="J5" i="20" s="1"/>
  <c r="K5" i="20" a="1"/>
  <c r="K5" i="20" s="1"/>
  <c r="M5" i="20" a="1"/>
  <c r="M5" i="20" s="1"/>
  <c r="N5" i="20" a="1"/>
  <c r="N5" i="20" s="1"/>
  <c r="P5" i="20" a="1"/>
  <c r="P5" i="20" s="1"/>
  <c r="O5" i="20" a="1"/>
  <c r="O5" i="20" s="1"/>
  <c r="E7" i="20" a="1"/>
  <c r="E7" i="20" s="1"/>
  <c r="F7" i="20" a="1"/>
  <c r="F7" i="20" s="1"/>
  <c r="D7" i="20" a="1"/>
  <c r="D7" i="20" s="1"/>
  <c r="G7" i="20" a="1"/>
  <c r="G7" i="20" s="1"/>
  <c r="R8" i="20" a="1"/>
  <c r="R8" i="20" s="1"/>
  <c r="O8" i="20" a="1"/>
  <c r="O8" i="20" s="1"/>
  <c r="C5" i="20" a="1"/>
  <c r="C5" i="20" s="1"/>
  <c r="H5" i="20" a="1"/>
  <c r="H5" i="20" s="1"/>
  <c r="P8" i="20" a="1"/>
  <c r="P8" i="20" s="1"/>
  <c r="E5" i="20" a="1"/>
  <c r="E5" i="20" s="1"/>
  <c r="D5" i="20" a="1"/>
  <c r="D5" i="20" s="1"/>
  <c r="F5" i="20" a="1"/>
  <c r="F5" i="20" s="1"/>
  <c r="G5" i="20" a="1"/>
  <c r="G5" i="20" s="1"/>
  <c r="Q8" i="20" a="1"/>
  <c r="Q8" i="20" s="1"/>
  <c r="L5" i="20" a="1"/>
  <c r="L5" i="20" s="1"/>
  <c r="Q5" i="20" a="1"/>
  <c r="Q5" i="20" s="1"/>
  <c r="R5" i="20" a="1"/>
  <c r="R5" i="20" s="1"/>
  <c r="H7" i="20" a="1"/>
  <c r="H7" i="20" s="1"/>
  <c r="I7" i="20" a="1"/>
  <c r="I7" i="20" s="1"/>
  <c r="P7" i="20" a="1"/>
  <c r="P7" i="20" s="1"/>
  <c r="N7" i="20" a="1"/>
  <c r="N7" i="20" s="1"/>
  <c r="O7" i="20" a="1"/>
  <c r="O7" i="20" s="1"/>
  <c r="Q7" i="20" a="1"/>
  <c r="Q7" i="20" s="1"/>
  <c r="R7" i="20" a="1"/>
  <c r="R7" i="20" s="1"/>
  <c r="C8" i="20" a="1"/>
  <c r="C8" i="20" s="1"/>
  <c r="D8" i="20" a="1"/>
  <c r="D8" i="20" s="1"/>
  <c r="I8" i="20" a="1"/>
  <c r="I8" i="20" s="1"/>
  <c r="J8" i="20" a="1"/>
  <c r="J8" i="20" s="1"/>
  <c r="E8" i="20" a="1"/>
  <c r="E8" i="20" s="1"/>
  <c r="H8" i="20" a="1"/>
  <c r="H8" i="20" s="1"/>
  <c r="G8" i="20" a="1"/>
  <c r="G8" i="20" s="1"/>
  <c r="M7" i="20" a="1"/>
  <c r="M7" i="20" s="1"/>
  <c r="J7" i="20" a="1"/>
  <c r="J7" i="20" s="1"/>
  <c r="F8" i="20" a="1"/>
  <c r="F8" i="20" s="1"/>
  <c r="L8" i="20" a="1"/>
  <c r="L8" i="20" s="1"/>
  <c r="C7" i="20" a="1"/>
  <c r="C7" i="20" s="1"/>
  <c r="K8" i="20" a="1"/>
  <c r="K8" i="20" s="1"/>
  <c r="K7" i="20" a="1"/>
  <c r="K7" i="20" s="1"/>
  <c r="L7" i="20" a="1"/>
  <c r="L7" i="20" s="1"/>
  <c r="M8" i="20" a="1"/>
  <c r="M8" i="20" s="1"/>
  <c r="C4" i="20" a="1"/>
  <c r="C4" i="20" s="1"/>
  <c r="D4" i="20" a="1"/>
  <c r="D4" i="20" s="1"/>
  <c r="E4" i="20" a="1"/>
  <c r="E4" i="20" s="1"/>
  <c r="I4" i="20" a="1"/>
  <c r="I4" i="20" s="1"/>
  <c r="G4" i="20" a="1"/>
  <c r="G4" i="20" s="1"/>
  <c r="H4" i="20" a="1"/>
  <c r="H4" i="20" s="1"/>
  <c r="F4" i="20" a="1"/>
  <c r="F4" i="20" s="1"/>
  <c r="L4" i="20" a="1"/>
  <c r="L4" i="20" s="1"/>
  <c r="M4" i="20" a="1"/>
  <c r="M4" i="20" s="1"/>
  <c r="K4" i="20" a="1"/>
  <c r="K4" i="20" s="1"/>
  <c r="J4" i="20" a="1"/>
  <c r="J4" i="20" s="1"/>
  <c r="O4" i="20" a="1"/>
  <c r="O4" i="20" s="1"/>
  <c r="P4" i="20" a="1"/>
  <c r="P4" i="20" s="1"/>
  <c r="Q4" i="20" a="1"/>
  <c r="Q4" i="20" s="1"/>
  <c r="R4" i="20" a="1"/>
  <c r="R4" i="20" s="1"/>
  <c r="N4" i="20" a="1"/>
  <c r="N4" i="20" s="1"/>
  <c r="B15" i="1"/>
  <c r="B10" i="1"/>
  <c r="A2" i="1"/>
  <c r="B14" i="1"/>
  <c r="B9" i="1"/>
  <c r="B7" i="1"/>
  <c r="C11" i="2"/>
  <c r="B3" i="5"/>
  <c r="C3" i="5"/>
  <c r="D3" i="5"/>
  <c r="Q10" i="20" l="1" a="1"/>
  <c r="Q10" i="20" s="1"/>
  <c r="A1" i="10"/>
  <c r="A9" i="9"/>
  <c r="A36" i="4"/>
  <c r="A1" i="2"/>
  <c r="A1" i="43"/>
  <c r="E14" i="3"/>
  <c r="E3" i="5"/>
  <c r="A18" i="6" l="1"/>
  <c r="A15" i="5"/>
  <c r="A1" i="3"/>
  <c r="A17" i="9"/>
  <c r="A8" i="6"/>
  <c r="A1" i="6"/>
  <c r="A9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13" i="6" l="1"/>
  <c r="D11" i="6"/>
  <c r="D17" i="6"/>
  <c r="D14" i="6"/>
  <c r="D16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<sst xmlns="http://schemas.openxmlformats.org/spreadsheetml/2006/main" count="12480" uniqueCount="461">
  <si>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</si>
  <si>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</si>
  <si>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</si>
  <si>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</si>
  <si>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</si>
  <si>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</si>
  <si>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</si>
  <si>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</si>
  <si>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</si>
  <si>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</si>
  <si>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</si>
  <si>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</si>
  <si>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</si>
  <si>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</si>
  <si>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</si>
  <si>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</si>
  <si>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</si>
  <si>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</si>
  <si>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</si>
  <si>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</si>
  <si>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</si>
  <si>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</si>
  <si>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</si>
  <si>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</si>
  <si>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</si>
  <si>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</si>
  <si>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</si>
  <si>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</si>
  <si>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</si>
  <si>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</si>
  <si>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</si>
  <si>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</si>
  <si>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</si>
  <si>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</si>
  <si>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</si>
  <si>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</si>
  <si>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</si>
  <si>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</si>
  <si>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</si>
  <si>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</si>
  <si>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</si>
  <si>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</si>
  <si>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</si>
  <si>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</si>
  <si>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</si>
  <si>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</si>
  <si>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</si>
  <si>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</si>
  <si>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</si>
  <si>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</si>
  <si>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</si>
  <si>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</si>
  <si>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</si>
  <si>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</si>
  <si>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</si>
  <si>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</si>
  <si>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</si>
  <si>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</si>
  <si>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</si>
  <si>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</si>
  <si>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</si>
  <si>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</si>
  <si>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</si>
  <si>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</si>
  <si>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</si>
  <si>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</si>
  <si>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</si>
  <si>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</si>
  <si>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</si>
  <si>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</si>
  <si>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</si>
  <si>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</si>
  <si>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</si>
  <si>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</si>
  <si>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</si>
  <si>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</si>
  <si>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</si>
  <si>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</si>
  <si>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</si>
  <si>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</si>
  <si>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</si>
  <si>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</si>
  <si>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</si>
  <si>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</si>
  <si>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</si>
  <si>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</si>
  <si>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</si>
  <si>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</si>
  <si>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</si>
  <si>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</si>
  <si>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</si>
  <si>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</si>
  <si>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</si>
  <si>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</si>
  <si>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</si>
  <si>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</si>
  <si>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</si>
  <si>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</si>
  <si>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</si>
  <si>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</si>
  <si>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</si>
  <si>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</si>
  <si>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</si>
  <si>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</si>
  <si>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</si>
  <si>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</si>
  <si>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</si>
  <si>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</si>
  <si>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</si>
  <si>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</si>
  <si>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</si>
  <si>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</si>
  <si>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</si>
  <si>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</si>
  <si>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</si>
  <si>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</si>
  <si>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</si>
  <si>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</si>
  <si>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</si>
  <si>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</si>
  <si>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</si>
  <si>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</si>
  <si>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</si>
  <si>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</si>
  <si>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</si>
  <si>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</si>
  <si>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</si>
  <si>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</si>
  <si>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</si>
  <si>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</si>
  <si>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</si>
  <si>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</si>
  <si>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</si>
  <si>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</si>
  <si>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</si>
  <si>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</si>
  <si>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</si>
  <si>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</si>
  <si>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</si>
  <si>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</si>
  <si>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</si>
  <si>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</si>
  <si>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</si>
  <si>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</si>
  <si>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</si>
  <si>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</si>
  <si>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</si>
  <si>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</si>
  <si>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</si>
  <si>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</si>
  <si>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</si>
  <si>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</si>
  <si>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</si>
  <si>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</si>
  <si>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</si>
  <si>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</si>
  <si>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</si>
  <si>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</si>
  <si>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</si>
  <si>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</si>
  <si>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</si>
  <si>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</si>
  <si>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</si>
  <si>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</si>
  <si>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</si>
  <si>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</si>
  <si>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</si>
  <si>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</si>
  <si>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</si>
  <si>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</si>
  <si>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</si>
  <si>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</si>
  <si>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</si>
  <si>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</si>
  <si>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</si>
  <si>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</si>
  <si>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</si>
  <si>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</si>
  <si>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</si>
  <si>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</si>
  <si>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</si>
  <si>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</si>
  <si>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</si>
  <si>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</si>
  <si>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</si>
  <si>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</si>
  <si>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</si>
  <si>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</si>
  <si>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</si>
  <si>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</si>
  <si>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</si>
  <si>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</si>
  <si>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</si>
  <si>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</si>
  <si>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</si>
  <si>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</si>
  <si>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</si>
  <si>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</si>
  <si>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</si>
  <si>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</si>
  <si>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</si>
  <si>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</si>
  <si>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</si>
  <si>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</si>
  <si>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</si>
  <si>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</si>
  <si>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</si>
  <si>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</si>
  <si>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</si>
  <si>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</si>
  <si>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</si>
  <si>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</si>
  <si>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</si>
  <si>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</si>
  <si>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</si>
  <si>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</si>
  <si>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</si>
  <si>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</si>
  <si>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</si>
  <si>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</si>
  <si>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</si>
  <si>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</si>
  <si>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</si>
  <si>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</si>
  <si>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</si>
  <si>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</si>
  <si>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</si>
  <si>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</si>
  <si>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</si>
  <si>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</si>
  <si>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</si>
  <si>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</si>
  <si>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</si>
  <si>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</si>
  <si>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</si>
  <si>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</si>
  <si>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</si>
  <si>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</si>
  <si>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</si>
  <si>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</si>
  <si>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</si>
  <si>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</si>
  <si>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</si>
  <si>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</si>
  <si>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</si>
  <si>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</si>
  <si>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</si>
  <si>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</si>
  <si>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</si>
  <si>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</si>
  <si>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</si>
  <si>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</si>
  <si>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</si>
  <si>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</si>
  <si>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</si>
  <si>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</si>
  <si>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</si>
  <si>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</si>
  <si>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</si>
  <si>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</si>
  <si>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</si>
  <si>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</si>
  <si>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</si>
  <si>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</si>
  <si>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</si>
  <si>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</si>
  <si>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</si>
  <si>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</si>
  <si>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</si>
  <si>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</si>
  <si>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</si>
  <si>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</si>
  <si>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</si>
  <si>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</si>
  <si>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</si>
  <si>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</si>
  <si>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</si>
  <si>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</si>
  <si>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</si>
  <si>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</si>
  <si>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</si>
  <si>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</si>
  <si>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</si>
  <si>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</si>
  <si>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</si>
  <si>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</si>
  <si>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</si>
  <si>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</si>
  <si>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</si>
  <si>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</si>
  <si>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</si>
  <si>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</si>
  <si>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</si>
  <si>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</si>
  <si>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</si>
  <si>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</si>
  <si>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</si>
  <si>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</si>
  <si>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</si>
  <si>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</si>
  <si>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</si>
  <si>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</si>
  <si>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</si>
  <si>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</si>
  <si>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</si>
  <si>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</si>
  <si>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</si>
  <si>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</si>
  <si>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</si>
  <si>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</si>
  <si>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</si>
  <si>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</si>
  <si>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</si>
  <si>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</si>
  <si>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</si>
  <si>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</si>
  <si>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</si>
  <si>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</si>
  <si>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</si>
  <si>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</si>
  <si>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</si>
  <si>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</si>
  <si>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</si>
  <si>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</si>
  <si>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</si>
  <si>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</si>
  <si>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</si>
  <si>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</si>
  <si>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</si>
  <si>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</si>
  <si>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</si>
  <si>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</si>
  <si>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</si>
  <si>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</si>
  <si>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</si>
  <si>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</si>
  <si>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</si>
  <si>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</si>
  <si>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</si>
  <si>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</si>
  <si>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</si>
  <si>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</si>
  <si>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</si>
  <si>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</si>
  <si>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</si>
  <si>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</si>
  <si>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</si>
  <si>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</si>
  <si>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</si>
  <si>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</si>
  <si>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</si>
  <si>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</si>
  <si>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</si>
  <si>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EL1 EAST WIN (G.ESE1.E1.W1)</t>
  </si>
  <si>
    <t>EL1 NORTH WIN (G.ESE1.E2.W1)</t>
  </si>
  <si>
    <t>EL1 SOUTH WIN (G.ESE1.E3.W1)</t>
  </si>
  <si>
    <t>EL1 SOUTH WIN (G.SSW2.E4.W1)</t>
  </si>
  <si>
    <t>EL1 WEST WIN (G.SSW2.E5.W1)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</si>
  <si>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</si>
  <si>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</si>
  <si>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</si>
  <si>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</si>
  <si>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</si>
  <si>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</si>
  <si>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</si>
  <si>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</si>
  <si>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</si>
  <si>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</si>
  <si>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</si>
  <si>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</si>
  <si>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</si>
  <si>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</si>
  <si>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</si>
  <si>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</si>
  <si>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</si>
  <si>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</si>
  <si>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</si>
  <si>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</si>
  <si>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</si>
  <si>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</si>
  <si>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</si>
  <si>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</si>
  <si>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</si>
  <si>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</si>
  <si>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DINING EL1 ESE PERIM SPC (G.ESE1)</t>
  </si>
  <si>
    <t>Yes</t>
  </si>
  <si>
    <t>0.0</t>
  </si>
  <si>
    <t>0.5</t>
  </si>
  <si>
    <t>Dining_fast</t>
  </si>
  <si>
    <t>Restaurant</t>
  </si>
  <si>
    <t>EL1 ESE PERIM PLNM (G.ESE5)</t>
  </si>
  <si>
    <t>No</t>
  </si>
  <si>
    <t>Plenum</t>
  </si>
  <si>
    <t>EL1 NW PERIM PLNM (G.NW7)</t>
  </si>
  <si>
    <t>EL1 NORTH PERIM PLNM (G.N8)</t>
  </si>
  <si>
    <t>RESTROOM EL1 NORTH PERIM SPC (G.N4)</t>
  </si>
  <si>
    <t>Restroom</t>
  </si>
  <si>
    <t>EL1 SSW PERIM PLNM (G.SSW6)</t>
  </si>
  <si>
    <t>KITCHEN EL1 NW PERIM SPC (G.NW3)</t>
  </si>
  <si>
    <t>0.15</t>
  </si>
  <si>
    <t>Kitchen</t>
  </si>
  <si>
    <t>LOBBYWAITING EL1 SSW PERIM SPC (G.SSW2)</t>
  </si>
  <si>
    <t>Lobby</t>
  </si>
  <si>
    <t>Roof Membrane+Roof Continuous Insulation+Metal Decking</t>
  </si>
  <si>
    <t>Stucco+Wall Continuous Insulation+Gypsum 5/8in</t>
  </si>
  <si>
    <t>Theoretical Glazing</t>
  </si>
  <si>
    <t>Dining EL1 ESE Perim Spc (G.ESE1)</t>
  </si>
  <si>
    <t>Kitchen EL1 NW Perim Spc (G.NW3)</t>
  </si>
  <si>
    <t>LobbyWaiting EL1 SSW Perim Spc (G.SSW2)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</si>
  <si>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</si>
  <si>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</si>
  <si>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</si>
  <si>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</si>
  <si>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</si>
  <si>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</si>
  <si>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</si>
  <si>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</si>
  <si>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</si>
  <si>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</si>
  <si>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</si>
  <si>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</si>
  <si>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</si>
  <si>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</si>
  <si>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</si>
  <si>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</si>
  <si>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</si>
  <si>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</si>
  <si>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</si>
  <si>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SZ-CAV</t>
  </si>
  <si>
    <t>0.8</t>
  </si>
  <si>
    <t>COMBUSTION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</si>
  <si>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</si>
  <si>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</si>
  <si>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</si>
  <si>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</si>
  <si>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</si>
  <si>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</si>
  <si>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</si>
  <si>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AllOtherDays</t>
  </si>
  <si>
    <t>Saturdays</t>
  </si>
  <si>
    <t>Weekdays</t>
  </si>
  <si>
    <t>DHW Sch</t>
  </si>
  <si>
    <t>Elec Equip Sch</t>
  </si>
  <si>
    <t>AllDays</t>
  </si>
  <si>
    <t>Heating Setpoint Schedule</t>
  </si>
  <si>
    <t>Infiltration Schedule</t>
  </si>
  <si>
    <t>Lighting Schedule</t>
  </si>
  <si>
    <t>OA Schedule</t>
  </si>
  <si>
    <t>Occupant Sch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</si>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</sst>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9-4F11-A001-E69E887D0CD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9-4F11-A001-E69E887D0CD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9-4F11-A001-E69E887D0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385040"/>
        <c:axId val="1137902671"/>
      </c:lineChart>
      <c:catAx>
        <c:axId val="59938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37902671"/>
        <c:crosses val="autoZero"/>
        <c:auto val="1"/>
        <c:lblAlgn val="ctr"/>
        <c:lblOffset val="100"/>
        <c:noMultiLvlLbl val="0"/>
      </c:catAx>
      <c:valAx>
        <c:axId val="113790267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99385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76-4925-9186-452C8080BF1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76-4925-9186-452C8080BF1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76-4925-9186-452C8080B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221327"/>
        <c:axId val="1277218927"/>
      </c:lineChart>
      <c:catAx>
        <c:axId val="127722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7218927"/>
        <c:crosses val="autoZero"/>
        <c:auto val="1"/>
        <c:lblAlgn val="ctr"/>
        <c:lblOffset val="100"/>
        <c:noMultiLvlLbl val="0"/>
      </c:catAx>
      <c:valAx>
        <c:axId val="1277218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772213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1-4A54-A97D-B825FAEA1E03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C1-4A54-A97D-B825FAEA1E03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C1-4A54-A97D-B825FAEA1E03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C1-4A54-A97D-B825FAEA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55247"/>
        <c:axId val="651048527"/>
      </c:lineChart>
      <c:catAx>
        <c:axId val="65105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48527"/>
        <c:crosses val="autoZero"/>
        <c:auto val="1"/>
        <c:lblAlgn val="ctr"/>
        <c:lblOffset val="100"/>
        <c:noMultiLvlLbl val="0"/>
      </c:catAx>
      <c:valAx>
        <c:axId val="651048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552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C2-43E8-9CA0-F7609695B67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C2-43E8-9CA0-F7609695B67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C2-43E8-9CA0-F7609695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052847"/>
        <c:axId val="651053327"/>
      </c:lineChart>
      <c:catAx>
        <c:axId val="65105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53327"/>
        <c:crosses val="autoZero"/>
        <c:auto val="1"/>
        <c:lblAlgn val="ctr"/>
        <c:lblOffset val="100"/>
        <c:noMultiLvlLbl val="0"/>
      </c:catAx>
      <c:valAx>
        <c:axId val="6510533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510528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E-46F5-BE5B-89FC9FC2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0335"/>
        <c:axId val="611266975"/>
      </c:lineChart>
      <c:catAx>
        <c:axId val="611270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66975"/>
        <c:crosses val="autoZero"/>
        <c:auto val="1"/>
        <c:lblAlgn val="ctr"/>
        <c:lblOffset val="100"/>
        <c:noMultiLvlLbl val="0"/>
      </c:catAx>
      <c:valAx>
        <c:axId val="6112669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03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3F-4029-9379-F86FBAC93CD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3F-4029-9379-F86FBAC93CD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3F-4029-9379-F86FBAC9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68895"/>
        <c:axId val="611271775"/>
      </c:lineChart>
      <c:catAx>
        <c:axId val="611268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1775"/>
        <c:crosses val="autoZero"/>
        <c:auto val="1"/>
        <c:lblAlgn val="ctr"/>
        <c:lblOffset val="100"/>
        <c:noMultiLvlLbl val="0"/>
      </c:catAx>
      <c:valAx>
        <c:axId val="6112717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688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2C-4D1F-BDD7-767300D8FFE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2C-4D1F-BDD7-767300D8FFE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2C-4D1F-BDD7-767300D8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272735"/>
        <c:axId val="613856527"/>
      </c:lineChart>
      <c:catAx>
        <c:axId val="611272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6527"/>
        <c:crosses val="autoZero"/>
        <c:auto val="1"/>
        <c:lblAlgn val="ctr"/>
        <c:lblOffset val="100"/>
        <c:noMultiLvlLbl val="0"/>
      </c:catAx>
      <c:valAx>
        <c:axId val="6138565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12727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7-4E1F-A758-15080F965C1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7-4E1F-A758-15080F965C1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7-4E1F-A758-15080F965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56047"/>
        <c:axId val="613851727"/>
      </c:lineChart>
      <c:catAx>
        <c:axId val="61385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1727"/>
        <c:crosses val="autoZero"/>
        <c:auto val="1"/>
        <c:lblAlgn val="ctr"/>
        <c:lblOffset val="100"/>
        <c:noMultiLvlLbl val="0"/>
      </c:catAx>
      <c:valAx>
        <c:axId val="613851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60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0A-4B73-BD84-A804E955E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858447"/>
        <c:axId val="613857967"/>
      </c:lineChart>
      <c:catAx>
        <c:axId val="613858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7967"/>
        <c:crosses val="autoZero"/>
        <c:auto val="1"/>
        <c:lblAlgn val="ctr"/>
        <c:lblOffset val="100"/>
        <c:noMultiLvlLbl val="0"/>
      </c:catAx>
      <c:valAx>
        <c:axId val="6138579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8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68-481D-AEB9-44E8C73C153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68-481D-AEB9-44E8C73C153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68-481D-AEB9-44E8C73C1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599568"/>
        <c:axId val="527590928"/>
      </c:lineChart>
      <c:catAx>
        <c:axId val="52759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90928"/>
        <c:crosses val="autoZero"/>
        <c:auto val="1"/>
        <c:lblAlgn val="ctr"/>
        <c:lblOffset val="100"/>
        <c:noMultiLvlLbl val="0"/>
      </c:catAx>
      <c:valAx>
        <c:axId val="527590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9956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D-49DA-9C5D-1997D4750052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D-49DA-9C5D-1997D475005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D-49DA-9C5D-1997D475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598128"/>
        <c:axId val="527601008"/>
      </c:lineChart>
      <c:catAx>
        <c:axId val="52759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601008"/>
        <c:crosses val="autoZero"/>
        <c:auto val="1"/>
        <c:lblAlgn val="ctr"/>
        <c:lblOffset val="100"/>
        <c:noMultiLvlLbl val="0"/>
      </c:catAx>
      <c:valAx>
        <c:axId val="527601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981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F-4567-B400-684038BF879D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9F-4567-B400-684038BF879D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9F-4567-B400-684038BF879D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9F-4567-B400-684038BF8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602928"/>
        <c:axId val="527589488"/>
      </c:lineChart>
      <c:catAx>
        <c:axId val="527602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89488"/>
        <c:crosses val="autoZero"/>
        <c:auto val="1"/>
        <c:lblAlgn val="ctr"/>
        <c:lblOffset val="100"/>
        <c:noMultiLvlLbl val="0"/>
      </c:catAx>
      <c:valAx>
        <c:axId val="527589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6029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D-4B6F-B062-1E7F2BA5470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D-4B6F-B062-1E7F2BA5470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D-4B6F-B062-1E7F2BA54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595248"/>
        <c:axId val="527601968"/>
      </c:lineChart>
      <c:catAx>
        <c:axId val="52759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601968"/>
        <c:crosses val="autoZero"/>
        <c:auto val="1"/>
        <c:lblAlgn val="ctr"/>
        <c:lblOffset val="100"/>
        <c:noMultiLvlLbl val="0"/>
      </c:catAx>
      <c:valAx>
        <c:axId val="527601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9524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48-444B-B6BB-E53B7AC42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593808"/>
        <c:axId val="613852687"/>
      </c:lineChart>
      <c:catAx>
        <c:axId val="52759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3852687"/>
        <c:crosses val="autoZero"/>
        <c:auto val="1"/>
        <c:lblAlgn val="ctr"/>
        <c:lblOffset val="100"/>
        <c:noMultiLvlLbl val="0"/>
      </c:catAx>
      <c:valAx>
        <c:axId val="613852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2759380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46-4567-A704-5B05808BFB80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46-4567-A704-5B05808BFB8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46-4567-A704-5B05808BF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693040"/>
        <c:axId val="434692080"/>
      </c:lineChart>
      <c:catAx>
        <c:axId val="434693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92080"/>
        <c:crosses val="autoZero"/>
        <c:auto val="1"/>
        <c:lblAlgn val="ctr"/>
        <c:lblOffset val="100"/>
        <c:noMultiLvlLbl val="0"/>
      </c:catAx>
      <c:valAx>
        <c:axId val="434692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9304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8-4C32-BB38-2A9260030FA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8-4C32-BB38-2A9260030FA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8-4C32-BB38-2A926003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684880"/>
        <c:axId val="434691120"/>
      </c:lineChart>
      <c:catAx>
        <c:axId val="43468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91120"/>
        <c:crosses val="autoZero"/>
        <c:auto val="1"/>
        <c:lblAlgn val="ctr"/>
        <c:lblOffset val="100"/>
        <c:noMultiLvlLbl val="0"/>
      </c:catAx>
      <c:valAx>
        <c:axId val="4346911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848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Restaurant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2-4B8A-88C0-300191138895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2-4B8A-88C0-300191138895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82-4B8A-88C0-300191138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679600"/>
        <c:axId val="434683440"/>
      </c:lineChart>
      <c:catAx>
        <c:axId val="43467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83440"/>
        <c:crosses val="autoZero"/>
        <c:auto val="1"/>
        <c:lblAlgn val="ctr"/>
        <c:lblOffset val="100"/>
        <c:noMultiLvlLbl val="0"/>
      </c:catAx>
      <c:valAx>
        <c:axId val="434683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3467960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73.10750691841524</c:v>
                </c:pt>
                <c:pt idx="1">
                  <c:v>90.393816713289866</c:v>
                </c:pt>
                <c:pt idx="2">
                  <c:v>82.875783795144855</c:v>
                </c:pt>
                <c:pt idx="3">
                  <c:v>94.186339320118705</c:v>
                </c:pt>
                <c:pt idx="4">
                  <c:v>85.401778520635133</c:v>
                </c:pt>
                <c:pt idx="5">
                  <c:v>96.831355809216888</c:v>
                </c:pt>
                <c:pt idx="6">
                  <c:v>101.6714090547418</c:v>
                </c:pt>
                <c:pt idx="7">
                  <c:v>104.73738046029355</c:v>
                </c:pt>
                <c:pt idx="8">
                  <c:v>110.35913706218817</c:v>
                </c:pt>
                <c:pt idx="9">
                  <c:v>118.2450044788294</c:v>
                </c:pt>
                <c:pt idx="10">
                  <c:v>118.25740508134454</c:v>
                </c:pt>
                <c:pt idx="11">
                  <c:v>107.8742674987114</c:v>
                </c:pt>
                <c:pt idx="12">
                  <c:v>122.58281330537611</c:v>
                </c:pt>
                <c:pt idx="13">
                  <c:v>134.90904223110761</c:v>
                </c:pt>
                <c:pt idx="14">
                  <c:v>153.48527991432675</c:v>
                </c:pt>
                <c:pt idx="15">
                  <c:v>117.51298860525749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7-483A-915E-EC26FFCF5E5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60.916413533571209</c:v>
                </c:pt>
                <c:pt idx="1">
                  <c:v>73.498571278443066</c:v>
                </c:pt>
                <c:pt idx="2">
                  <c:v>66.863062918795578</c:v>
                </c:pt>
                <c:pt idx="3">
                  <c:v>76.114272703161205</c:v>
                </c:pt>
                <c:pt idx="4">
                  <c:v>68.650045789149729</c:v>
                </c:pt>
                <c:pt idx="5">
                  <c:v>77.508129450680329</c:v>
                </c:pt>
                <c:pt idx="6">
                  <c:v>82.139599357450621</c:v>
                </c:pt>
                <c:pt idx="7">
                  <c:v>84.897462330292399</c:v>
                </c:pt>
                <c:pt idx="8">
                  <c:v>89.079477953650368</c:v>
                </c:pt>
                <c:pt idx="9">
                  <c:v>95.577934133684295</c:v>
                </c:pt>
                <c:pt idx="10">
                  <c:v>86.406352431328799</c:v>
                </c:pt>
                <c:pt idx="11">
                  <c:v>80.73810107642035</c:v>
                </c:pt>
                <c:pt idx="12">
                  <c:v>89.907841204229612</c:v>
                </c:pt>
                <c:pt idx="13">
                  <c:v>98.582197779101136</c:v>
                </c:pt>
                <c:pt idx="14">
                  <c:v>113.18862627546554</c:v>
                </c:pt>
                <c:pt idx="15">
                  <c:v>86.159981784425682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97-483A-915E-EC26FFCF5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9226288"/>
        <c:axId val="499226768"/>
      </c:barChart>
      <c:catAx>
        <c:axId val="49922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768"/>
        <c:crosses val="autoZero"/>
        <c:auto val="1"/>
        <c:lblAlgn val="ctr"/>
        <c:lblOffset val="100"/>
        <c:noMultiLvlLbl val="0"/>
      </c:catAx>
      <c:valAx>
        <c:axId val="499226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992262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100.95447607704588</c:v>
                </c:pt>
                <c:pt idx="1">
                  <c:v>90.92345955792203</c:v>
                </c:pt>
                <c:pt idx="2">
                  <c:v>82.122169454883931</c:v>
                </c:pt>
                <c:pt idx="3">
                  <c:v>80.087154517112126</c:v>
                </c:pt>
                <c:pt idx="4">
                  <c:v>81.097007941790224</c:v>
                </c:pt>
                <c:pt idx="5">
                  <c:v>69.451501033383536</c:v>
                </c:pt>
                <c:pt idx="6">
                  <c:v>69.485109768852368</c:v>
                </c:pt>
                <c:pt idx="7">
                  <c:v>70.401593362324789</c:v>
                </c:pt>
                <c:pt idx="8">
                  <c:v>69.431488923029193</c:v>
                </c:pt>
                <c:pt idx="9">
                  <c:v>75.488592746798517</c:v>
                </c:pt>
                <c:pt idx="10">
                  <c:v>88.644240825906152</c:v>
                </c:pt>
                <c:pt idx="11">
                  <c:v>86.107431854235372</c:v>
                </c:pt>
                <c:pt idx="12">
                  <c:v>81.526675307387819</c:v>
                </c:pt>
                <c:pt idx="13">
                  <c:v>74.03958384418678</c:v>
                </c:pt>
                <c:pt idx="14">
                  <c:v>66.170150478659252</c:v>
                </c:pt>
                <c:pt idx="15">
                  <c:v>97.692056708485751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8-485B-BE49-0470732C276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97.955141646107421</c:v>
                </c:pt>
                <c:pt idx="1">
                  <c:v>96.428136056328171</c:v>
                </c:pt>
                <c:pt idx="2">
                  <c:v>87.495253441692654</c:v>
                </c:pt>
                <c:pt idx="3">
                  <c:v>84.499632185518621</c:v>
                </c:pt>
                <c:pt idx="4">
                  <c:v>86.727732211040447</c:v>
                </c:pt>
                <c:pt idx="5">
                  <c:v>71.761841374375095</c:v>
                </c:pt>
                <c:pt idx="6">
                  <c:v>73.005139394182024</c:v>
                </c:pt>
                <c:pt idx="7">
                  <c:v>73.575186784700918</c:v>
                </c:pt>
                <c:pt idx="8">
                  <c:v>72.764338509425556</c:v>
                </c:pt>
                <c:pt idx="9">
                  <c:v>77.602365022093892</c:v>
                </c:pt>
                <c:pt idx="10">
                  <c:v>82.085718289137219</c:v>
                </c:pt>
                <c:pt idx="11">
                  <c:v>82.398270521295714</c:v>
                </c:pt>
                <c:pt idx="12">
                  <c:v>77.808711448288292</c:v>
                </c:pt>
                <c:pt idx="13">
                  <c:v>72.665764228415284</c:v>
                </c:pt>
                <c:pt idx="14">
                  <c:v>64.897877685421037</c:v>
                </c:pt>
                <c:pt idx="15">
                  <c:v>89.781793433385545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8-485B-BE49-0470732C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2374463"/>
        <c:axId val="692374943"/>
      </c:barChart>
      <c:catAx>
        <c:axId val="69237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2374943"/>
        <c:crosses val="autoZero"/>
        <c:auto val="1"/>
        <c:lblAlgn val="ctr"/>
        <c:lblOffset val="100"/>
        <c:noMultiLvlLbl val="0"/>
      </c:catAx>
      <c:valAx>
        <c:axId val="6923749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237446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87.153090892713266</c:v>
                </c:pt>
                <c:pt idx="1">
                  <c:v>105.34732196027603</c:v>
                </c:pt>
                <c:pt idx="2">
                  <c:v>99.718314158605608</c:v>
                </c:pt>
                <c:pt idx="3">
                  <c:v>108.99888905013788</c:v>
                </c:pt>
                <c:pt idx="4">
                  <c:v>100.8730814846694</c:v>
                </c:pt>
                <c:pt idx="5">
                  <c:v>108.56869123100252</c:v>
                </c:pt>
                <c:pt idx="6">
                  <c:v>109.9845968302899</c:v>
                </c:pt>
                <c:pt idx="7">
                  <c:v>114.38554464066777</c:v>
                </c:pt>
                <c:pt idx="8">
                  <c:v>120.07136601794535</c:v>
                </c:pt>
                <c:pt idx="9">
                  <c:v>124.95218912169905</c:v>
                </c:pt>
                <c:pt idx="10">
                  <c:v>126.11800589504027</c:v>
                </c:pt>
                <c:pt idx="11">
                  <c:v>117.09397534892334</c:v>
                </c:pt>
                <c:pt idx="12">
                  <c:v>128.20877350134364</c:v>
                </c:pt>
                <c:pt idx="13">
                  <c:v>137.94064425083445</c:v>
                </c:pt>
                <c:pt idx="14">
                  <c:v>149.97749575887386</c:v>
                </c:pt>
                <c:pt idx="15">
                  <c:v>122.4591425668947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A-456F-A9F3-2435CD37D47E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64.353657377057388</c:v>
                </c:pt>
                <c:pt idx="1">
                  <c:v>83.054331453392663</c:v>
                </c:pt>
                <c:pt idx="2">
                  <c:v>77.830720265827281</c:v>
                </c:pt>
                <c:pt idx="3">
                  <c:v>85.878971520650154</c:v>
                </c:pt>
                <c:pt idx="4">
                  <c:v>78.642424272753203</c:v>
                </c:pt>
                <c:pt idx="5">
                  <c:v>85.566209108788016</c:v>
                </c:pt>
                <c:pt idx="6">
                  <c:v>86.563797046474747</c:v>
                </c:pt>
                <c:pt idx="7">
                  <c:v>91.104919706348923</c:v>
                </c:pt>
                <c:pt idx="8">
                  <c:v>95.032312627296335</c:v>
                </c:pt>
                <c:pt idx="9">
                  <c:v>100.62844732246072</c:v>
                </c:pt>
                <c:pt idx="10">
                  <c:v>88.445651031632039</c:v>
                </c:pt>
                <c:pt idx="11">
                  <c:v>83.979232243568248</c:v>
                </c:pt>
                <c:pt idx="12">
                  <c:v>91.131877755480943</c:v>
                </c:pt>
                <c:pt idx="13">
                  <c:v>98.751957924025035</c:v>
                </c:pt>
                <c:pt idx="14">
                  <c:v>108.19269475401468</c:v>
                </c:pt>
                <c:pt idx="15">
                  <c:v>88.313447998038328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A-456F-A9F3-2435CD37D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705087"/>
        <c:axId val="552703167"/>
      </c:barChart>
      <c:catAx>
        <c:axId val="55270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2703167"/>
        <c:crosses val="autoZero"/>
        <c:auto val="1"/>
        <c:lblAlgn val="ctr"/>
        <c:lblOffset val="100"/>
        <c:noMultiLvlLbl val="0"/>
      </c:catAx>
      <c:valAx>
        <c:axId val="552703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27050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86.251414959790623</c:v>
                </c:pt>
                <c:pt idx="1">
                  <c:v>78.102522656871628</c:v>
                </c:pt>
                <c:pt idx="2">
                  <c:v>73.656396218767043</c:v>
                </c:pt>
                <c:pt idx="3">
                  <c:v>71.899323921953282</c:v>
                </c:pt>
                <c:pt idx="4">
                  <c:v>73.427720701199533</c:v>
                </c:pt>
                <c:pt idx="5">
                  <c:v>66.978611713014629</c:v>
                </c:pt>
                <c:pt idx="6">
                  <c:v>66.522581807445363</c:v>
                </c:pt>
                <c:pt idx="7">
                  <c:v>66.97772095141346</c:v>
                </c:pt>
                <c:pt idx="8">
                  <c:v>66.197804122524758</c:v>
                </c:pt>
                <c:pt idx="9">
                  <c:v>68.259026467629823</c:v>
                </c:pt>
                <c:pt idx="10">
                  <c:v>74.384929114392804</c:v>
                </c:pt>
                <c:pt idx="11">
                  <c:v>74.862437383963282</c:v>
                </c:pt>
                <c:pt idx="12">
                  <c:v>70.764939022864553</c:v>
                </c:pt>
                <c:pt idx="13">
                  <c:v>66.296478489108182</c:v>
                </c:pt>
                <c:pt idx="14">
                  <c:v>60.885417031561985</c:v>
                </c:pt>
                <c:pt idx="15">
                  <c:v>80.996542043447135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7-4ECB-AD7A-B742E28B9C4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90.767766440306474</c:v>
                </c:pt>
                <c:pt idx="1">
                  <c:v>83.930860886057587</c:v>
                </c:pt>
                <c:pt idx="2">
                  <c:v>77.983671038738123</c:v>
                </c:pt>
                <c:pt idx="3">
                  <c:v>75.465963398705895</c:v>
                </c:pt>
                <c:pt idx="4">
                  <c:v>77.995035755571024</c:v>
                </c:pt>
                <c:pt idx="5">
                  <c:v>68.079698141911337</c:v>
                </c:pt>
                <c:pt idx="6">
                  <c:v>67.502589714205641</c:v>
                </c:pt>
                <c:pt idx="7">
                  <c:v>68.383302723828876</c:v>
                </c:pt>
                <c:pt idx="8">
                  <c:v>67.306216815377141</c:v>
                </c:pt>
                <c:pt idx="9">
                  <c:v>70.199680727021615</c:v>
                </c:pt>
                <c:pt idx="10">
                  <c:v>75.379839762997364</c:v>
                </c:pt>
                <c:pt idx="11">
                  <c:v>76.458962412863002</c:v>
                </c:pt>
                <c:pt idx="12">
                  <c:v>72.373744551591614</c:v>
                </c:pt>
                <c:pt idx="13">
                  <c:v>67.716412532715466</c:v>
                </c:pt>
                <c:pt idx="14">
                  <c:v>61.449244103708672</c:v>
                </c:pt>
                <c:pt idx="15">
                  <c:v>82.899579140164846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D7-4ECB-AD7A-B742E28B9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782335"/>
        <c:axId val="713781375"/>
      </c:barChart>
      <c:catAx>
        <c:axId val="713782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81375"/>
        <c:crosses val="autoZero"/>
        <c:auto val="1"/>
        <c:lblAlgn val="ctr"/>
        <c:lblOffset val="100"/>
        <c:noMultiLvlLbl val="0"/>
      </c:catAx>
      <c:valAx>
        <c:axId val="7137813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823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90.650441127163731</c:v>
                </c:pt>
                <c:pt idx="1">
                  <c:v>107.69179648599552</c:v>
                </c:pt>
                <c:pt idx="2">
                  <c:v>100.8391574796451</c:v>
                </c:pt>
                <c:pt idx="3">
                  <c:v>109.96211761055703</c:v>
                </c:pt>
                <c:pt idx="4">
                  <c:v>101.98724409370011</c:v>
                </c:pt>
                <c:pt idx="5">
                  <c:v>108.51600118100977</c:v>
                </c:pt>
                <c:pt idx="6">
                  <c:v>109.96394417226729</c:v>
                </c:pt>
                <c:pt idx="7">
                  <c:v>114.55741158690681</c:v>
                </c:pt>
                <c:pt idx="8">
                  <c:v>120.16282421470358</c:v>
                </c:pt>
                <c:pt idx="9">
                  <c:v>125.77736464677299</c:v>
                </c:pt>
                <c:pt idx="10">
                  <c:v>128.45468375461019</c:v>
                </c:pt>
                <c:pt idx="11">
                  <c:v>119.28029465192739</c:v>
                </c:pt>
                <c:pt idx="12">
                  <c:v>129.7968663207042</c:v>
                </c:pt>
                <c:pt idx="13">
                  <c:v>138.837826341522</c:v>
                </c:pt>
                <c:pt idx="14">
                  <c:v>150.17697631474911</c:v>
                </c:pt>
                <c:pt idx="15">
                  <c:v>126.8934839287591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8F-40A9-8DFF-E8D72CDAE3EB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68.882994960691391</c:v>
                </c:pt>
                <c:pt idx="1">
                  <c:v>86.675567610306814</c:v>
                </c:pt>
                <c:pt idx="2">
                  <c:v>79.943962087584893</c:v>
                </c:pt>
                <c:pt idx="3">
                  <c:v>87.681282496534536</c:v>
                </c:pt>
                <c:pt idx="4">
                  <c:v>80.807940789374925</c:v>
                </c:pt>
                <c:pt idx="5">
                  <c:v>85.774342062463418</c:v>
                </c:pt>
                <c:pt idx="6">
                  <c:v>86.751697701534809</c:v>
                </c:pt>
                <c:pt idx="7">
                  <c:v>91.599742780076966</c:v>
                </c:pt>
                <c:pt idx="8">
                  <c:v>95.37811328686027</c:v>
                </c:pt>
                <c:pt idx="9">
                  <c:v>101.91742439786017</c:v>
                </c:pt>
                <c:pt idx="10">
                  <c:v>90.980478308954162</c:v>
                </c:pt>
                <c:pt idx="11">
                  <c:v>86.524613544580617</c:v>
                </c:pt>
                <c:pt idx="12">
                  <c:v>93.102407558462474</c:v>
                </c:pt>
                <c:pt idx="13">
                  <c:v>100.0479610066607</c:v>
                </c:pt>
                <c:pt idx="14">
                  <c:v>108.54994019887005</c:v>
                </c:pt>
                <c:pt idx="15">
                  <c:v>93.198659854175332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8F-40A9-8DFF-E8D72CDAE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3784255"/>
        <c:axId val="713782815"/>
      </c:barChart>
      <c:catAx>
        <c:axId val="713784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82815"/>
        <c:crosses val="autoZero"/>
        <c:auto val="1"/>
        <c:lblAlgn val="ctr"/>
        <c:lblOffset val="100"/>
        <c:noMultiLvlLbl val="0"/>
      </c:catAx>
      <c:valAx>
        <c:axId val="7137828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37842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72.316470582347904</c:v>
                </c:pt>
                <c:pt idx="1">
                  <c:v>69.322710917834755</c:v>
                </c:pt>
                <c:pt idx="2">
                  <c:v>69.067492706263863</c:v>
                </c:pt>
                <c:pt idx="3">
                  <c:v>67.875908902111306</c:v>
                </c:pt>
                <c:pt idx="4">
                  <c:v>69.067352586461425</c:v>
                </c:pt>
                <c:pt idx="5">
                  <c:v>66.309174344064175</c:v>
                </c:pt>
                <c:pt idx="6">
                  <c:v>65.902041245264712</c:v>
                </c:pt>
                <c:pt idx="7">
                  <c:v>65.856922668881907</c:v>
                </c:pt>
                <c:pt idx="8">
                  <c:v>65.419438620020117</c:v>
                </c:pt>
                <c:pt idx="9">
                  <c:v>65.205295527676157</c:v>
                </c:pt>
                <c:pt idx="10">
                  <c:v>65.922423672239759</c:v>
                </c:pt>
                <c:pt idx="11">
                  <c:v>66.849055942831114</c:v>
                </c:pt>
                <c:pt idx="12">
                  <c:v>64.975023645216666</c:v>
                </c:pt>
                <c:pt idx="13">
                  <c:v>63.400492421019976</c:v>
                </c:pt>
                <c:pt idx="14">
                  <c:v>60.128209619224442</c:v>
                </c:pt>
                <c:pt idx="15">
                  <c:v>68.936996131692595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0-42B5-91F5-8BE0FBAE5F1A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72.268259361754303</c:v>
                </c:pt>
                <c:pt idx="1">
                  <c:v>69.940889460488719</c:v>
                </c:pt>
                <c:pt idx="2">
                  <c:v>69.282546577323615</c:v>
                </c:pt>
                <c:pt idx="3">
                  <c:v>68.028679520990451</c:v>
                </c:pt>
                <c:pt idx="4">
                  <c:v>69.350975083696554</c:v>
                </c:pt>
                <c:pt idx="5">
                  <c:v>66.308338629528251</c:v>
                </c:pt>
                <c:pt idx="6">
                  <c:v>65.895510661615674</c:v>
                </c:pt>
                <c:pt idx="7">
                  <c:v>65.863788539201025</c:v>
                </c:pt>
                <c:pt idx="8">
                  <c:v>65.419503675642673</c:v>
                </c:pt>
                <c:pt idx="9">
                  <c:v>65.304905694368685</c:v>
                </c:pt>
                <c:pt idx="10">
                  <c:v>65.848625574866503</c:v>
                </c:pt>
                <c:pt idx="11">
                  <c:v>66.759299200816699</c:v>
                </c:pt>
                <c:pt idx="12">
                  <c:v>64.934784240525644</c:v>
                </c:pt>
                <c:pt idx="13">
                  <c:v>63.382211791081374</c:v>
                </c:pt>
                <c:pt idx="14">
                  <c:v>60.115794003873312</c:v>
                </c:pt>
                <c:pt idx="15">
                  <c:v>68.70609871440081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0-42B5-91F5-8BE0FBAE5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150159"/>
        <c:axId val="559147759"/>
      </c:barChart>
      <c:catAx>
        <c:axId val="55915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9147759"/>
        <c:crosses val="autoZero"/>
        <c:auto val="1"/>
        <c:lblAlgn val="ctr"/>
        <c:lblOffset val="100"/>
        <c:noMultiLvlLbl val="0"/>
      </c:catAx>
      <c:valAx>
        <c:axId val="5591477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91501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87.245469876744622</c:v>
                </c:pt>
                <c:pt idx="1">
                  <c:v>105.44758268319414</c:v>
                </c:pt>
                <c:pt idx="2">
                  <c:v>99.705953590319723</c:v>
                </c:pt>
                <c:pt idx="3">
                  <c:v>108.99160782469011</c:v>
                </c:pt>
                <c:pt idx="4">
                  <c:v>100.82819310510487</c:v>
                </c:pt>
                <c:pt idx="5">
                  <c:v>108.5607094065426</c:v>
                </c:pt>
                <c:pt idx="6">
                  <c:v>109.97619965070135</c:v>
                </c:pt>
                <c:pt idx="7">
                  <c:v>114.37310900820202</c:v>
                </c:pt>
                <c:pt idx="8">
                  <c:v>120.06052675037157</c:v>
                </c:pt>
                <c:pt idx="9">
                  <c:v>124.94714480881154</c:v>
                </c:pt>
                <c:pt idx="10">
                  <c:v>126.26966556405728</c:v>
                </c:pt>
                <c:pt idx="11">
                  <c:v>117.23864404065476</c:v>
                </c:pt>
                <c:pt idx="12">
                  <c:v>128.28340731325284</c:v>
                </c:pt>
                <c:pt idx="13">
                  <c:v>137.93030541112651</c:v>
                </c:pt>
                <c:pt idx="14">
                  <c:v>149.96011089481505</c:v>
                </c:pt>
                <c:pt idx="15">
                  <c:v>122.81922543774927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0-471C-9C21-730281EDE11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64.255203198734918</c:v>
                </c:pt>
                <c:pt idx="1">
                  <c:v>83.234695664793392</c:v>
                </c:pt>
                <c:pt idx="2">
                  <c:v>77.843361073718029</c:v>
                </c:pt>
                <c:pt idx="3">
                  <c:v>85.874357575727245</c:v>
                </c:pt>
                <c:pt idx="4">
                  <c:v>78.632245569962322</c:v>
                </c:pt>
                <c:pt idx="5">
                  <c:v>85.54343964089297</c:v>
                </c:pt>
                <c:pt idx="6">
                  <c:v>86.540862437383964</c:v>
                </c:pt>
                <c:pt idx="7">
                  <c:v>91.07036516221369</c:v>
                </c:pt>
                <c:pt idx="8">
                  <c:v>95.002812404605947</c:v>
                </c:pt>
                <c:pt idx="9">
                  <c:v>100.62463406212312</c:v>
                </c:pt>
                <c:pt idx="10">
                  <c:v>88.393766670503283</c:v>
                </c:pt>
                <c:pt idx="11">
                  <c:v>83.952349258616124</c:v>
                </c:pt>
                <c:pt idx="12">
                  <c:v>91.085523122269549</c:v>
                </c:pt>
                <c:pt idx="13">
                  <c:v>98.686421890716559</c:v>
                </c:pt>
                <c:pt idx="14">
                  <c:v>108.14601484269051</c:v>
                </c:pt>
                <c:pt idx="15">
                  <c:v>88.464136836995635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0-471C-9C21-730281ED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055647"/>
        <c:axId val="1148056607"/>
      </c:barChart>
      <c:catAx>
        <c:axId val="1148055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6607"/>
        <c:crosses val="autoZero"/>
        <c:auto val="1"/>
        <c:lblAlgn val="ctr"/>
        <c:lblOffset val="100"/>
        <c:noMultiLvlLbl val="0"/>
      </c:catAx>
      <c:valAx>
        <c:axId val="1148056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1480556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72.379264270951666</c:v>
                </c:pt>
                <c:pt idx="1">
                  <c:v>69.382912390093523</c:v>
                </c:pt>
                <c:pt idx="2">
                  <c:v>69.079182701209533</c:v>
                </c:pt>
                <c:pt idx="3">
                  <c:v>67.887729008302102</c:v>
                </c:pt>
                <c:pt idx="4">
                  <c:v>69.076390313718235</c:v>
                </c:pt>
                <c:pt idx="5">
                  <c:v>66.309909973026933</c:v>
                </c:pt>
                <c:pt idx="6">
                  <c:v>65.902471613229309</c:v>
                </c:pt>
                <c:pt idx="7">
                  <c:v>65.857518178042227</c:v>
                </c:pt>
                <c:pt idx="8">
                  <c:v>65.419698842510343</c:v>
                </c:pt>
                <c:pt idx="9">
                  <c:v>65.216465077641388</c:v>
                </c:pt>
                <c:pt idx="10">
                  <c:v>65.975769282736735</c:v>
                </c:pt>
                <c:pt idx="11">
                  <c:v>66.916413533571202</c:v>
                </c:pt>
                <c:pt idx="12">
                  <c:v>65.001040889960919</c:v>
                </c:pt>
                <c:pt idx="13">
                  <c:v>63.405076340270931</c:v>
                </c:pt>
                <c:pt idx="14">
                  <c:v>60.128634982910391</c:v>
                </c:pt>
                <c:pt idx="15">
                  <c:v>69.141310820751755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E-4ADF-AB82-2D86E4650FC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72.356669952809654</c:v>
                </c:pt>
                <c:pt idx="1">
                  <c:v>70.198049332179011</c:v>
                </c:pt>
                <c:pt idx="2">
                  <c:v>69.376126588232935</c:v>
                </c:pt>
                <c:pt idx="3">
                  <c:v>68.093630053695918</c:v>
                </c:pt>
                <c:pt idx="4">
                  <c:v>69.424522967136895</c:v>
                </c:pt>
                <c:pt idx="5">
                  <c:v>66.310585550645797</c:v>
                </c:pt>
                <c:pt idx="6">
                  <c:v>65.897347231883259</c:v>
                </c:pt>
                <c:pt idx="7">
                  <c:v>65.87053430683234</c:v>
                </c:pt>
                <c:pt idx="8">
                  <c:v>65.422511247116276</c:v>
                </c:pt>
                <c:pt idx="9">
                  <c:v>65.340265927367909</c:v>
                </c:pt>
                <c:pt idx="10">
                  <c:v>65.867912064815414</c:v>
                </c:pt>
                <c:pt idx="11">
                  <c:v>66.819025266602949</c:v>
                </c:pt>
                <c:pt idx="12">
                  <c:v>64.95427590589955</c:v>
                </c:pt>
                <c:pt idx="13">
                  <c:v>63.3891377127444</c:v>
                </c:pt>
                <c:pt idx="14">
                  <c:v>60.118641438429854</c:v>
                </c:pt>
                <c:pt idx="15">
                  <c:v>68.911884661385486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FE-4ADF-AB82-2D86E465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22655"/>
        <c:axId val="160026015"/>
      </c:barChart>
      <c:catAx>
        <c:axId val="16002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26015"/>
        <c:crosses val="autoZero"/>
        <c:auto val="1"/>
        <c:lblAlgn val="ctr"/>
        <c:lblOffset val="100"/>
        <c:noMultiLvlLbl val="0"/>
      </c:catAx>
      <c:valAx>
        <c:axId val="160026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226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73.662946819530703</c:v>
                </c:pt>
                <c:pt idx="1">
                  <c:v>89.2574701369671</c:v>
                </c:pt>
                <c:pt idx="2">
                  <c:v>84.532510296303343</c:v>
                </c:pt>
                <c:pt idx="3">
                  <c:v>93.00621030981489</c:v>
                </c:pt>
                <c:pt idx="4">
                  <c:v>86.264841439430725</c:v>
                </c:pt>
                <c:pt idx="5">
                  <c:v>94.505822478218889</c:v>
                </c:pt>
                <c:pt idx="6">
                  <c:v>95.600238203664134</c:v>
                </c:pt>
                <c:pt idx="7">
                  <c:v>99.146340120803302</c:v>
                </c:pt>
                <c:pt idx="8">
                  <c:v>103.72605077341127</c:v>
                </c:pt>
                <c:pt idx="9">
                  <c:v>108.72847784856052</c:v>
                </c:pt>
                <c:pt idx="10">
                  <c:v>109.4854900940304</c:v>
                </c:pt>
                <c:pt idx="11">
                  <c:v>102.05542238614015</c:v>
                </c:pt>
                <c:pt idx="12">
                  <c:v>112.73928208618369</c:v>
                </c:pt>
                <c:pt idx="13">
                  <c:v>121.80383227659649</c:v>
                </c:pt>
                <c:pt idx="14">
                  <c:v>134.95882479519989</c:v>
                </c:pt>
                <c:pt idx="15">
                  <c:v>106.27379409395033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E3-415F-A3E3-E1E874C91CE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56.501638901260577</c:v>
                </c:pt>
                <c:pt idx="1">
                  <c:v>71.121003457956562</c:v>
                </c:pt>
                <c:pt idx="2">
                  <c:v>66.749360703401408</c:v>
                </c:pt>
                <c:pt idx="3">
                  <c:v>74.100986343323541</c:v>
                </c:pt>
                <c:pt idx="4">
                  <c:v>67.897307197654001</c:v>
                </c:pt>
                <c:pt idx="5">
                  <c:v>74.994350169394835</c:v>
                </c:pt>
                <c:pt idx="6">
                  <c:v>75.894044407968821</c:v>
                </c:pt>
                <c:pt idx="7">
                  <c:v>79.604356724999874</c:v>
                </c:pt>
                <c:pt idx="8">
                  <c:v>82.941204730044177</c:v>
                </c:pt>
                <c:pt idx="9">
                  <c:v>88.379414399311415</c:v>
                </c:pt>
                <c:pt idx="10">
                  <c:v>79.176921267683881</c:v>
                </c:pt>
                <c:pt idx="11">
                  <c:v>75.093955331808701</c:v>
                </c:pt>
                <c:pt idx="12">
                  <c:v>82.176370797031467</c:v>
                </c:pt>
                <c:pt idx="13">
                  <c:v>89.27239790020468</c:v>
                </c:pt>
                <c:pt idx="14">
                  <c:v>99.535317696630614</c:v>
                </c:pt>
                <c:pt idx="15">
                  <c:v>78.648059090522395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E3-415F-A3E3-E1E874C91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25055"/>
        <c:axId val="160025535"/>
      </c:barChart>
      <c:catAx>
        <c:axId val="160025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25535"/>
        <c:crosses val="autoZero"/>
        <c:auto val="1"/>
        <c:lblAlgn val="ctr"/>
        <c:lblOffset val="100"/>
        <c:noMultiLvlLbl val="0"/>
      </c:catAx>
      <c:valAx>
        <c:axId val="1600255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6002505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94.259641993904793</c:v>
                </c:pt>
                <c:pt idx="1">
                  <c:v>83.971370521796132</c:v>
                </c:pt>
                <c:pt idx="2">
                  <c:v>77.765334360878555</c:v>
                </c:pt>
                <c:pt idx="3">
                  <c:v>75.775262849736535</c:v>
                </c:pt>
                <c:pt idx="4">
                  <c:v>77.142531864744356</c:v>
                </c:pt>
                <c:pt idx="5">
                  <c:v>68.121303714676046</c:v>
                </c:pt>
                <c:pt idx="6">
                  <c:v>67.627281325533332</c:v>
                </c:pt>
                <c:pt idx="7">
                  <c:v>68.531949817093619</c:v>
                </c:pt>
                <c:pt idx="8">
                  <c:v>67.56537839853074</c:v>
                </c:pt>
                <c:pt idx="9">
                  <c:v>71.048396378903959</c:v>
                </c:pt>
                <c:pt idx="10">
                  <c:v>80.150949061447534</c:v>
                </c:pt>
                <c:pt idx="11">
                  <c:v>79.820516541643116</c:v>
                </c:pt>
                <c:pt idx="12">
                  <c:v>75.185413528566926</c:v>
                </c:pt>
                <c:pt idx="13">
                  <c:v>69.131407353287059</c:v>
                </c:pt>
                <c:pt idx="14">
                  <c:v>61.942135525874626</c:v>
                </c:pt>
                <c:pt idx="15">
                  <c:v>86.996502009217878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C-4CAB-9483-8C3421D0BD3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97.078717303294312</c:v>
                </c:pt>
                <c:pt idx="1">
                  <c:v>89.940048741674133</c:v>
                </c:pt>
                <c:pt idx="2">
                  <c:v>82.897207112080835</c:v>
                </c:pt>
                <c:pt idx="3">
                  <c:v>79.751767761436028</c:v>
                </c:pt>
                <c:pt idx="4">
                  <c:v>82.64672294812064</c:v>
                </c:pt>
                <c:pt idx="5">
                  <c:v>69.736824985362489</c:v>
                </c:pt>
                <c:pt idx="6">
                  <c:v>69.020237302893975</c:v>
                </c:pt>
                <c:pt idx="7">
                  <c:v>70.440231397845167</c:v>
                </c:pt>
                <c:pt idx="8">
                  <c:v>69.185743810958371</c:v>
                </c:pt>
                <c:pt idx="9">
                  <c:v>73.181960576292738</c:v>
                </c:pt>
                <c:pt idx="10">
                  <c:v>79.292960481211438</c:v>
                </c:pt>
                <c:pt idx="11">
                  <c:v>80.098804477828551</c:v>
                </c:pt>
                <c:pt idx="12">
                  <c:v>75.619359552417322</c:v>
                </c:pt>
                <c:pt idx="13">
                  <c:v>70.168969468895909</c:v>
                </c:pt>
                <c:pt idx="14">
                  <c:v>62.440396539040883</c:v>
                </c:pt>
                <c:pt idx="15">
                  <c:v>87.420434471473115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C-4CAB-9483-8C3421D0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272176"/>
        <c:axId val="586270256"/>
      </c:barChart>
      <c:catAx>
        <c:axId val="58627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270256"/>
        <c:crosses val="autoZero"/>
        <c:auto val="1"/>
        <c:lblAlgn val="ctr"/>
        <c:lblOffset val="100"/>
        <c:noMultiLvlLbl val="0"/>
      </c:catAx>
      <c:valAx>
        <c:axId val="5862702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8627217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38C0BC-5785-964E-711E-416BF0EF1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75BA2-47FE-1A30-6B0E-4ECD29D16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A80F8D-90E3-9284-07B8-0C442856E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915E47-6210-C690-EF6B-82323AAF8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B274ED-9062-545F-EFB9-07611C1EB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3F2CC3-A2BC-80CF-C1F6-0A078A12D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C1A270-6EEF-C7A6-E78E-F6C457A44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39CF96-EE4F-73E5-CAFA-27ED577A2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7462B0-5D00-CD85-CFFD-EE2D0D487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8709D3-2AC8-3640-9A7C-707A97440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BDBCA8-5A58-AA6C-585A-FCED6DB5E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A84DF8-31DF-BC52-29C4-1587F97C1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7150545-86BF-C8BF-2B22-6507EBFD0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E0775F5-CD12-D257-06BB-FA4E52FE7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F50B50-8D5A-FA82-ABEB-C3DCCDE07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564119A-385E-B6B4-A5FF-865D1A691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2570DA9-9FB1-5B52-5664-FB5DD037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56785-221F-DE86-6E95-CF247C1D2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814803-768C-C63C-48D3-894A7141E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9B9855-BB85-411C-D123-F338746EC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3CDA54-D5E8-DA62-F1E8-D3664A1CC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7AA553-F125-9B2A-438C-7D89A9495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FEEAE2-4466-1A86-4F0C-0827A6ED1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24E05B-52D5-0902-80BB-956CE2802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3ADBE3-77DF-55FE-E049-CC84E165F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6518A2E-4714-C4A6-C580-AC823AD8B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6AB59D-BC7B-E76A-BF8A-E34F9123E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18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5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Restaurant - Fast-Food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Restaurant - Fast-Food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Zones!H11</f>
        <v>1998.29</v>
      </c>
    </row>
    <row r="9" spans="1:3" x14ac:dyDescent="0.25">
      <c r="A9" s="6" t="s">
        <v>5</v>
      </c>
      <c r="B9" s="2">
        <f>_xlfn.XLOOKUP(
  B4,
  'Geometry Summary'!$B:$B,
  'Geometry Summary'!$E:$E,
  ""
)</f>
        <v>1</v>
      </c>
    </row>
    <row r="10" spans="1:3" x14ac:dyDescent="0.25">
      <c r="A10" s="22" t="s">
        <v>6</v>
      </c>
      <c r="B10" s="2">
        <f>_xlfn.XLOOKUP(
  B4,
  'Geometry Summary'!$B:$B,
  'Geometry Summary'!$D:$D,
  ""
)</f>
        <v>1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24.99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>
        <f>_xlfn.XLOOKUP(
  B4,
  'Geometry Summary'!$B:$B,
  'Geometry Summary'!$J:$J,
  ""
)</f>
        <v>10.000525788682999</v>
      </c>
    </row>
    <row r="15" spans="1:3" ht="12.75" customHeight="1" x14ac:dyDescent="0.25">
      <c r="A15" s="21" t="s">
        <v>89</v>
      </c>
      <c r="B15" s="36">
        <f>_xlfn.XLOOKUP(
  B4,
  'Geometry Summary'!$B:$B,
  'Geometry Summary'!$K:$K,
  ""
)</f>
        <v>13.00068853279917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360</v>
      </c>
      <c r="B2" t="s">
        <v>361</v>
      </c>
      <c r="C2">
        <v>1</v>
      </c>
      <c r="D2" t="s">
        <v>362</v>
      </c>
    </row>
    <row r="3" spans="1:4" x14ac:dyDescent="0.25">
      <c r="A3" t="s">
        <v>363</v>
      </c>
      <c r="B3" t="s">
        <v>364</v>
      </c>
      <c r="C3">
        <v>1</v>
      </c>
      <c r="D3" t="s">
        <v>362</v>
      </c>
    </row>
    <row r="4" spans="1:4" x14ac:dyDescent="0.25">
      <c r="A4" t="s">
        <v>365</v>
      </c>
      <c r="B4" t="s">
        <v>366</v>
      </c>
      <c r="C4">
        <v>1</v>
      </c>
      <c r="D4" t="s">
        <v>362</v>
      </c>
    </row>
    <row r="5" spans="1:4" x14ac:dyDescent="0.25">
      <c r="A5" t="s">
        <v>367</v>
      </c>
      <c r="B5" t="s">
        <v>368</v>
      </c>
      <c r="C5">
        <v>1</v>
      </c>
      <c r="D5" t="s">
        <v>362</v>
      </c>
    </row>
    <row r="6" spans="1:4" x14ac:dyDescent="0.25">
      <c r="A6" t="s">
        <v>369</v>
      </c>
      <c r="B6" t="s">
        <v>370</v>
      </c>
      <c r="C6">
        <v>1</v>
      </c>
      <c r="D6" t="s">
        <v>362</v>
      </c>
    </row>
    <row r="7" spans="1:4" x14ac:dyDescent="0.25">
      <c r="A7" t="s">
        <v>371</v>
      </c>
      <c r="B7" t="s">
        <v>372</v>
      </c>
      <c r="C7">
        <v>1</v>
      </c>
      <c r="D7" t="s">
        <v>362</v>
      </c>
    </row>
    <row r="8" spans="1:4" x14ac:dyDescent="0.25">
      <c r="A8" t="s">
        <v>373</v>
      </c>
      <c r="B8" t="s">
        <v>374</v>
      </c>
      <c r="C8">
        <v>1</v>
      </c>
      <c r="D8" t="s">
        <v>362</v>
      </c>
    </row>
    <row r="9" spans="1:4" x14ac:dyDescent="0.25">
      <c r="A9" t="s">
        <v>375</v>
      </c>
      <c r="B9" t="s">
        <v>376</v>
      </c>
      <c r="C9">
        <v>1</v>
      </c>
      <c r="D9" t="s">
        <v>362</v>
      </c>
    </row>
    <row r="10" spans="1:4" x14ac:dyDescent="0.25">
      <c r="A10" t="s">
        <v>377</v>
      </c>
      <c r="B10" t="s">
        <v>378</v>
      </c>
      <c r="C10">
        <v>1</v>
      </c>
      <c r="D10" t="s">
        <v>362</v>
      </c>
    </row>
    <row r="11" spans="1:4" x14ac:dyDescent="0.25">
      <c r="A11" t="s">
        <v>379</v>
      </c>
      <c r="B11" t="s">
        <v>380</v>
      </c>
      <c r="C11">
        <v>1</v>
      </c>
      <c r="D11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11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Restaurant - Fast-Food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DINING EL1 ESE PERIM SPC (G.ESE1)</v>
      </c>
      <c r="B3" s="3" t="str">
        <f>IF(TRIM(Raw_zonesummary!$A2)="Existing",Raw_zonesummary!C2,"")</f>
        <v>DINING EL1 ESE PERIM SPC (G.ESE1)</v>
      </c>
      <c r="C3" s="2" t="str">
        <f>IF(TRIM(Raw_zonesummary!$A2)="Existing",Raw_zonesummary!D2,"")</f>
        <v>Yes</v>
      </c>
      <c r="D3" s="3" t="str">
        <f>IF(TRIM(Raw_zonesummary!$A2)="Existing",Raw_zonesummary!P2,"")</f>
        <v>Dining_fast</v>
      </c>
      <c r="E3" s="3" t="str">
        <f>IF(TRIM(Raw_zonesummary!$A2)="Existing",Raw_zonesummary!Q2,"")</f>
        <v>Main</v>
      </c>
      <c r="F3" s="3" t="str">
        <f>IF(TRIM(Raw_zonesummary!$A2)="Existing",Raw_zonesummary!R2,"")</f>
        <v>Restaurant</v>
      </c>
      <c r="G3" s="60">
        <f>IFERROR(H3*J3/H11,"")</f>
        <v>0.39974177922123416</v>
      </c>
      <c r="H3" s="53">
        <f>IF(TRIM(Raw_zonesummary!$A2)="Existing",Raw_zonesummary!E2,"")</f>
        <v>798.8</v>
      </c>
      <c r="I3" s="53">
        <f>IF(TRIM(Raw_zonesummary!$A2)="Existing",Raw_zonesummary!I2,"")</f>
        <v>7988.42</v>
      </c>
      <c r="J3" s="2">
        <f>IF(TRIM(Raw_zonesummary!$A2)="Existing",Raw_zonesummary!J2,"")</f>
        <v>1</v>
      </c>
      <c r="K3" s="36">
        <f>IF(TRIM(Raw_zonesummary!$A2)="Existing",Raw_zonesummary!K2,"")</f>
        <v>33.33</v>
      </c>
      <c r="L3" s="26"/>
    </row>
    <row r="4" spans="1:12" x14ac:dyDescent="0.25">
      <c r="A4" s="3" t="str">
        <f>IF(TRIM(Raw_zonesummary!$A3)="Existing",Raw_zonesummary!B3,"")</f>
        <v>EL1 ESE PERIM PLNM (G.ESE5)</v>
      </c>
      <c r="B4" s="3" t="str">
        <f>IF(TRIM(Raw_zonesummary!$A3)="Existing",Raw_zonesummary!C3,"")</f>
        <v>EL1 ESE PERIM PLNM (G.ESE5)</v>
      </c>
      <c r="C4" s="2" t="str">
        <f>IF(TRIM(Raw_zonesummary!$A3)="Existing",Raw_zonesummary!D3,"")</f>
        <v>No</v>
      </c>
      <c r="D4" s="3" t="str">
        <f>IF(TRIM(Raw_zonesummary!$A3)="Existing",Raw_zonesummary!P3,"")</f>
        <v>Plenum</v>
      </c>
      <c r="E4" s="3" t="str">
        <f>IF(TRIM(Raw_zonesummary!$A3)="Existing",Raw_zonesummary!Q3,"")</f>
        <v>-</v>
      </c>
      <c r="F4" s="3" t="str">
        <f>IF(TRIM(Raw_zonesummary!$A3)="Existing",Raw_zonesummary!R3,"")</f>
        <v>Plenum</v>
      </c>
      <c r="G4" s="60">
        <f>IFERROR(H4*J4/H11,"")</f>
        <v>0</v>
      </c>
      <c r="H4" s="53">
        <f>IF(TRIM(Raw_zonesummary!$A3)="Existing",Raw_zonesummary!E3,"")</f>
        <v>0</v>
      </c>
      <c r="I4" s="53">
        <f>IF(TRIM(Raw_zonesummary!$A3)="Existing",Raw_zonesummary!I3,"")</f>
        <v>2396.5300000000002</v>
      </c>
      <c r="J4" s="2">
        <f>IF(TRIM(Raw_zonesummary!$A3)="Existing",Raw_zonesummary!J3,"")</f>
        <v>1</v>
      </c>
      <c r="K4" s="36">
        <f>IF(TRIM(Raw_zonesummary!$A3)="Existing",Raw_zonesummary!K3,"")</f>
        <v>0</v>
      </c>
      <c r="L4" s="26"/>
    </row>
    <row r="5" spans="1:12" x14ac:dyDescent="0.25">
      <c r="A5" s="3" t="str">
        <f>IF(TRIM(Raw_zonesummary!$A4)="Existing",Raw_zonesummary!B4,"")</f>
        <v>EL1 NW PERIM PLNM (G.NW7)</v>
      </c>
      <c r="B5" s="3" t="str">
        <f>IF(TRIM(Raw_zonesummary!$A4)="Existing",Raw_zonesummary!C4,"")</f>
        <v>EL1 NW PERIM PLNM (G.NW7)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IFERROR(H5*J5/H11,"")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2397.87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EL1 NORTH PERIM PLNM (G.N8)</v>
      </c>
      <c r="B6" s="3" t="str">
        <f>IF(TRIM(Raw_zonesummary!$A5)="Existing",Raw_zonesummary!C5,"")</f>
        <v>EL1 NORTH PERIM PLNM (G.N8)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IFERROR(H6*J6/H11,"")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300.64999999999998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RESTROOM EL1 NORTH PERIM SPC (G.N4)</v>
      </c>
      <c r="B7" s="3" t="str">
        <f>IF(TRIM(Raw_zonesummary!$A6)="Existing",Raw_zonesummary!C6,"")</f>
        <v>RESTROOM EL1 NORTH PERIM SPC (G.N4)</v>
      </c>
      <c r="C7" s="2" t="str">
        <f>IF(TRIM(Raw_zonesummary!$A6)="Existing",Raw_zonesummary!D6,"")</f>
        <v>Yes</v>
      </c>
      <c r="D7" s="3" t="str">
        <f>IF(TRIM(Raw_zonesummary!$A6)="Existing",Raw_zonesummary!P6,"")</f>
        <v>Restroom</v>
      </c>
      <c r="E7" s="3" t="str">
        <f>IF(TRIM(Raw_zonesummary!$A6)="Existing",Raw_zonesummary!Q6,"")</f>
        <v>Main</v>
      </c>
      <c r="F7" s="3" t="str">
        <f>IF(TRIM(Raw_zonesummary!$A6)="Existing",Raw_zonesummary!R6,"")</f>
        <v>Restaurant</v>
      </c>
      <c r="G7" s="60">
        <f>IFERROR(H7*J7/H11,"")</f>
        <v>5.0147876434351368E-2</v>
      </c>
      <c r="H7" s="53">
        <f>IF(TRIM(Raw_zonesummary!$A6)="Existing",Raw_zonesummary!E6,"")</f>
        <v>100.21</v>
      </c>
      <c r="I7" s="53">
        <f>IF(TRIM(Raw_zonesummary!$A6)="Existing",Raw_zonesummary!I6,"")</f>
        <v>1002.18</v>
      </c>
      <c r="J7" s="2">
        <f>IF(TRIM(Raw_zonesummary!$A6)="Existing",Raw_zonesummary!J6,"")</f>
        <v>1</v>
      </c>
      <c r="K7" s="36">
        <f>IF(TRIM(Raw_zonesummary!$A6)="Existing",Raw_zonesummary!K6,"")</f>
        <v>5</v>
      </c>
      <c r="L7" s="26"/>
    </row>
    <row r="8" spans="1:12" x14ac:dyDescent="0.25">
      <c r="A8" s="3" t="str">
        <f>IF(TRIM(Raw_zonesummary!$A7)="Existing",Raw_zonesummary!B7,"")</f>
        <v>EL1 SSW PERIM PLNM (G.SSW6)</v>
      </c>
      <c r="B8" s="3" t="str">
        <f>IF(TRIM(Raw_zonesummary!$A7)="Existing",Raw_zonesummary!C7,"")</f>
        <v>EL1 SSW PERIM PLNM (G.SSW6)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IFERROR(H8*J8/H11,"")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900.13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KITCHEN EL1 NW PERIM SPC (G.NW3)</v>
      </c>
      <c r="B9" s="3" t="str">
        <f>IF(TRIM(Raw_zonesummary!$A8)="Existing",Raw_zonesummary!C8,"")</f>
        <v>KITCHEN EL1 NW PERIM SPC (G.NW3)</v>
      </c>
      <c r="C9" s="2" t="str">
        <f>IF(TRIM(Raw_zonesummary!$A8)="Existing",Raw_zonesummary!D8,"")</f>
        <v>Yes</v>
      </c>
      <c r="D9" s="3" t="str">
        <f>IF(TRIM(Raw_zonesummary!$A8)="Existing",Raw_zonesummary!P8,"")</f>
        <v>Kitchen</v>
      </c>
      <c r="E9" s="3" t="str">
        <f>IF(TRIM(Raw_zonesummary!$A8)="Existing",Raw_zonesummary!Q8,"")</f>
        <v>Customized</v>
      </c>
      <c r="F9" s="3" t="str">
        <f>IF(TRIM(Raw_zonesummary!$A8)="Existing",Raw_zonesummary!R8,"")</f>
        <v>Kitchen</v>
      </c>
      <c r="G9" s="60">
        <f>IFERROR(H9*J9/H11,"")</f>
        <v>0.39996697176085555</v>
      </c>
      <c r="H9" s="53">
        <f>IF(TRIM(Raw_zonesummary!$A8)="Existing",Raw_zonesummary!E8,"")</f>
        <v>799.25</v>
      </c>
      <c r="I9" s="53">
        <f>IF(TRIM(Raw_zonesummary!$A8)="Existing",Raw_zonesummary!I8,"")</f>
        <v>7992.89</v>
      </c>
      <c r="J9" s="2">
        <f>IF(TRIM(Raw_zonesummary!$A8)="Existing",Raw_zonesummary!J8,"")</f>
        <v>1</v>
      </c>
      <c r="K9" s="36">
        <f>IF(TRIM(Raw_zonesummary!$A8)="Existing",Raw_zonesummary!K8,"")</f>
        <v>2.5</v>
      </c>
      <c r="L9" s="26"/>
    </row>
    <row r="10" spans="1:12" ht="30" x14ac:dyDescent="0.25">
      <c r="A10" s="3" t="str">
        <f>IF(TRIM(Raw_zonesummary!$A9)="Existing",Raw_zonesummary!B9,"")</f>
        <v>LOBBYWAITING EL1 SSW PERIM SPC (G.SSW2)</v>
      </c>
      <c r="B10" s="3" t="str">
        <f>IF(TRIM(Raw_zonesummary!$A9)="Existing",Raw_zonesummary!C9,"")</f>
        <v>LOBBYWAITING EL1 SSW PERIM SPC (G.SSW2)</v>
      </c>
      <c r="C10" s="2" t="str">
        <f>IF(TRIM(Raw_zonesummary!$A9)="Existing",Raw_zonesummary!D9,"")</f>
        <v>Yes</v>
      </c>
      <c r="D10" s="3" t="str">
        <f>IF(TRIM(Raw_zonesummary!$A9)="Existing",Raw_zonesummary!P9,"")</f>
        <v>Lobby</v>
      </c>
      <c r="E10" s="3" t="str">
        <f>IF(TRIM(Raw_zonesummary!$A9)="Existing",Raw_zonesummary!Q9,"")</f>
        <v>Main</v>
      </c>
      <c r="F10" s="3" t="str">
        <f>IF(TRIM(Raw_zonesummary!$A9)="Existing",Raw_zonesummary!R9,"")</f>
        <v>Restaurant</v>
      </c>
      <c r="G10" s="60">
        <f>IFERROR(H10*J10/H11,"")</f>
        <v>0.15014337258355892</v>
      </c>
      <c r="H10" s="53">
        <f>IF(TRIM(Raw_zonesummary!$A9)="Existing",Raw_zonesummary!E9,"")</f>
        <v>300.02999999999997</v>
      </c>
      <c r="I10" s="53">
        <f>IF(TRIM(Raw_zonesummary!$A9)="Existing",Raw_zonesummary!I9,"")</f>
        <v>3000.43</v>
      </c>
      <c r="J10" s="2">
        <f>IF(TRIM(Raw_zonesummary!$A9)="Existing",Raw_zonesummary!J9,"")</f>
        <v>1</v>
      </c>
      <c r="K10" s="36">
        <f>IF(TRIM(Raw_zonesummary!$A9)="Existing",Raw_zonesummary!K9,"")</f>
        <v>33.33</v>
      </c>
      <c r="L10" s="26"/>
    </row>
    <row r="11" spans="1:12" ht="45" x14ac:dyDescent="0.25">
      <c r="A11" s="12" t="str">
        <f>"Total (" &amp; COUNTIF(A$3:INDEX(A:A,ROW()-1),"?*") &amp; " Space)"</f>
        <v>Total (8 Space)</v>
      </c>
      <c r="B11" s="12" t="str">
        <f>"Total (" &amp; COUNTIF(A$3:INDEX(A:A,ROW()-1),"?*") &amp; " Space)"</f>
        <v>Total (8 Space)</v>
      </c>
      <c r="C11" s="3" t="str">
        <f>"Total (" &amp;
COUNTIF(C$2:INDEX(C:C,ROW()-1),"Yes") &amp;
" Conditioned zones, " &amp;
COUNTIF(C$2:INDEX(C:C,ROW()-1),"No") &amp;
" Unconditioned Zones)"</f>
        <v>Total (4 Conditioned zones, 4 Unconditioned Zones)</v>
      </c>
      <c r="D11" s="12"/>
      <c r="E11" s="12"/>
      <c r="F11" s="3"/>
      <c r="G11" s="13"/>
      <c r="H11" s="53">
        <f>SUMPRODUCT($H$3:INDEX(H:H,ROW()-1), $J$3:INDEX(J:J,ROW()-1))</f>
        <v>1998.29</v>
      </c>
      <c r="I11" s="35"/>
      <c r="J11" s="14"/>
      <c r="K11" s="15"/>
      <c r="L11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Restaurant - Fast-Food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Restaurant - Fast-Food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0.39300000000000002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0.60899999999999999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0.57699999999999996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0.629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0.61499999999999999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0.623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0.626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0.88400000000000001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0.497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0.53300000000000003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0.50900000000000001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0.38400000000000001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0.378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0.35699999999999998</v>
      </c>
    </row>
    <row r="4" spans="1:24" ht="28.5" customHeight="1" x14ac:dyDescent="0.25">
      <c r="A4" s="4" t="s">
        <v>287</v>
      </c>
      <c r="B4" s="4" t="str">
        <f>Prototype!$A$2</f>
        <v>Restaurant - Fast-Food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1.5149999999999999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1.452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0.25700000000000001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0.218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0.185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0.17599999999999999</v>
      </c>
    </row>
    <row r="5" spans="1:24" ht="28.5" customHeight="1" x14ac:dyDescent="0.25">
      <c r="A5" s="4" t="s">
        <v>41</v>
      </c>
      <c r="B5" s="4" t="str">
        <f>Prototype!$A$2</f>
        <v>Restaurant - Fast-Food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Restaurant - Fast-Food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Restaurant - Fast-Food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Restaurant - Fast-Food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Restaurant - Fast-Food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Restaurant - Fast-Food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Restaurant - Fast-Food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Restaurant - Fast-Food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Restaurant - Fast-Food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403</v>
      </c>
      <c r="D2">
        <v>6.7000000000000004E-2</v>
      </c>
      <c r="E2" t="s">
        <v>404</v>
      </c>
      <c r="F2">
        <v>0.39300000000000002</v>
      </c>
      <c r="G2" t="s">
        <v>405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403</v>
      </c>
      <c r="D3">
        <v>6.6000000000000003E-2</v>
      </c>
      <c r="E3" t="s">
        <v>404</v>
      </c>
      <c r="F3">
        <v>0.60899999999999999</v>
      </c>
      <c r="G3" t="s">
        <v>405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403</v>
      </c>
      <c r="D4">
        <v>6.7000000000000004E-2</v>
      </c>
      <c r="E4" t="s">
        <v>404</v>
      </c>
      <c r="F4">
        <v>0.57699999999999996</v>
      </c>
      <c r="G4" t="s">
        <v>405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403</v>
      </c>
      <c r="D5">
        <v>6.5000000000000002E-2</v>
      </c>
      <c r="E5" t="s">
        <v>404</v>
      </c>
      <c r="F5">
        <v>0.629</v>
      </c>
      <c r="G5" t="s">
        <v>405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403</v>
      </c>
      <c r="D6">
        <v>6.7000000000000004E-2</v>
      </c>
      <c r="E6" t="s">
        <v>404</v>
      </c>
      <c r="F6">
        <v>0.61499999999999999</v>
      </c>
      <c r="G6" t="s">
        <v>405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403</v>
      </c>
      <c r="D7">
        <v>7.3999999999999996E-2</v>
      </c>
      <c r="E7" t="s">
        <v>404</v>
      </c>
      <c r="F7">
        <v>0.623</v>
      </c>
      <c r="G7" t="s">
        <v>405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403</v>
      </c>
      <c r="D8">
        <v>7.2999999999999995E-2</v>
      </c>
      <c r="E8" t="s">
        <v>404</v>
      </c>
      <c r="F8">
        <v>0.73</v>
      </c>
      <c r="G8" t="s">
        <v>405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403</v>
      </c>
      <c r="D9">
        <v>7.2999999999999995E-2</v>
      </c>
      <c r="E9" t="s">
        <v>404</v>
      </c>
      <c r="F9">
        <v>0.626</v>
      </c>
      <c r="G9" t="s">
        <v>405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403</v>
      </c>
      <c r="D10">
        <v>7.0000000000000007E-2</v>
      </c>
      <c r="E10" t="s">
        <v>404</v>
      </c>
      <c r="F10">
        <v>0.621</v>
      </c>
      <c r="G10" t="s">
        <v>405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403</v>
      </c>
      <c r="D11">
        <v>6.0999999999999999E-2</v>
      </c>
      <c r="E11" t="s">
        <v>404</v>
      </c>
      <c r="F11">
        <v>0.88400000000000001</v>
      </c>
      <c r="G11" t="s">
        <v>405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403</v>
      </c>
      <c r="D12">
        <v>6.3E-2</v>
      </c>
      <c r="E12" t="s">
        <v>404</v>
      </c>
      <c r="F12">
        <v>0.497</v>
      </c>
      <c r="G12" t="s">
        <v>405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403</v>
      </c>
      <c r="D13">
        <v>6.3E-2</v>
      </c>
      <c r="E13" t="s">
        <v>404</v>
      </c>
      <c r="F13">
        <v>0.53300000000000003</v>
      </c>
      <c r="G13" t="s">
        <v>405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403</v>
      </c>
      <c r="D14">
        <v>6.3E-2</v>
      </c>
      <c r="E14" t="s">
        <v>404</v>
      </c>
      <c r="F14">
        <v>0.50900000000000001</v>
      </c>
      <c r="G14" t="s">
        <v>405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403</v>
      </c>
      <c r="D15">
        <v>6.0999999999999999E-2</v>
      </c>
      <c r="E15" t="s">
        <v>404</v>
      </c>
      <c r="F15">
        <v>0.38400000000000001</v>
      </c>
      <c r="G15" t="s">
        <v>405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403</v>
      </c>
      <c r="D16">
        <v>5.8999999999999997E-2</v>
      </c>
      <c r="E16" t="s">
        <v>404</v>
      </c>
      <c r="F16">
        <v>0.378</v>
      </c>
      <c r="G16" t="s">
        <v>405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403</v>
      </c>
      <c r="D17">
        <v>6.0999999999999999E-2</v>
      </c>
      <c r="E17" t="s">
        <v>404</v>
      </c>
      <c r="F17">
        <v>0.35699999999999998</v>
      </c>
      <c r="G17" t="s">
        <v>405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403</v>
      </c>
      <c r="D18">
        <v>2.8000000000000001E-2</v>
      </c>
      <c r="E18" t="s">
        <v>404</v>
      </c>
      <c r="F18">
        <v>0.25700000000000001</v>
      </c>
      <c r="G18" t="s">
        <v>405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403</v>
      </c>
      <c r="D19">
        <v>2.8000000000000001E-2</v>
      </c>
      <c r="E19" t="s">
        <v>404</v>
      </c>
      <c r="F19">
        <v>1.452</v>
      </c>
      <c r="G19" t="s">
        <v>405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403</v>
      </c>
      <c r="D20">
        <v>2.8000000000000001E-2</v>
      </c>
      <c r="E20" t="s">
        <v>404</v>
      </c>
      <c r="F20">
        <v>1.452</v>
      </c>
      <c r="G20" t="s">
        <v>405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403</v>
      </c>
      <c r="D21">
        <v>2.8000000000000001E-2</v>
      </c>
      <c r="E21" t="s">
        <v>404</v>
      </c>
      <c r="F21">
        <v>1.452</v>
      </c>
      <c r="G21" t="s">
        <v>405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403</v>
      </c>
      <c r="D22">
        <v>2.8000000000000001E-2</v>
      </c>
      <c r="E22" t="s">
        <v>404</v>
      </c>
      <c r="F22">
        <v>1.452</v>
      </c>
      <c r="G22" t="s">
        <v>405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403</v>
      </c>
      <c r="D23">
        <v>4.8000000000000001E-2</v>
      </c>
      <c r="E23" t="s">
        <v>404</v>
      </c>
      <c r="F23">
        <v>1.5149999999999999</v>
      </c>
      <c r="G23" t="s">
        <v>405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403</v>
      </c>
      <c r="D24">
        <v>4.8000000000000001E-2</v>
      </c>
      <c r="E24" t="s">
        <v>404</v>
      </c>
      <c r="F24">
        <v>1.5149999999999999</v>
      </c>
      <c r="G24" t="s">
        <v>405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403</v>
      </c>
      <c r="D25">
        <v>4.8000000000000001E-2</v>
      </c>
      <c r="E25" t="s">
        <v>404</v>
      </c>
      <c r="F25">
        <v>1.5149999999999999</v>
      </c>
      <c r="G25" t="s">
        <v>405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403</v>
      </c>
      <c r="D26">
        <v>2.8000000000000001E-2</v>
      </c>
      <c r="E26" t="s">
        <v>404</v>
      </c>
      <c r="F26">
        <v>1.5149999999999999</v>
      </c>
      <c r="G26" t="s">
        <v>405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403</v>
      </c>
      <c r="D27">
        <v>2.8000000000000001E-2</v>
      </c>
      <c r="E27" t="s">
        <v>404</v>
      </c>
      <c r="F27">
        <v>1.452</v>
      </c>
      <c r="G27" t="s">
        <v>405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403</v>
      </c>
      <c r="D28">
        <v>2.8000000000000001E-2</v>
      </c>
      <c r="E28" t="s">
        <v>404</v>
      </c>
      <c r="F28">
        <v>0.185</v>
      </c>
      <c r="G28" t="s">
        <v>405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403</v>
      </c>
      <c r="D29">
        <v>2.8000000000000001E-2</v>
      </c>
      <c r="E29" t="s">
        <v>404</v>
      </c>
      <c r="F29">
        <v>0.25700000000000001</v>
      </c>
      <c r="G29" t="s">
        <v>405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403</v>
      </c>
      <c r="D30">
        <v>2.8000000000000001E-2</v>
      </c>
      <c r="E30" t="s">
        <v>404</v>
      </c>
      <c r="F30">
        <v>0.218</v>
      </c>
      <c r="G30" t="s">
        <v>405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403</v>
      </c>
      <c r="D31">
        <v>2.8000000000000001E-2</v>
      </c>
      <c r="E31" t="s">
        <v>404</v>
      </c>
      <c r="F31">
        <v>0.185</v>
      </c>
      <c r="G31" t="s">
        <v>405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403</v>
      </c>
      <c r="D32">
        <v>2.8000000000000001E-2</v>
      </c>
      <c r="E32" t="s">
        <v>404</v>
      </c>
      <c r="F32">
        <v>0.185</v>
      </c>
      <c r="G32" t="s">
        <v>405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403</v>
      </c>
      <c r="D33">
        <v>2.8000000000000001E-2</v>
      </c>
      <c r="E33" t="s">
        <v>404</v>
      </c>
      <c r="F33">
        <v>0.17599999999999999</v>
      </c>
      <c r="G33" t="s">
        <v>405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0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Restaurant - Fast-Food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3">_xlfn._xlws.SORT(_xlfn.UNIQUE(_xlfn._xlws.FILTER(Raw_thermostatsetpoints!B2:B5000, Raw_thermostatsetpoints!B2:B5000&lt;&gt;0)))</f>
        <v>Kitchen</v>
      </c>
    </row>
    <row r="3" spans="1:26" ht="15" customHeight="1" x14ac:dyDescent="0.25">
      <c r="A3" s="83" t="str" cm="1">
        <f t="array" ref="A3">IFERROR(INDEX($Z:$Z, 2+INT((ROW()-3)/4)), "")</f>
        <v>Kitchen</v>
      </c>
      <c r="B3" s="84" t="s">
        <v>105</v>
      </c>
      <c r="C3" s="85" cm="1">
        <f t="array" ref="C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IFERROR(INDEX($A3:$A$12, MATCH(TRUE, $A3:$A$12&lt;&gt;"",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Restaurant</v>
      </c>
    </row>
    <row r="4" spans="1:26" x14ac:dyDescent="0.25">
      <c r="A4" s="83" t="str" cm="1">
        <f t="array" ref="A4">IFERROR(INDEX($Z:$Z, 2+INT((ROW()-3)/4)), "")</f>
        <v>Kitchen</v>
      </c>
      <c r="B4" s="84" t="s">
        <v>106</v>
      </c>
      <c r="C4" s="85" cm="1">
        <f t="array" ref="C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4" s="85" cm="1">
        <f t="array" ref="D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4" s="85" cm="1">
        <f t="array" ref="E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4" s="85" cm="1">
        <f t="array" ref="F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4" s="85" cm="1">
        <f t="array" ref="G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4" s="85" cm="1">
        <f t="array" ref="H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4" s="85" cm="1">
        <f t="array" ref="I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4" s="85" cm="1">
        <f t="array" ref="J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4" s="85" cm="1">
        <f t="array" ref="K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4" s="85" cm="1">
        <f t="array" ref="L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4" s="85" cm="1">
        <f t="array" ref="M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4" s="85" cm="1">
        <f t="array" ref="N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4" s="85" cm="1">
        <f t="array" ref="O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4" s="85" cm="1">
        <f t="array" ref="P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4" s="85" cm="1">
        <f t="array" ref="Q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4" s="85" cm="1">
        <f t="array" ref="R4">IF($A4="","",
   _xlfn.LET(
     _xlpm.upZT, IFERROR(LOOKUP(2,1/($A$3:$A4&lt;&gt;""),$A$3:$A4),""),
     _xlpm.dnZT, IFERROR(INDEX($A4:$A$12, MATCH(TRUE, $A4:$A$12&lt;&gt;"",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4" s="95"/>
    </row>
    <row r="5" spans="1:26" x14ac:dyDescent="0.25">
      <c r="A5" s="83" t="str" cm="1">
        <f t="array" ref="A5">IFERROR(INDEX($Z:$Z, 2+INT((ROW()-3)/4)), "")</f>
        <v>Kitchen</v>
      </c>
      <c r="B5" s="84" t="s">
        <v>107</v>
      </c>
      <c r="C5" s="85" cm="1">
        <f t="array" ref="C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IFERROR(INDEX($A5:$A$12, MATCH(TRUE, $A5:$A$12&lt;&gt;"",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Kitchen</v>
      </c>
      <c r="B6" s="84" t="s">
        <v>108</v>
      </c>
      <c r="C6" s="85" cm="1">
        <f t="array" ref="C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6" s="85" cm="1">
        <f t="array" ref="D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6" s="85" cm="1">
        <f t="array" ref="E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6" s="85" cm="1">
        <f t="array" ref="F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6" s="85" cm="1">
        <f t="array" ref="G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6" s="85" cm="1">
        <f t="array" ref="H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6" s="85" cm="1">
        <f t="array" ref="I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6" s="85" cm="1">
        <f t="array" ref="J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6" s="85" cm="1">
        <f t="array" ref="K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6" s="85" cm="1">
        <f t="array" ref="L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6" s="85" cm="1">
        <f t="array" ref="M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6" s="85" cm="1">
        <f t="array" ref="N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6" s="85" cm="1">
        <f t="array" ref="O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6" s="85" cm="1">
        <f t="array" ref="P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6" s="85" cm="1">
        <f t="array" ref="Q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6" s="85" cm="1">
        <f t="array" ref="R6">IF($A6="","",
   _xlfn.LET(
     _xlpm.upZT, IFERROR(LOOKUP(2,1/($A$3:$A6&lt;&gt;""),$A$3:$A6),""),
     _xlpm.dnZT, IFERROR(INDEX($A6:$A$12, MATCH(TRUE, $A6:$A$12&lt;&gt;"",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6" s="95"/>
    </row>
    <row r="7" spans="1:26" ht="15" customHeight="1" x14ac:dyDescent="0.25">
      <c r="A7" s="83" t="str" cm="1">
        <f t="array" ref="A7">IFERROR(INDEX($Z:$Z, 2+INT((ROW()-3)/4)), "")</f>
        <v>Restaurant</v>
      </c>
      <c r="B7" s="84" t="s">
        <v>105</v>
      </c>
      <c r="C7" s="85" cm="1">
        <f t="array" ref="C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IFERROR(INDEX($A7:$A$12, MATCH(TRUE, $A7:$A$12&lt;&gt;"",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Restaurant</v>
      </c>
      <c r="B8" s="84" t="s">
        <v>106</v>
      </c>
      <c r="C8" s="85" cm="1">
        <f t="array" ref="C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IFERROR(INDEX($A8:$A$12, MATCH(TRUE, $A8:$A$12&lt;&gt;"",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Restaurant</v>
      </c>
      <c r="B9" s="84" t="s">
        <v>107</v>
      </c>
      <c r="C9" s="85" cm="1">
        <f t="array" ref="C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IFERROR(INDEX($A9:$A$12, MATCH(TRUE, $A9:$A$12&lt;&gt;"",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Restaurant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IFERROR(INDEX($A10:$A$12, MATCH(TRUE, $A10:$A$12&lt;&gt;"",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</sheetData>
  <mergeCells count="3">
    <mergeCell ref="A1:S1"/>
    <mergeCell ref="S3:S6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33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400</v>
      </c>
      <c r="C2">
        <v>70</v>
      </c>
      <c r="D2">
        <v>60</v>
      </c>
      <c r="E2">
        <v>75</v>
      </c>
      <c r="F2">
        <v>85</v>
      </c>
    </row>
    <row r="3" spans="1:6" x14ac:dyDescent="0.25">
      <c r="A3" t="s">
        <v>73</v>
      </c>
      <c r="B3" t="s">
        <v>389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74</v>
      </c>
      <c r="B4" t="s">
        <v>400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389</v>
      </c>
      <c r="C5">
        <v>70</v>
      </c>
      <c r="D5">
        <v>60</v>
      </c>
      <c r="E5">
        <v>75</v>
      </c>
      <c r="F5">
        <v>85</v>
      </c>
    </row>
    <row r="6" spans="1:6" x14ac:dyDescent="0.25">
      <c r="A6" t="s">
        <v>75</v>
      </c>
      <c r="B6" t="s">
        <v>400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75</v>
      </c>
      <c r="B7" t="s">
        <v>389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76</v>
      </c>
      <c r="B8" t="s">
        <v>400</v>
      </c>
      <c r="C8">
        <v>70</v>
      </c>
      <c r="D8">
        <v>60</v>
      </c>
      <c r="E8">
        <v>75</v>
      </c>
      <c r="F8">
        <v>85</v>
      </c>
    </row>
    <row r="9" spans="1:6" x14ac:dyDescent="0.25">
      <c r="A9" t="s">
        <v>76</v>
      </c>
      <c r="B9" t="s">
        <v>389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77</v>
      </c>
      <c r="B10" t="s">
        <v>400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77</v>
      </c>
      <c r="B11" t="s">
        <v>389</v>
      </c>
      <c r="C11">
        <v>70</v>
      </c>
      <c r="D11">
        <v>60</v>
      </c>
      <c r="E11">
        <v>75</v>
      </c>
      <c r="F11">
        <v>85</v>
      </c>
    </row>
    <row r="12" spans="1:6" x14ac:dyDescent="0.25">
      <c r="A12" t="s">
        <v>78</v>
      </c>
      <c r="B12" t="s">
        <v>400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78</v>
      </c>
      <c r="B13" t="s">
        <v>389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79</v>
      </c>
      <c r="B14" t="s">
        <v>400</v>
      </c>
      <c r="C14">
        <v>70</v>
      </c>
      <c r="D14">
        <v>60</v>
      </c>
      <c r="E14">
        <v>75</v>
      </c>
      <c r="F14">
        <v>85</v>
      </c>
    </row>
    <row r="15" spans="1:6" x14ac:dyDescent="0.25">
      <c r="A15" t="s">
        <v>79</v>
      </c>
      <c r="B15" t="s">
        <v>389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80</v>
      </c>
      <c r="B16" t="s">
        <v>400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80</v>
      </c>
      <c r="B17" t="s">
        <v>389</v>
      </c>
      <c r="C17">
        <v>70</v>
      </c>
      <c r="D17">
        <v>60</v>
      </c>
      <c r="E17">
        <v>75</v>
      </c>
      <c r="F17">
        <v>85</v>
      </c>
    </row>
    <row r="18" spans="1:6" x14ac:dyDescent="0.25">
      <c r="A18" t="s">
        <v>81</v>
      </c>
      <c r="B18" t="s">
        <v>400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81</v>
      </c>
      <c r="B19" t="s">
        <v>389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20</v>
      </c>
      <c r="B20" t="s">
        <v>400</v>
      </c>
      <c r="C20">
        <v>70</v>
      </c>
      <c r="D20">
        <v>60</v>
      </c>
      <c r="E20">
        <v>75</v>
      </c>
      <c r="F20">
        <v>85</v>
      </c>
    </row>
    <row r="21" spans="1:6" x14ac:dyDescent="0.25">
      <c r="A21" t="s">
        <v>20</v>
      </c>
      <c r="B21" t="s">
        <v>389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21</v>
      </c>
      <c r="B22" t="s">
        <v>400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21</v>
      </c>
      <c r="B23" t="s">
        <v>389</v>
      </c>
      <c r="C23">
        <v>70</v>
      </c>
      <c r="D23">
        <v>60</v>
      </c>
      <c r="E23">
        <v>75</v>
      </c>
      <c r="F23">
        <v>85</v>
      </c>
    </row>
    <row r="24" spans="1:6" x14ac:dyDescent="0.25">
      <c r="A24" t="s">
        <v>22</v>
      </c>
      <c r="B24" t="s">
        <v>400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22</v>
      </c>
      <c r="B25" t="s">
        <v>389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23</v>
      </c>
      <c r="B26" t="s">
        <v>400</v>
      </c>
      <c r="C26">
        <v>70</v>
      </c>
      <c r="D26">
        <v>60</v>
      </c>
      <c r="E26">
        <v>75</v>
      </c>
      <c r="F26">
        <v>85</v>
      </c>
    </row>
    <row r="27" spans="1:6" x14ac:dyDescent="0.25">
      <c r="A27" t="s">
        <v>23</v>
      </c>
      <c r="B27" t="s">
        <v>389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24</v>
      </c>
      <c r="B28" t="s">
        <v>400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24</v>
      </c>
      <c r="B29" t="s">
        <v>389</v>
      </c>
      <c r="C29">
        <v>70</v>
      </c>
      <c r="D29">
        <v>60</v>
      </c>
      <c r="E29">
        <v>75</v>
      </c>
      <c r="F29">
        <v>85</v>
      </c>
    </row>
    <row r="30" spans="1:6" x14ac:dyDescent="0.25">
      <c r="A30" t="s">
        <v>25</v>
      </c>
      <c r="B30" t="s">
        <v>400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25</v>
      </c>
      <c r="B31" t="s">
        <v>389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26</v>
      </c>
      <c r="B32" t="s">
        <v>400</v>
      </c>
      <c r="C32">
        <v>70</v>
      </c>
      <c r="D32">
        <v>60</v>
      </c>
      <c r="E32">
        <v>75</v>
      </c>
      <c r="F32">
        <v>85</v>
      </c>
    </row>
    <row r="33" spans="1:6" x14ac:dyDescent="0.25">
      <c r="A33" t="s">
        <v>26</v>
      </c>
      <c r="B33" t="s">
        <v>389</v>
      </c>
      <c r="C33">
        <v>70</v>
      </c>
      <c r="D33">
        <v>60</v>
      </c>
      <c r="E33">
        <v>75</v>
      </c>
      <c r="F33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57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Restaurant - Fast-Food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-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-</v>
      </c>
      <c r="F4" s="5" t="str" cm="1">
        <f t="array" ref="F4">_xlfn.XLOOKUP(
1,
(Raw_hvac!$A$2:$A$100=$A4)*(Raw_hvac!$B$2:$B$100=$B4)*(Raw_hvac!$C$2:$C$100=$C4),
Raw_hvac!$D$2:$D$100,
"-"
)</f>
        <v>-</v>
      </c>
      <c r="G4" s="42" t="str" cm="1">
        <f t="array" ref="G4">_xlfn.XLOOKUP(
1,
(Raw_hvac!$A$2:$A$100=$A4)*(Raw_hvac!$B$2:$B$100=$B4)*(Raw_hvac!$C$2:$C$100=$C4),
Raw_hvac!$E$2:$E$100,
"-"
)</f>
        <v>-</v>
      </c>
      <c r="H4" s="42" t="str" cm="1">
        <f t="array" ref="H4">_xlfn.XLOOKUP(
1,
(Raw_hvac!$A$2:$A$100=$A4)*(Raw_hvac!$B$2:$B$100=$B4)*(Raw_hvac!$C$2:$C$100=$C4),
Raw_hvac!$F$2:$F$100,
"-"
)</f>
        <v>-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-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-</v>
      </c>
      <c r="F7" s="5" t="str" cm="1">
        <f t="array" ref="F7">_xlfn.XLOOKUP(
1,
(Raw_hvac!$A$2:$A$100=$A7)*(Raw_hvac!$B$2:$B$100=$B7)*(Raw_hvac!$C$2:$C$100=$C7),
Raw_hvac!$D$2:$D$100,
"-"
)</f>
        <v>-</v>
      </c>
      <c r="G7" s="42" t="str" cm="1">
        <f t="array" ref="G7">_xlfn.XLOOKUP(
1,
(Raw_hvac!$A$2:$A$100=$A7)*(Raw_hvac!$B$2:$B$100=$B7)*(Raw_hvac!$C$2:$C$100=$C7),
Raw_hvac!$E$2:$E$100,
"-"
)</f>
        <v>-</v>
      </c>
      <c r="H7" s="42" t="str" cm="1">
        <f t="array" ref="H7">_xlfn.XLOOKUP(
1,
(Raw_hvac!$A$2:$A$100=$A7)*(Raw_hvac!$B$2:$B$100=$B7)*(Raw_hvac!$C$2:$C$100=$C7),
Raw_hvac!$F$2:$F$100,
"-"
)</f>
        <v>-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-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-</v>
      </c>
      <c r="F10" s="5" t="str" cm="1">
        <f t="array" ref="F10">_xlfn.XLOOKUP(
1,
(Raw_hvac!$A$2:$A$100=$A10)*(Raw_hvac!$B$2:$B$100=$B10)*(Raw_hvac!$C$2:$C$100=$C10),
Raw_hvac!$D$2:$D$100,
"-"
)</f>
        <v>-</v>
      </c>
      <c r="G10" s="42" t="str" cm="1">
        <f t="array" ref="G10">_xlfn.XLOOKUP(
1,
(Raw_hvac!$A$2:$A$100=$A10)*(Raw_hvac!$B$2:$B$100=$B10)*(Raw_hvac!$C$2:$C$100=$C10),
Raw_hvac!$E$2:$E$100,
"-"
)</f>
        <v>-</v>
      </c>
      <c r="H10" s="42" t="str" cm="1">
        <f t="array" ref="H10">_xlfn.XLOOKUP(
1,
(Raw_hvac!$A$2:$A$100=$A10)*(Raw_hvac!$B$2:$B$100=$B10)*(Raw_hvac!$C$2:$C$100=$C10),
Raw_hvac!$F$2:$F$100,
"-"
)</f>
        <v>-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-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-</v>
      </c>
      <c r="F13" s="5" t="str" cm="1">
        <f t="array" ref="F13">_xlfn.XLOOKUP(
1,
(Raw_hvac!$A$2:$A$100=$A13)*(Raw_hvac!$B$2:$B$100=$B13)*(Raw_hvac!$C$2:$C$100=$C13),
Raw_hvac!$D$2:$D$100,
"-"
)</f>
        <v>-</v>
      </c>
      <c r="G13" s="42" t="str" cm="1">
        <f t="array" ref="G13">_xlfn.XLOOKUP(
1,
(Raw_hvac!$A$2:$A$100=$A13)*(Raw_hvac!$B$2:$B$100=$B13)*(Raw_hvac!$C$2:$C$100=$C13),
Raw_hvac!$E$2:$E$100,
"-"
)</f>
        <v>-</v>
      </c>
      <c r="H13" s="42" t="str" cm="1">
        <f t="array" ref="H13">_xlfn.XLOOKUP(
1,
(Raw_hvac!$A$2:$A$100=$A13)*(Raw_hvac!$B$2:$B$100=$B13)*(Raw_hvac!$C$2:$C$100=$C13),
Raw_hvac!$F$2:$F$100,
"-"
)</f>
        <v>-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-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-</v>
      </c>
      <c r="F16" s="5" t="str" cm="1">
        <f t="array" ref="F16">_xlfn.XLOOKUP(
1,
(Raw_hvac!$A$2:$A$100=$A16)*(Raw_hvac!$B$2:$B$100=$B16)*(Raw_hvac!$C$2:$C$100=$C16),
Raw_hvac!$D$2:$D$100,
"-"
)</f>
        <v>-</v>
      </c>
      <c r="G16" s="42" t="str" cm="1">
        <f t="array" ref="G16">_xlfn.XLOOKUP(
1,
(Raw_hvac!$A$2:$A$100=$A16)*(Raw_hvac!$B$2:$B$100=$B16)*(Raw_hvac!$C$2:$C$100=$C16),
Raw_hvac!$E$2:$E$100,
"-"
)</f>
        <v>-</v>
      </c>
      <c r="H16" s="42" t="str" cm="1">
        <f t="array" ref="H16">_xlfn.XLOOKUP(
1,
(Raw_hvac!$A$2:$A$100=$A16)*(Raw_hvac!$B$2:$B$100=$B16)*(Raw_hvac!$C$2:$C$100=$C16),
Raw_hvac!$F$2:$F$100,
"-"
)</f>
        <v>-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-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-</v>
      </c>
      <c r="F19" s="5" t="str" cm="1">
        <f t="array" ref="F19">_xlfn.XLOOKUP(
1,
(Raw_hvac!$A$2:$A$100=$A19)*(Raw_hvac!$B$2:$B$100=$B19)*(Raw_hvac!$C$2:$C$100=$C19),
Raw_hvac!$D$2:$D$100,
"-"
)</f>
        <v>-</v>
      </c>
      <c r="G19" s="42" t="str" cm="1">
        <f t="array" ref="G19">_xlfn.XLOOKUP(
1,
(Raw_hvac!$A$2:$A$100=$A19)*(Raw_hvac!$B$2:$B$100=$B19)*(Raw_hvac!$C$2:$C$100=$C19),
Raw_hvac!$E$2:$E$100,
"-"
)</f>
        <v>-</v>
      </c>
      <c r="H19" s="42" t="str" cm="1">
        <f t="array" ref="H19">_xlfn.XLOOKUP(
1,
(Raw_hvac!$A$2:$A$100=$A19)*(Raw_hvac!$B$2:$B$100=$B19)*(Raw_hvac!$C$2:$C$100=$C19),
Raw_hvac!$F$2:$F$100,
"-"
)</f>
        <v>-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-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-</v>
      </c>
      <c r="F22" s="5" t="str" cm="1">
        <f t="array" ref="F22">_xlfn.XLOOKUP(
1,
(Raw_hvac!$A$2:$A$100=$A22)*(Raw_hvac!$B$2:$B$100=$B22)*(Raw_hvac!$C$2:$C$100=$C22),
Raw_hvac!$D$2:$D$100,
"-"
)</f>
        <v>-</v>
      </c>
      <c r="G22" s="42" t="str" cm="1">
        <f t="array" ref="G22">_xlfn.XLOOKUP(
1,
(Raw_hvac!$A$2:$A$100=$A22)*(Raw_hvac!$B$2:$B$100=$B22)*(Raw_hvac!$C$2:$C$100=$C22),
Raw_hvac!$E$2:$E$100,
"-"
)</f>
        <v>-</v>
      </c>
      <c r="H22" s="42" t="str" cm="1">
        <f t="array" ref="H22">_xlfn.XLOOKUP(
1,
(Raw_hvac!$A$2:$A$100=$A22)*(Raw_hvac!$B$2:$B$100=$B22)*(Raw_hvac!$C$2:$C$100=$C22),
Raw_hvac!$F$2:$F$100,
"-"
)</f>
        <v>-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-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-</v>
      </c>
      <c r="F25" s="5" t="str" cm="1">
        <f t="array" ref="F25">_xlfn.XLOOKUP(
1,
(Raw_hvac!$A$2:$A$100=$A25)*(Raw_hvac!$B$2:$B$100=$B25)*(Raw_hvac!$C$2:$C$100=$C25),
Raw_hvac!$D$2:$D$100,
"-"
)</f>
        <v>-</v>
      </c>
      <c r="G25" s="42" t="str" cm="1">
        <f t="array" ref="G25">_xlfn.XLOOKUP(
1,
(Raw_hvac!$A$2:$A$100=$A25)*(Raw_hvac!$B$2:$B$100=$B25)*(Raw_hvac!$C$2:$C$100=$C25),
Raw_hvac!$E$2:$E$100,
"-"
)</f>
        <v>-</v>
      </c>
      <c r="H25" s="42" t="str" cm="1">
        <f t="array" ref="H25">_xlfn.XLOOKUP(
1,
(Raw_hvac!$A$2:$A$100=$A25)*(Raw_hvac!$B$2:$B$100=$B25)*(Raw_hvac!$C$2:$C$100=$C25),
Raw_hvac!$F$2:$F$100,
"-"
)</f>
        <v>-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-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-</v>
      </c>
      <c r="F28" s="5" t="str" cm="1">
        <f t="array" ref="F28">_xlfn.XLOOKUP(
1,
(Raw_hvac!$A$2:$A$100=$A28)*(Raw_hvac!$B$2:$B$100=$B28)*(Raw_hvac!$C$2:$C$100=$C28),
Raw_hvac!$D$2:$D$100,
"-"
)</f>
        <v>-</v>
      </c>
      <c r="G28" s="42" t="str" cm="1">
        <f t="array" ref="G28">_xlfn.XLOOKUP(
1,
(Raw_hvac!$A$2:$A$100=$A28)*(Raw_hvac!$B$2:$B$100=$B28)*(Raw_hvac!$C$2:$C$100=$C28),
Raw_hvac!$E$2:$E$100,
"-"
)</f>
        <v>-</v>
      </c>
      <c r="H28" s="42" t="str" cm="1">
        <f t="array" ref="H28">_xlfn.XLOOKUP(
1,
(Raw_hvac!$A$2:$A$100=$A28)*(Raw_hvac!$B$2:$B$100=$B28)*(Raw_hvac!$C$2:$C$100=$C28),
Raw_hvac!$F$2:$F$100,
"-"
)</f>
        <v>-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-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-</v>
      </c>
      <c r="F31" s="5" t="str" cm="1">
        <f t="array" ref="F31">_xlfn.XLOOKUP(
1,
(Raw_hvac!$A$2:$A$100=$A31)*(Raw_hvac!$B$2:$B$100=$B31)*(Raw_hvac!$C$2:$C$100=$C31),
Raw_hvac!$D$2:$D$100,
"-"
)</f>
        <v>-</v>
      </c>
      <c r="G31" s="42" t="str" cm="1">
        <f t="array" ref="G31">_xlfn.XLOOKUP(
1,
(Raw_hvac!$A$2:$A$100=$A31)*(Raw_hvac!$B$2:$B$100=$B31)*(Raw_hvac!$C$2:$C$100=$C31),
Raw_hvac!$E$2:$E$100,
"-"
)</f>
        <v>-</v>
      </c>
      <c r="H31" s="42" t="str" cm="1">
        <f t="array" ref="H31">_xlfn.XLOOKUP(
1,
(Raw_hvac!$A$2:$A$100=$A31)*(Raw_hvac!$B$2:$B$100=$B31)*(Raw_hvac!$C$2:$C$100=$C31),
Raw_hvac!$F$2:$F$100,
"-"
)</f>
        <v>-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Restaurant - Fast-Food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Customized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3.8770014008251108</v>
      </c>
      <c r="F43" s="68">
        <f>IF(Raw_fanoverview!F7=0,"-",Raw_fanoverview!F7)</f>
        <v>0.65</v>
      </c>
      <c r="G43" s="68">
        <f>IF(Raw_fanoverview!G7=0,"-",Raw_fanoverview!G7)</f>
        <v>0.85</v>
      </c>
      <c r="H43" s="68">
        <f>IF(Raw_fanoverview!H7=0,"-",Raw_fanoverview!H7)</f>
        <v>0.7</v>
      </c>
      <c r="I43" s="26"/>
    </row>
    <row r="44" spans="1:9" x14ac:dyDescent="0.25">
      <c r="A44" s="2" t="str">
        <f>Raw_fanoverview!A8</f>
        <v>New Construction</v>
      </c>
      <c r="B44" s="4" t="str">
        <f>Raw_fanoverview!B8</f>
        <v>cDXGF</v>
      </c>
      <c r="C44" s="4" t="str">
        <f>IF(Raw_fanoverview!D8=0,"-",Raw_fanoverview!D8)</f>
        <v>Main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0.55000000000000004</v>
      </c>
      <c r="G44" s="68">
        <f>IF(Raw_fanoverview!G8=0,"-",Raw_fanoverview!G8)</f>
        <v>0.87</v>
      </c>
      <c r="H44" s="68">
        <f>IF(Raw_fanoverview!H8=0,"-",Raw_fanoverview!H8)</f>
        <v>0.83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Customized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0.65</v>
      </c>
      <c r="G45" s="68">
        <f>IF(Raw_fanoverview!G9=0,"-",Raw_fanoverview!G9)</f>
        <v>0.85</v>
      </c>
      <c r="H45" s="68">
        <f>IF(Raw_fanoverview!H9=0,"-",Raw_fanoverview!H9)</f>
        <v>0.7</v>
      </c>
      <c r="I45" s="26"/>
    </row>
    <row r="46" spans="1:9" x14ac:dyDescent="0.25">
      <c r="A46" s="2" t="str">
        <f>Raw_fanoverview!A10</f>
        <v>Existing</v>
      </c>
      <c r="B46" s="4" t="str">
        <f>Raw_fanoverview!B10</f>
        <v>cDXHP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3.8770014008251108</v>
      </c>
      <c r="F46" s="68">
        <f>IF(Raw_fanoverview!F10=0,"-",Raw_fanoverview!F10)</f>
        <v>0.55000000000000004</v>
      </c>
      <c r="G46" s="68">
        <f>IF(Raw_fanoverview!G10=0,"-",Raw_fanoverview!G10)</f>
        <v>0.87</v>
      </c>
      <c r="H46" s="68">
        <f>IF(Raw_fanoverview!H10=0,"-",Raw_fanoverview!H10)</f>
        <v>0.83</v>
      </c>
      <c r="I46" s="26"/>
    </row>
    <row r="47" spans="1:9" x14ac:dyDescent="0.25">
      <c r="A47" s="2" t="str">
        <f>Raw_fanoverview!A11</f>
        <v>Existing</v>
      </c>
      <c r="B47" s="4" t="str">
        <f>Raw_fanoverview!B11</f>
        <v>cDXHP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New Construction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New Construction</v>
      </c>
      <c r="B49" s="4" t="str">
        <f>Raw_fanoverview!B13</f>
        <v>cDXHP</v>
      </c>
      <c r="C49" s="4" t="str">
        <f>IF(Raw_fanoverview!D13=0,"-",Raw_fanoverview!D13)</f>
        <v>Customized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3.8770014008251108</v>
      </c>
      <c r="F49" s="68">
        <f>IF(Raw_fanoverview!F13=0,"-",Raw_fanoverview!F13)</f>
        <v>0.65</v>
      </c>
      <c r="G49" s="68">
        <f>IF(Raw_fanoverview!G13=0,"-",Raw_fanoverview!G13)</f>
        <v>0.85</v>
      </c>
      <c r="H49" s="68">
        <f>IF(Raw_fanoverview!H13=0,"-",Raw_fanoverview!H13)</f>
        <v>0.7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cDXOH</v>
      </c>
      <c r="C50" s="4" t="str">
        <f>IF(Raw_fanoverview!D14=0,"-",Raw_fanoverview!D14)</f>
        <v>Main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0.55000000000000004</v>
      </c>
      <c r="G50" s="68">
        <f>IF(Raw_fanoverview!G14=0,"-",Raw_fanoverview!G14)</f>
        <v>0.87</v>
      </c>
      <c r="H50" s="68">
        <f>IF(Raw_fanoverview!H14=0,"-",Raw_fanoverview!H14)</f>
        <v>0.83</v>
      </c>
      <c r="I50" s="26"/>
    </row>
    <row r="51" spans="1:9" x14ac:dyDescent="0.25">
      <c r="A51" s="2" t="str">
        <f>Raw_fanoverview!A15</f>
        <v>Existing</v>
      </c>
      <c r="B51" s="4" t="str">
        <f>Raw_fanoverview!B15</f>
        <v>cDXOH</v>
      </c>
      <c r="C51" s="4" t="str">
        <f>IF(Raw_fanoverview!D15=0,"-",Raw_fanoverview!D15)</f>
        <v>Customized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0.65</v>
      </c>
      <c r="G51" s="68">
        <f>IF(Raw_fanoverview!G15=0,"-",Raw_fanoverview!G15)</f>
        <v>0.85</v>
      </c>
      <c r="H51" s="68">
        <f>IF(Raw_fanoverview!H15=0,"-",Raw_fanoverview!H15)</f>
        <v>0.7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cDXOH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3.8770014008251108</v>
      </c>
      <c r="F52" s="68">
        <f>IF(Raw_fanoverview!F16=0,"-",Raw_fanoverview!F16)</f>
        <v>0.55000000000000004</v>
      </c>
      <c r="G52" s="68">
        <f>IF(Raw_fanoverview!G16=0,"-",Raw_fanoverview!G16)</f>
        <v>0.87</v>
      </c>
      <c r="H52" s="68">
        <f>IF(Raw_fanoverview!H16=0,"-",Raw_fanoverview!H16)</f>
        <v>0.83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cDXOH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cPVVG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SZ-VAV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cPVVG</v>
      </c>
      <c r="C55" s="4" t="str">
        <f>IF(Raw_fanoverview!D19=0,"-",Raw_fanoverview!D19)</f>
        <v>Customized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3.8770014008251108</v>
      </c>
      <c r="F55" s="68">
        <f>IF(Raw_fanoverview!F19=0,"-",Raw_fanoverview!F19)</f>
        <v>0.65</v>
      </c>
      <c r="G55" s="68">
        <f>IF(Raw_fanoverview!G19=0,"-",Raw_fanoverview!G19)</f>
        <v>0.85</v>
      </c>
      <c r="H55" s="68">
        <f>IF(Raw_fanoverview!H19=0,"-",Raw_fanoverview!H19)</f>
        <v>0.7</v>
      </c>
      <c r="I55" s="26"/>
    </row>
    <row r="56" spans="1:9" x14ac:dyDescent="0.25">
      <c r="A56" s="2" t="str">
        <f>Raw_fanoverview!A20</f>
        <v>New Construction</v>
      </c>
      <c r="B56" s="4" t="str">
        <f>Raw_fanoverview!B20</f>
        <v>cPVVG</v>
      </c>
      <c r="C56" s="4" t="str">
        <f>IF(Raw_fanoverview!D20=0,"-",Raw_fanoverview!D20)</f>
        <v>Main</v>
      </c>
      <c r="D56" s="26" t="str">
        <f>_xlfn.LET(_xlpm.x,_xlfn.IFNA(_xlfn.TEXTBEFORE(Raw_fanoverview!C20," Fans"),Raw_fanoverview!C20),IF(_xlpm.x=0,"-",_xlpm.x))</f>
        <v>SZ-VAV</v>
      </c>
      <c r="E56" s="68">
        <f>IF(Raw_fanoverview!E20=0,"-",Raw_fanoverview!E20)</f>
        <v>3.8770014008251108</v>
      </c>
      <c r="F56" s="68">
        <f>IF(Raw_fanoverview!F20=0,"-",Raw_fanoverview!F20)</f>
        <v>0.55000000000000004</v>
      </c>
      <c r="G56" s="68">
        <f>IF(Raw_fanoverview!G20=0,"-",Raw_fanoverview!G20)</f>
        <v>0.87</v>
      </c>
      <c r="H56" s="68">
        <f>IF(Raw_fanoverview!H20=0,"-",Raw_fanoverview!H20)</f>
        <v>0.83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cPVVG</v>
      </c>
      <c r="C57" s="4" t="str">
        <f>IF(Raw_fanoverview!D21=0,"-",Raw_fanoverview!D21)</f>
        <v>Customized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0.65</v>
      </c>
      <c r="G57" s="68">
        <f>IF(Raw_fanoverview!G21=0,"-",Raw_fanoverview!G21)</f>
        <v>0.85</v>
      </c>
      <c r="H57" s="68">
        <f>IF(Raw_fanoverview!H21=0,"-",Raw_fanoverview!H21)</f>
        <v>0.7</v>
      </c>
      <c r="I57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1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433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434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433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434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434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434</v>
      </c>
      <c r="D7" t="s">
        <v>63</v>
      </c>
      <c r="E7">
        <v>3.8770014008251108</v>
      </c>
      <c r="F7">
        <v>0.65</v>
      </c>
      <c r="G7">
        <v>0.85</v>
      </c>
      <c r="H7">
        <v>0.7</v>
      </c>
    </row>
    <row r="8" spans="1:8" x14ac:dyDescent="0.25">
      <c r="A8" t="s">
        <v>40</v>
      </c>
      <c r="B8" t="s">
        <v>48</v>
      </c>
      <c r="C8" t="s">
        <v>434</v>
      </c>
      <c r="D8" t="s">
        <v>61</v>
      </c>
      <c r="E8">
        <v>3.8770014008251108</v>
      </c>
      <c r="F8">
        <v>0.55000000000000004</v>
      </c>
      <c r="G8">
        <v>0.87</v>
      </c>
      <c r="H8">
        <v>0.83</v>
      </c>
    </row>
    <row r="9" spans="1:8" x14ac:dyDescent="0.25">
      <c r="A9" t="s">
        <v>40</v>
      </c>
      <c r="B9" t="s">
        <v>48</v>
      </c>
      <c r="C9" t="s">
        <v>434</v>
      </c>
      <c r="D9" t="s">
        <v>63</v>
      </c>
      <c r="E9">
        <v>3.8770014008251108</v>
      </c>
      <c r="F9">
        <v>0.65</v>
      </c>
      <c r="G9">
        <v>0.85</v>
      </c>
      <c r="H9">
        <v>0.7</v>
      </c>
    </row>
    <row r="10" spans="1:8" x14ac:dyDescent="0.25">
      <c r="A10" t="s">
        <v>39</v>
      </c>
      <c r="B10" t="s">
        <v>65</v>
      </c>
      <c r="C10" t="s">
        <v>434</v>
      </c>
      <c r="D10" t="s">
        <v>61</v>
      </c>
      <c r="E10">
        <v>3.8770014008251108</v>
      </c>
      <c r="F10">
        <v>0.55000000000000004</v>
      </c>
      <c r="G10">
        <v>0.87</v>
      </c>
      <c r="H10">
        <v>0.83</v>
      </c>
    </row>
    <row r="11" spans="1:8" x14ac:dyDescent="0.25">
      <c r="A11" t="s">
        <v>39</v>
      </c>
      <c r="B11" t="s">
        <v>65</v>
      </c>
      <c r="C11" t="s">
        <v>434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40</v>
      </c>
      <c r="B12" t="s">
        <v>65</v>
      </c>
      <c r="C12" t="s">
        <v>434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40</v>
      </c>
      <c r="B13" t="s">
        <v>65</v>
      </c>
      <c r="C13" t="s">
        <v>434</v>
      </c>
      <c r="D13" t="s">
        <v>63</v>
      </c>
      <c r="E13">
        <v>3.8770014008251108</v>
      </c>
      <c r="F13">
        <v>0.65</v>
      </c>
      <c r="G13">
        <v>0.85</v>
      </c>
      <c r="H13">
        <v>0.7</v>
      </c>
    </row>
    <row r="14" spans="1:8" x14ac:dyDescent="0.25">
      <c r="A14" t="s">
        <v>39</v>
      </c>
      <c r="B14" t="s">
        <v>68</v>
      </c>
      <c r="C14" t="s">
        <v>434</v>
      </c>
      <c r="D14" t="s">
        <v>61</v>
      </c>
      <c r="E14">
        <v>3.8770014008251108</v>
      </c>
      <c r="F14">
        <v>0.55000000000000004</v>
      </c>
      <c r="G14">
        <v>0.87</v>
      </c>
      <c r="H14">
        <v>0.83</v>
      </c>
    </row>
    <row r="15" spans="1:8" x14ac:dyDescent="0.25">
      <c r="A15" t="s">
        <v>39</v>
      </c>
      <c r="B15" t="s">
        <v>68</v>
      </c>
      <c r="C15" t="s">
        <v>434</v>
      </c>
      <c r="D15" t="s">
        <v>63</v>
      </c>
      <c r="E15">
        <v>3.8770014008251108</v>
      </c>
      <c r="F15">
        <v>0.65</v>
      </c>
      <c r="G15">
        <v>0.85</v>
      </c>
      <c r="H15">
        <v>0.7</v>
      </c>
    </row>
    <row r="16" spans="1:8" x14ac:dyDescent="0.25">
      <c r="A16" t="s">
        <v>40</v>
      </c>
      <c r="B16" t="s">
        <v>68</v>
      </c>
      <c r="C16" t="s">
        <v>434</v>
      </c>
      <c r="D16" t="s">
        <v>61</v>
      </c>
      <c r="E16">
        <v>3.8770014008251108</v>
      </c>
      <c r="F16">
        <v>0.55000000000000004</v>
      </c>
      <c r="G16">
        <v>0.87</v>
      </c>
      <c r="H16">
        <v>0.83</v>
      </c>
    </row>
    <row r="17" spans="1:8" x14ac:dyDescent="0.25">
      <c r="A17" t="s">
        <v>40</v>
      </c>
      <c r="B17" t="s">
        <v>68</v>
      </c>
      <c r="C17" t="s">
        <v>434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69</v>
      </c>
      <c r="C18" t="s">
        <v>435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69</v>
      </c>
      <c r="C19" t="s">
        <v>434</v>
      </c>
      <c r="D19" t="s">
        <v>63</v>
      </c>
      <c r="E19">
        <v>3.8770014008251108</v>
      </c>
      <c r="F19">
        <v>0.65</v>
      </c>
      <c r="G19">
        <v>0.85</v>
      </c>
      <c r="H19">
        <v>0.7</v>
      </c>
    </row>
    <row r="20" spans="1:8" x14ac:dyDescent="0.25">
      <c r="A20" t="s">
        <v>40</v>
      </c>
      <c r="B20" t="s">
        <v>69</v>
      </c>
      <c r="C20" t="s">
        <v>435</v>
      </c>
      <c r="D20" t="s">
        <v>61</v>
      </c>
      <c r="E20">
        <v>3.8770014008251108</v>
      </c>
      <c r="F20">
        <v>0.55000000000000004</v>
      </c>
      <c r="G20">
        <v>0.87</v>
      </c>
      <c r="H20">
        <v>0.83</v>
      </c>
    </row>
    <row r="21" spans="1:8" x14ac:dyDescent="0.25">
      <c r="A21" t="s">
        <v>40</v>
      </c>
      <c r="B21" t="s">
        <v>69</v>
      </c>
      <c r="C21" t="s">
        <v>434</v>
      </c>
      <c r="D21" t="s">
        <v>63</v>
      </c>
      <c r="E21">
        <v>3.8770014008251108</v>
      </c>
      <c r="F21">
        <v>0.65</v>
      </c>
      <c r="G21">
        <v>0.85</v>
      </c>
      <c r="H21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2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424</v>
      </c>
      <c r="H1" s="45" t="s">
        <v>425</v>
      </c>
    </row>
    <row r="2" spans="1:8" x14ac:dyDescent="0.25">
      <c r="A2" t="s">
        <v>39</v>
      </c>
      <c r="B2" t="s">
        <v>67</v>
      </c>
      <c r="C2" t="s">
        <v>61</v>
      </c>
      <c r="D2" t="s">
        <v>426</v>
      </c>
      <c r="E2" t="s">
        <v>427</v>
      </c>
      <c r="F2">
        <v>3.05</v>
      </c>
    </row>
    <row r="3" spans="1:8" x14ac:dyDescent="0.25">
      <c r="A3" t="s">
        <v>39</v>
      </c>
      <c r="B3" t="s">
        <v>67</v>
      </c>
      <c r="C3" t="s">
        <v>63</v>
      </c>
      <c r="D3" t="s">
        <v>428</v>
      </c>
      <c r="E3" t="s">
        <v>429</v>
      </c>
      <c r="F3">
        <v>3</v>
      </c>
      <c r="G3" t="s">
        <v>70</v>
      </c>
      <c r="H3" t="s">
        <v>430</v>
      </c>
    </row>
    <row r="4" spans="1:8" x14ac:dyDescent="0.25">
      <c r="A4" t="s">
        <v>40</v>
      </c>
      <c r="B4" t="s">
        <v>67</v>
      </c>
      <c r="C4" t="s">
        <v>61</v>
      </c>
      <c r="D4" t="s">
        <v>426</v>
      </c>
      <c r="E4" t="s">
        <v>427</v>
      </c>
      <c r="F4">
        <v>3.05</v>
      </c>
    </row>
    <row r="5" spans="1:8" x14ac:dyDescent="0.25">
      <c r="A5" t="s">
        <v>40</v>
      </c>
      <c r="B5" t="s">
        <v>67</v>
      </c>
      <c r="C5" t="s">
        <v>63</v>
      </c>
      <c r="D5" t="s">
        <v>428</v>
      </c>
      <c r="E5" t="s">
        <v>429</v>
      </c>
      <c r="F5">
        <v>3</v>
      </c>
      <c r="G5" t="s">
        <v>70</v>
      </c>
      <c r="H5" t="s">
        <v>430</v>
      </c>
    </row>
    <row r="6" spans="1:8" x14ac:dyDescent="0.25">
      <c r="A6" t="s">
        <v>39</v>
      </c>
      <c r="B6" t="s">
        <v>48</v>
      </c>
      <c r="C6" t="s">
        <v>61</v>
      </c>
      <c r="D6" t="s">
        <v>428</v>
      </c>
      <c r="E6" t="s">
        <v>429</v>
      </c>
      <c r="F6">
        <v>3.65</v>
      </c>
    </row>
    <row r="7" spans="1:8" x14ac:dyDescent="0.25">
      <c r="A7" t="s">
        <v>39</v>
      </c>
      <c r="B7" t="s">
        <v>48</v>
      </c>
      <c r="C7" t="s">
        <v>63</v>
      </c>
      <c r="D7" t="s">
        <v>428</v>
      </c>
      <c r="E7" t="s">
        <v>429</v>
      </c>
      <c r="F7">
        <v>3</v>
      </c>
      <c r="G7" t="s">
        <v>70</v>
      </c>
      <c r="H7" t="s">
        <v>430</v>
      </c>
    </row>
    <row r="8" spans="1:8" x14ac:dyDescent="0.25">
      <c r="A8" t="s">
        <v>40</v>
      </c>
      <c r="B8" t="s">
        <v>48</v>
      </c>
      <c r="C8" t="s">
        <v>61</v>
      </c>
      <c r="D8" t="s">
        <v>428</v>
      </c>
      <c r="E8" t="s">
        <v>429</v>
      </c>
      <c r="F8">
        <v>3.65</v>
      </c>
    </row>
    <row r="9" spans="1:8" x14ac:dyDescent="0.25">
      <c r="A9" t="s">
        <v>40</v>
      </c>
      <c r="B9" t="s">
        <v>48</v>
      </c>
      <c r="C9" t="s">
        <v>63</v>
      </c>
      <c r="D9" t="s">
        <v>428</v>
      </c>
      <c r="E9" t="s">
        <v>429</v>
      </c>
      <c r="F9">
        <v>3</v>
      </c>
      <c r="G9" t="s">
        <v>70</v>
      </c>
      <c r="H9" t="s">
        <v>430</v>
      </c>
    </row>
    <row r="10" spans="1:8" x14ac:dyDescent="0.25">
      <c r="A10" t="s">
        <v>39</v>
      </c>
      <c r="B10" t="s">
        <v>65</v>
      </c>
      <c r="C10" t="s">
        <v>61</v>
      </c>
      <c r="D10" t="s">
        <v>428</v>
      </c>
      <c r="E10" t="s">
        <v>431</v>
      </c>
      <c r="F10">
        <v>3.65</v>
      </c>
    </row>
    <row r="11" spans="1:8" x14ac:dyDescent="0.25">
      <c r="A11" t="s">
        <v>39</v>
      </c>
      <c r="B11" t="s">
        <v>65</v>
      </c>
      <c r="C11" t="s">
        <v>63</v>
      </c>
      <c r="D11" t="s">
        <v>428</v>
      </c>
      <c r="E11" t="s">
        <v>429</v>
      </c>
      <c r="F11">
        <v>3</v>
      </c>
      <c r="G11" t="s">
        <v>70</v>
      </c>
      <c r="H11" t="s">
        <v>430</v>
      </c>
    </row>
    <row r="12" spans="1:8" x14ac:dyDescent="0.25">
      <c r="A12" t="s">
        <v>40</v>
      </c>
      <c r="B12" t="s">
        <v>65</v>
      </c>
      <c r="C12" t="s">
        <v>61</v>
      </c>
      <c r="D12" t="s">
        <v>428</v>
      </c>
      <c r="E12" t="s">
        <v>431</v>
      </c>
      <c r="F12">
        <v>3.65</v>
      </c>
    </row>
    <row r="13" spans="1:8" x14ac:dyDescent="0.25">
      <c r="A13" t="s">
        <v>40</v>
      </c>
      <c r="B13" t="s">
        <v>65</v>
      </c>
      <c r="C13" t="s">
        <v>63</v>
      </c>
      <c r="D13" t="s">
        <v>428</v>
      </c>
      <c r="E13" t="s">
        <v>429</v>
      </c>
      <c r="F13">
        <v>3</v>
      </c>
      <c r="G13" t="s">
        <v>70</v>
      </c>
      <c r="H13" t="s">
        <v>430</v>
      </c>
    </row>
    <row r="14" spans="1:8" x14ac:dyDescent="0.25">
      <c r="A14" t="s">
        <v>39</v>
      </c>
      <c r="B14" t="s">
        <v>68</v>
      </c>
      <c r="C14" t="s">
        <v>61</v>
      </c>
      <c r="D14" t="s">
        <v>428</v>
      </c>
      <c r="E14" t="s">
        <v>91</v>
      </c>
      <c r="F14">
        <v>3.65</v>
      </c>
    </row>
    <row r="15" spans="1:8" x14ac:dyDescent="0.25">
      <c r="A15" t="s">
        <v>39</v>
      </c>
      <c r="B15" t="s">
        <v>68</v>
      </c>
      <c r="C15" t="s">
        <v>63</v>
      </c>
      <c r="D15" t="s">
        <v>428</v>
      </c>
      <c r="E15" t="s">
        <v>429</v>
      </c>
      <c r="F15">
        <v>3</v>
      </c>
      <c r="G15" t="s">
        <v>70</v>
      </c>
      <c r="H15" t="s">
        <v>430</v>
      </c>
    </row>
    <row r="16" spans="1:8" x14ac:dyDescent="0.25">
      <c r="A16" t="s">
        <v>40</v>
      </c>
      <c r="B16" t="s">
        <v>68</v>
      </c>
      <c r="C16" t="s">
        <v>61</v>
      </c>
      <c r="D16" t="s">
        <v>428</v>
      </c>
      <c r="E16" t="s">
        <v>91</v>
      </c>
      <c r="F16">
        <v>3.65</v>
      </c>
    </row>
    <row r="17" spans="1:8" x14ac:dyDescent="0.25">
      <c r="A17" t="s">
        <v>40</v>
      </c>
      <c r="B17" t="s">
        <v>68</v>
      </c>
      <c r="C17" t="s">
        <v>63</v>
      </c>
      <c r="D17" t="s">
        <v>428</v>
      </c>
      <c r="E17" t="s">
        <v>429</v>
      </c>
      <c r="F17">
        <v>3</v>
      </c>
      <c r="G17" t="s">
        <v>70</v>
      </c>
      <c r="H17" t="s">
        <v>430</v>
      </c>
    </row>
    <row r="18" spans="1:8" x14ac:dyDescent="0.25">
      <c r="A18" t="s">
        <v>39</v>
      </c>
      <c r="B18" t="s">
        <v>69</v>
      </c>
      <c r="C18" t="s">
        <v>61</v>
      </c>
      <c r="D18" t="s">
        <v>432</v>
      </c>
      <c r="E18" t="s">
        <v>429</v>
      </c>
      <c r="F18">
        <v>3.65</v>
      </c>
    </row>
    <row r="19" spans="1:8" x14ac:dyDescent="0.25">
      <c r="A19" t="s">
        <v>39</v>
      </c>
      <c r="B19" t="s">
        <v>69</v>
      </c>
      <c r="C19" t="s">
        <v>63</v>
      </c>
      <c r="D19" t="s">
        <v>428</v>
      </c>
      <c r="E19" t="s">
        <v>429</v>
      </c>
      <c r="F19">
        <v>3</v>
      </c>
      <c r="G19" t="s">
        <v>70</v>
      </c>
      <c r="H19" t="s">
        <v>430</v>
      </c>
    </row>
    <row r="20" spans="1:8" x14ac:dyDescent="0.25">
      <c r="A20" t="s">
        <v>40</v>
      </c>
      <c r="B20" t="s">
        <v>69</v>
      </c>
      <c r="C20" t="s">
        <v>61</v>
      </c>
      <c r="D20" t="s">
        <v>432</v>
      </c>
      <c r="E20" t="s">
        <v>429</v>
      </c>
      <c r="F20">
        <v>3.65</v>
      </c>
    </row>
    <row r="21" spans="1:8" x14ac:dyDescent="0.25">
      <c r="A21" t="s">
        <v>40</v>
      </c>
      <c r="B21" t="s">
        <v>69</v>
      </c>
      <c r="C21" t="s">
        <v>63</v>
      </c>
      <c r="D21" t="s">
        <v>428</v>
      </c>
      <c r="E21" t="s">
        <v>429</v>
      </c>
      <c r="F21">
        <v>3</v>
      </c>
      <c r="G21" t="s">
        <v>70</v>
      </c>
      <c r="H21" t="s">
        <v>430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7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Restaurant - Fast-Food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5">_xlfn._xlws.SORT(_xlfn.UNIQUE(_xlfn._xlws.FILTER(Raw_outdoorairflowrate!A2:A5000, Raw_outdoorairflowrate!A2:A5000&lt;&gt;0)))</f>
        <v>Dining_fast</v>
      </c>
    </row>
    <row r="3" spans="1:26" ht="18" customHeight="1" x14ac:dyDescent="0.25">
      <c r="A3" s="2" t="str">
        <f>Z2</f>
        <v>Dining_fast</v>
      </c>
      <c r="B3" s="53">
        <f>SUMIF(Raw_outdoorairflowrate!$A:$A, $A3, Raw_outdoorairflowrate!B:B)</f>
        <v>798.8</v>
      </c>
      <c r="C3" s="35">
        <f>SUMIF(Raw_outdoorairflowrate!$A:$A, $A3, Raw_outdoorairflowrate!C:C)</f>
        <v>0</v>
      </c>
      <c r="D3" s="35">
        <f>SUMIF(Raw_outdoorairflowrate!$A:$A, $A3, Raw_outdoorairflowrate!D:D)</f>
        <v>0.5</v>
      </c>
      <c r="E3" s="61">
        <f>B3*D3</f>
        <v>399.4</v>
      </c>
      <c r="F3" s="26"/>
      <c r="Z3" t="str">
        <v>Kitchen</v>
      </c>
    </row>
    <row r="4" spans="1:26" ht="18" customHeight="1" x14ac:dyDescent="0.25">
      <c r="A4" s="2" t="str">
        <f t="shared" ref="A4:A6" si="0">Z3</f>
        <v>Kitchen</v>
      </c>
      <c r="B4" s="53">
        <f>SUMIF(Raw_outdoorairflowrate!$A:$A, $A4, Raw_outdoorairflowrate!B:B)</f>
        <v>799.25</v>
      </c>
      <c r="C4" s="35">
        <f>SUMIF(Raw_outdoorairflowrate!$A:$A, $A4, Raw_outdoorairflowrate!C:C)</f>
        <v>0</v>
      </c>
      <c r="D4" s="35">
        <f>SUMIF(Raw_outdoorairflowrate!$A:$A, $A4, Raw_outdoorairflowrate!D:D)</f>
        <v>0.15</v>
      </c>
      <c r="E4" s="61">
        <f t="shared" ref="E4:E6" si="1">B4*D4</f>
        <v>119.88749999999999</v>
      </c>
      <c r="F4" s="26"/>
      <c r="Z4" t="str">
        <v>Lobby</v>
      </c>
    </row>
    <row r="5" spans="1:26" ht="18" customHeight="1" x14ac:dyDescent="0.25">
      <c r="A5" s="2" t="str">
        <f t="shared" si="0"/>
        <v>Lobby</v>
      </c>
      <c r="B5" s="53">
        <f>SUMIF(Raw_outdoorairflowrate!$A:$A, $A5, Raw_outdoorairflowrate!B:B)</f>
        <v>300.02999999999997</v>
      </c>
      <c r="C5" s="35">
        <f>SUMIF(Raw_outdoorairflowrate!$A:$A, $A5, Raw_outdoorairflowrate!C:C)</f>
        <v>0</v>
      </c>
      <c r="D5" s="35">
        <f>SUMIF(Raw_outdoorairflowrate!$A:$A, $A5, Raw_outdoorairflowrate!D:D)</f>
        <v>0.5</v>
      </c>
      <c r="E5" s="61">
        <f t="shared" si="1"/>
        <v>150.01499999999999</v>
      </c>
      <c r="F5" s="26"/>
      <c r="Z5" t="str">
        <v>Restroom</v>
      </c>
    </row>
    <row r="6" spans="1:26" ht="18" customHeight="1" x14ac:dyDescent="0.25">
      <c r="A6" s="2" t="str">
        <f t="shared" si="0"/>
        <v>Restroom</v>
      </c>
      <c r="B6" s="53">
        <f>SUMIF(Raw_outdoorairflowrate!$A:$A, $A6, Raw_outdoorairflowrate!B:B)</f>
        <v>100.21</v>
      </c>
      <c r="C6" s="35">
        <f>SUMIF(Raw_outdoorairflowrate!$A:$A, $A6, Raw_outdoorairflowrate!C:C)</f>
        <v>0</v>
      </c>
      <c r="D6" s="35">
        <f>SUMIF(Raw_outdoorairflowrate!$A:$A, $A6, Raw_outdoorairflowrate!D:D)</f>
        <v>0</v>
      </c>
      <c r="E6" s="61">
        <f t="shared" si="1"/>
        <v>0</v>
      </c>
      <c r="F6" s="26"/>
    </row>
    <row r="9" spans="1:26" ht="15.75" customHeight="1" x14ac:dyDescent="0.25">
      <c r="A9" s="93" t="str">
        <f>"OA Controller - "&amp;Prototype!A2</f>
        <v>OA Controller - Restaurant - Fast-Food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</row>
    <row r="10" spans="1:26" x14ac:dyDescent="0.25">
      <c r="A10" s="19" t="s">
        <v>13</v>
      </c>
      <c r="B10" s="19" t="s">
        <v>18</v>
      </c>
      <c r="C10" s="19" t="s">
        <v>17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8" t="s">
        <v>78</v>
      </c>
      <c r="J10" s="8" t="s">
        <v>79</v>
      </c>
      <c r="K10" s="8" t="s">
        <v>80</v>
      </c>
      <c r="L10" s="8" t="s">
        <v>81</v>
      </c>
      <c r="M10" s="8" t="s">
        <v>20</v>
      </c>
      <c r="N10" s="8" t="s">
        <v>21</v>
      </c>
      <c r="O10" s="8" t="s">
        <v>22</v>
      </c>
      <c r="P10" s="8" t="s">
        <v>23</v>
      </c>
      <c r="Q10" s="8" t="s">
        <v>24</v>
      </c>
      <c r="R10" s="8" t="s">
        <v>25</v>
      </c>
      <c r="S10" s="8" t="s">
        <v>26</v>
      </c>
      <c r="T10" s="8" t="s">
        <v>101</v>
      </c>
    </row>
    <row r="11" spans="1:26" x14ac:dyDescent="0.25">
      <c r="A11" s="100" t="s">
        <v>46</v>
      </c>
      <c r="B11" s="3" t="s">
        <v>39</v>
      </c>
      <c r="C11" s="3" t="s">
        <v>82</v>
      </c>
      <c r="D11" s="2" cm="1">
        <f t="array" ref="D11">_xlfn.XLOOKUP(
1,
(Raw_oacontroller!$B$2:$B$100=$B11)*(Raw_oacontroller!$A$2:$A$100=D$10),
Raw_oacontroller!$C$2:$C$100
)</f>
        <v>75</v>
      </c>
      <c r="E11" s="2" cm="1">
        <f t="array" ref="E11">_xlfn.XLOOKUP(
1,
(Raw_oacontroller!$B$2:$B$100=$B11)*(Raw_oacontroller!$A$2:$A$100=E$10),
Raw_oacontroller!$C$2:$C$100
)</f>
        <v>73</v>
      </c>
      <c r="F11" s="2" cm="1">
        <f t="array" ref="F11">_xlfn.XLOOKUP(
1,
(Raw_oacontroller!$B$2:$B$100=$B11)*(Raw_oacontroller!$A$2:$A$100=F$10),
Raw_oacontroller!$C$2:$C$100
)</f>
        <v>75</v>
      </c>
      <c r="G11" s="2" cm="1">
        <f t="array" ref="G11">_xlfn.XLOOKUP(
1,
(Raw_oacontroller!$B$2:$B$100=$B11)*(Raw_oacontroller!$A$2:$A$100=G$10),
Raw_oacontroller!$C$2:$C$100
)</f>
        <v>73</v>
      </c>
      <c r="H11" s="2" cm="1">
        <f t="array" ref="H11">_xlfn.XLOOKUP(
1,
(Raw_oacontroller!$B$2:$B$100=$B11)*(Raw_oacontroller!$A$2:$A$100=H$10),
Raw_oacontroller!$C$2:$C$100
)</f>
        <v>75</v>
      </c>
      <c r="I11" s="2" cm="1">
        <f t="array" ref="I11">_xlfn.XLOOKUP(
1,
(Raw_oacontroller!$B$2:$B$100=$B11)*(Raw_oacontroller!$A$2:$A$100=I$10),
Raw_oacontroller!$C$2:$C$100
)</f>
        <v>71</v>
      </c>
      <c r="J11" s="2" cm="1">
        <f t="array" ref="J11">_xlfn.XLOOKUP(
1,
(Raw_oacontroller!$B$2:$B$100=$B11)*(Raw_oacontroller!$A$2:$A$100=J$10),
Raw_oacontroller!$C$2:$C$100
)</f>
        <v>69</v>
      </c>
      <c r="K11" s="2" cm="1">
        <f t="array" ref="K11">_xlfn.XLOOKUP(
1,
(Raw_oacontroller!$B$2:$B$100=$B11)*(Raw_oacontroller!$A$2:$A$100=K$10),
Raw_oacontroller!$C$2:$C$100
)</f>
        <v>71</v>
      </c>
      <c r="L11" s="2" cm="1">
        <f t="array" ref="L11">_xlfn.XLOOKUP(
1,
(Raw_oacontroller!$B$2:$B$100=$B11)*(Raw_oacontroller!$A$2:$A$100=L$10),
Raw_oacontroller!$C$2:$C$100
)</f>
        <v>71</v>
      </c>
      <c r="M11" s="2" cm="1">
        <f t="array" ref="M11">_xlfn.XLOOKUP(
1,
(Raw_oacontroller!$B$2:$B$100=$B11)*(Raw_oacontroller!$A$2:$A$100=M$10),
Raw_oacontroller!$C$2:$C$100
)</f>
        <v>73</v>
      </c>
      <c r="N11" s="2" cm="1">
        <f t="array" ref="N11">_xlfn.XLOOKUP(
1,
(Raw_oacontroller!$B$2:$B$100=$B11)*(Raw_oacontroller!$A$2:$A$100=N$10),
Raw_oacontroller!$C$2:$C$100
)</f>
        <v>75</v>
      </c>
      <c r="O11" s="2" cm="1">
        <f t="array" ref="O11">_xlfn.XLOOKUP(
1,
(Raw_oacontroller!$B$2:$B$100=$B11)*(Raw_oacontroller!$A$2:$A$100=O$10),
Raw_oacontroller!$C$2:$C$100
)</f>
        <v>75</v>
      </c>
      <c r="P11" s="2" cm="1">
        <f t="array" ref="P11">_xlfn.XLOOKUP(
1,
(Raw_oacontroller!$B$2:$B$100=$B11)*(Raw_oacontroller!$A$2:$A$100=P$10),
Raw_oacontroller!$C$2:$C$100
)</f>
        <v>75</v>
      </c>
      <c r="Q11" s="2" cm="1">
        <f t="array" ref="Q11">_xlfn.XLOOKUP(
1,
(Raw_oacontroller!$B$2:$B$100=$B11)*(Raw_oacontroller!$A$2:$A$100=Q$10),
Raw_oacontroller!$C$2:$C$100
)</f>
        <v>75</v>
      </c>
      <c r="R11" s="2" cm="1">
        <f t="array" ref="R11">_xlfn.XLOOKUP(
1,
(Raw_oacontroller!$B$2:$B$100=$B11)*(Raw_oacontroller!$A$2:$A$100=R$10),
Raw_oacontroller!$C$2:$C$100
)</f>
        <v>75</v>
      </c>
      <c r="S11" s="2" cm="1">
        <f t="array" ref="S11">_xlfn.XLOOKUP(
1,
(Raw_oacontroller!$B$2:$B$100=$B11)*(Raw_oacontroller!$A$2:$A$100=S$10),
Raw_oacontroller!$C$2:$C$100
)</f>
        <v>75</v>
      </c>
      <c r="T11" s="26"/>
    </row>
    <row r="12" spans="1:26" x14ac:dyDescent="0.25">
      <c r="A12" s="100"/>
      <c r="B12" s="2" t="s">
        <v>40</v>
      </c>
      <c r="C12" s="3" t="s">
        <v>82</v>
      </c>
      <c r="D12" s="2" cm="1">
        <f t="array" ref="D12">_xlfn.XLOOKUP(
1,
(Raw_oacontroller!$B$2:$B$100=$B12)*(Raw_oacontroller!$A$2:$A$100=D$10),
Raw_oacontroller!$C$2:$C$100
)</f>
        <v>75</v>
      </c>
      <c r="E12" s="2" cm="1">
        <f t="array" ref="E12">_xlfn.XLOOKUP(
1,
(Raw_oacontroller!$B$2:$B$100=$B12)*(Raw_oacontroller!$A$2:$A$100=E$10),
Raw_oacontroller!$C$2:$C$100
)</f>
        <v>73</v>
      </c>
      <c r="F12" s="2" cm="1">
        <f t="array" ref="F12">_xlfn.XLOOKUP(
1,
(Raw_oacontroller!$B$2:$B$100=$B12)*(Raw_oacontroller!$A$2:$A$100=F$10),
Raw_oacontroller!$C$2:$C$100
)</f>
        <v>75</v>
      </c>
      <c r="G12" s="2" cm="1">
        <f t="array" ref="G12">_xlfn.XLOOKUP(
1,
(Raw_oacontroller!$B$2:$B$100=$B12)*(Raw_oacontroller!$A$2:$A$100=G$10),
Raw_oacontroller!$C$2:$C$100
)</f>
        <v>73</v>
      </c>
      <c r="H12" s="2" cm="1">
        <f t="array" ref="H12">_xlfn.XLOOKUP(
1,
(Raw_oacontroller!$B$2:$B$100=$B12)*(Raw_oacontroller!$A$2:$A$100=H$10),
Raw_oacontroller!$C$2:$C$100
)</f>
        <v>75</v>
      </c>
      <c r="I12" s="2" cm="1">
        <f t="array" ref="I12">_xlfn.XLOOKUP(
1,
(Raw_oacontroller!$B$2:$B$100=$B12)*(Raw_oacontroller!$A$2:$A$100=I$10),
Raw_oacontroller!$C$2:$C$100
)</f>
        <v>71</v>
      </c>
      <c r="J12" s="2" cm="1">
        <f t="array" ref="J12">_xlfn.XLOOKUP(
1,
(Raw_oacontroller!$B$2:$B$100=$B12)*(Raw_oacontroller!$A$2:$A$100=J$10),
Raw_oacontroller!$C$2:$C$100
)</f>
        <v>69</v>
      </c>
      <c r="K12" s="2" cm="1">
        <f t="array" ref="K12">_xlfn.XLOOKUP(
1,
(Raw_oacontroller!$B$2:$B$100=$B12)*(Raw_oacontroller!$A$2:$A$100=K$10),
Raw_oacontroller!$C$2:$C$100
)</f>
        <v>71</v>
      </c>
      <c r="L12" s="2" cm="1">
        <f t="array" ref="L12">_xlfn.XLOOKUP(
1,
(Raw_oacontroller!$B$2:$B$100=$B12)*(Raw_oacontroller!$A$2:$A$100=L$10),
Raw_oacontroller!$C$2:$C$100
)</f>
        <v>71</v>
      </c>
      <c r="M12" s="2" cm="1">
        <f t="array" ref="M12">_xlfn.XLOOKUP(
1,
(Raw_oacontroller!$B$2:$B$100=$B12)*(Raw_oacontroller!$A$2:$A$100=M$10),
Raw_oacontroller!$C$2:$C$100
)</f>
        <v>73</v>
      </c>
      <c r="N12" s="2" cm="1">
        <f t="array" ref="N12">_xlfn.XLOOKUP(
1,
(Raw_oacontroller!$B$2:$B$100=$B12)*(Raw_oacontroller!$A$2:$A$100=N$10),
Raw_oacontroller!$C$2:$C$100
)</f>
        <v>75</v>
      </c>
      <c r="O12" s="2" cm="1">
        <f t="array" ref="O12">_xlfn.XLOOKUP(
1,
(Raw_oacontroller!$B$2:$B$100=$B12)*(Raw_oacontroller!$A$2:$A$100=O$10),
Raw_oacontroller!$C$2:$C$100
)</f>
        <v>75</v>
      </c>
      <c r="P12" s="2" cm="1">
        <f t="array" ref="P12">_xlfn.XLOOKUP(
1,
(Raw_oacontroller!$B$2:$B$100=$B12)*(Raw_oacontroller!$A$2:$A$100=P$10),
Raw_oacontroller!$C$2:$C$100
)</f>
        <v>75</v>
      </c>
      <c r="Q12" s="2" cm="1">
        <f t="array" ref="Q12">_xlfn.XLOOKUP(
1,
(Raw_oacontroller!$B$2:$B$100=$B12)*(Raw_oacontroller!$A$2:$A$100=Q$10),
Raw_oacontroller!$C$2:$C$100
)</f>
        <v>75</v>
      </c>
      <c r="R12" s="2" cm="1">
        <f t="array" ref="R12">_xlfn.XLOOKUP(
1,
(Raw_oacontroller!$B$2:$B$100=$B12)*(Raw_oacontroller!$A$2:$A$100=R$10),
Raw_oacontroller!$C$2:$C$100
)</f>
        <v>75</v>
      </c>
      <c r="S12" s="2" cm="1">
        <f t="array" ref="S12">_xlfn.XLOOKUP(
1,
(Raw_oacontroller!$B$2:$B$100=$B12)*(Raw_oacontroller!$A$2:$A$100=S$10),
Raw_oacontroller!$C$2:$C$100
)</f>
        <v>75</v>
      </c>
      <c r="T12" s="26"/>
    </row>
    <row r="15" spans="1:26" ht="15.75" x14ac:dyDescent="0.25">
      <c r="A15" s="96" t="str">
        <f>"Exhaust hood - "&amp;Prototype!A2</f>
        <v>Exhaust hood - Restaurant - Fast-Food</v>
      </c>
      <c r="B15" s="96"/>
      <c r="C15" s="96"/>
      <c r="D15" s="96"/>
      <c r="E15" s="96"/>
    </row>
    <row r="16" spans="1:26" ht="27" x14ac:dyDescent="0.2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100</v>
      </c>
    </row>
    <row r="17" spans="1:5" x14ac:dyDescent="0.25">
      <c r="A17" s="4" t="s">
        <v>91</v>
      </c>
      <c r="B17" s="4" t="s">
        <v>91</v>
      </c>
      <c r="C17" s="4" t="s">
        <v>91</v>
      </c>
      <c r="D17" s="4" t="s">
        <v>91</v>
      </c>
      <c r="E17" s="4"/>
    </row>
  </sheetData>
  <mergeCells count="4">
    <mergeCell ref="A15:E15"/>
    <mergeCell ref="A11:A12"/>
    <mergeCell ref="A1:F1"/>
    <mergeCell ref="A9:T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5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388</v>
      </c>
      <c r="B2">
        <v>798.8</v>
      </c>
      <c r="C2">
        <v>0</v>
      </c>
      <c r="D2">
        <v>0.5</v>
      </c>
    </row>
    <row r="3" spans="1:4" x14ac:dyDescent="0.25">
      <c r="A3" t="s">
        <v>400</v>
      </c>
      <c r="B3">
        <v>799.25</v>
      </c>
      <c r="C3">
        <v>0</v>
      </c>
      <c r="D3">
        <v>0.15</v>
      </c>
    </row>
    <row r="4" spans="1:4" x14ac:dyDescent="0.25">
      <c r="A4" t="s">
        <v>402</v>
      </c>
      <c r="B4">
        <v>300.02999999999997</v>
      </c>
      <c r="C4">
        <v>0</v>
      </c>
      <c r="D4">
        <v>0.5</v>
      </c>
    </row>
    <row r="5" spans="1:4" x14ac:dyDescent="0.25">
      <c r="A5" t="s">
        <v>396</v>
      </c>
      <c r="B5">
        <v>100.21</v>
      </c>
      <c r="C5">
        <v>0</v>
      </c>
      <c r="D5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18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Restaurant - Fast-Food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44486.58</v>
      </c>
      <c r="E4" s="70">
        <f>Raw_waterheater!D2</f>
        <v>9.33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44486.58</v>
      </c>
      <c r="E5" s="70">
        <f>Raw_waterheater!D3</f>
        <v>9.33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Restaurant - Fast-Food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DINING EL1 ESE PERIM SPC (G.ESE1)</v>
      </c>
      <c r="B10" s="62">
        <f>IFERROR(Zones!H3,0)</f>
        <v>798.8</v>
      </c>
      <c r="C10" s="59">
        <f>IFERROR(Zones!K3,0)</f>
        <v>33.33</v>
      </c>
      <c r="D10" s="57">
        <f>IFERROR(E10/C10,0)</f>
        <v>0.923505150515051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30.780426666666649</v>
      </c>
      <c r="F10" s="73">
        <f>E10/60</f>
        <v>0.51300711111111086</v>
      </c>
      <c r="G10" s="74"/>
    </row>
    <row r="11" spans="1:8" x14ac:dyDescent="0.25">
      <c r="A11" s="58" t="str">
        <f>IFERROR(Zones!B4,0)</f>
        <v>EL1 ESE PERIM PLNM (G.ESE5)</v>
      </c>
      <c r="B11" s="62">
        <f>IFERROR(Zones!H4,0)</f>
        <v>0</v>
      </c>
      <c r="C11" s="59">
        <f>IFERROR(Zones!K4,0)</f>
        <v>0</v>
      </c>
      <c r="D11" s="57">
        <f t="shared" ref="D11:D17" si="0">IFERROR(E11/C11,0)</f>
        <v>0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1" s="73">
        <f t="shared" ref="F11:F17" si="1">E11/60</f>
        <v>0</v>
      </c>
      <c r="G11" s="74"/>
    </row>
    <row r="12" spans="1:8" x14ac:dyDescent="0.25">
      <c r="A12" s="58" t="str">
        <f>IFERROR(Zones!B5,0)</f>
        <v>EL1 NW PERIM PLNM (G.NW7)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EL1 NORTH PERIM PLNM (G.N8)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RESTROOM EL1 NORTH PERIM SPC (G.N4)</v>
      </c>
      <c r="B14" s="62">
        <f>IFERROR(Zones!H7,0)</f>
        <v>100.21</v>
      </c>
      <c r="C14" s="59">
        <f>IFERROR(Zones!K7,0)</f>
        <v>5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EL1 SSW PERIM PLNM (G.SSW6)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KITCHEN EL1 NW PERIM SPC (G.NW3)</v>
      </c>
      <c r="B16" s="62">
        <f>IFERROR(Zones!H9,0)</f>
        <v>799.25</v>
      </c>
      <c r="C16" s="59">
        <f>IFERROR(Zones!K9,0)</f>
        <v>2.5</v>
      </c>
      <c r="D16" s="57">
        <f t="shared" si="0"/>
        <v>0.92393363940000006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2.3098340985000001</v>
      </c>
      <c r="F16" s="73">
        <f t="shared" si="1"/>
        <v>3.8497234975000003E-2</v>
      </c>
      <c r="G16" s="74"/>
    </row>
    <row r="17" spans="1:7" x14ac:dyDescent="0.25">
      <c r="A17" s="58" t="str">
        <f>IFERROR(Zones!B10,0)</f>
        <v>LOBBYWAITING EL1 SSW PERIM SPC (G.SSW2)</v>
      </c>
      <c r="B17" s="62">
        <f>IFERROR(Zones!H10,0)</f>
        <v>300.02999999999997</v>
      </c>
      <c r="C17" s="59">
        <f>IFERROR(Zones!K10,0)</f>
        <v>33.33</v>
      </c>
      <c r="D17" s="57">
        <f t="shared" si="0"/>
        <v>5.4010801080108008E-2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1.8001799999999999</v>
      </c>
      <c r="F17" s="73">
        <f t="shared" si="1"/>
        <v>3.0002999999999998E-2</v>
      </c>
      <c r="G17" s="74"/>
    </row>
    <row r="18" spans="1:7" x14ac:dyDescent="0.25">
      <c r="A18" s="58" t="str">
        <f>Zones!B11</f>
        <v>Total (8 Space)</v>
      </c>
      <c r="B18" s="30"/>
      <c r="C18" s="59"/>
      <c r="D18" s="57"/>
      <c r="E18" s="75"/>
      <c r="F18" s="73"/>
      <c r="G18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44486.58</v>
      </c>
      <c r="D2">
        <v>9.33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44486.58</v>
      </c>
      <c r="D3">
        <v>9.33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4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406</v>
      </c>
      <c r="B2">
        <v>30.780426666666649</v>
      </c>
      <c r="C2" t="s">
        <v>384</v>
      </c>
    </row>
    <row r="3" spans="1:3" x14ac:dyDescent="0.25">
      <c r="A3" t="s">
        <v>407</v>
      </c>
      <c r="B3">
        <v>2.3098340985000001</v>
      </c>
      <c r="C3" t="s">
        <v>398</v>
      </c>
    </row>
    <row r="4" spans="1:3" x14ac:dyDescent="0.25">
      <c r="A4" t="s">
        <v>408</v>
      </c>
      <c r="B4">
        <v>1.8001799999999999</v>
      </c>
      <c r="C4" t="s">
        <v>401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0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Restaurant - Fast-Food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Dining_fast</v>
      </c>
      <c r="D3" s="63">
        <f>Raw_interiorlights!C2</f>
        <v>798.8</v>
      </c>
      <c r="E3" s="43">
        <f>Raw_interiorlights!D2</f>
        <v>1.213577993763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Kitchen</v>
      </c>
      <c r="D4" s="63">
        <f>Raw_interiorlights!C3</f>
        <v>799.25</v>
      </c>
      <c r="E4" s="43">
        <f>Raw_interiorlights!D3</f>
        <v>1.6491988322110001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Lobby</v>
      </c>
      <c r="D5" s="63">
        <f>Raw_interiorlights!C4</f>
        <v>300.02999999999997</v>
      </c>
      <c r="E5" s="43">
        <f>Raw_interiorlights!D4</f>
        <v>1.461721268732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Restroom</v>
      </c>
      <c r="D6" s="63">
        <f>Raw_interiorlights!C5</f>
        <v>100.21</v>
      </c>
      <c r="E6" s="43">
        <f>Raw_interiorlights!D5</f>
        <v>0.60144044985400003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New Construction</v>
      </c>
      <c r="B7" s="2" t="s">
        <v>66</v>
      </c>
      <c r="C7" s="2" t="str">
        <f>Raw_interiorlights!B6</f>
        <v>Dining_fast</v>
      </c>
      <c r="D7" s="63">
        <f>Raw_interiorlights!C6</f>
        <v>798.8</v>
      </c>
      <c r="E7" s="43">
        <f>Raw_interiorlights!D6</f>
        <v>0.44995201377099991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Kitchen</v>
      </c>
      <c r="D8" s="63">
        <f>Raw_interiorlights!C7</f>
        <v>799.25</v>
      </c>
      <c r="E8" s="43">
        <f>Raw_interiorlights!D7</f>
        <v>0.94987264497699997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Lobby</v>
      </c>
      <c r="D9" s="63">
        <f>Raw_interiorlights!C8</f>
        <v>300.02999999999997</v>
      </c>
      <c r="E9" s="43">
        <f>Raw_interiorlights!D8</f>
        <v>0.69991232937399994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Restroom</v>
      </c>
      <c r="D10" s="63">
        <f>Raw_interiorlights!C9</f>
        <v>100.21</v>
      </c>
      <c r="E10" s="43">
        <f>Raw_interiorlights!D9</f>
        <v>0.64991440483200003</v>
      </c>
      <c r="F10" s="44" t="s">
        <v>55</v>
      </c>
      <c r="G10" s="44" t="s">
        <v>55</v>
      </c>
      <c r="H10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Restaurant - Fast-Food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9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388</v>
      </c>
      <c r="C2">
        <v>798.8</v>
      </c>
      <c r="D2">
        <v>1.213577993763</v>
      </c>
    </row>
    <row r="3" spans="1:4" x14ac:dyDescent="0.25">
      <c r="A3" t="s">
        <v>39</v>
      </c>
      <c r="B3" t="s">
        <v>400</v>
      </c>
      <c r="C3">
        <v>799.25</v>
      </c>
      <c r="D3">
        <v>1.6491988322110001</v>
      </c>
    </row>
    <row r="4" spans="1:4" x14ac:dyDescent="0.25">
      <c r="A4" t="s">
        <v>39</v>
      </c>
      <c r="B4" t="s">
        <v>402</v>
      </c>
      <c r="C4">
        <v>300.02999999999997</v>
      </c>
      <c r="D4">
        <v>1.461721268732</v>
      </c>
    </row>
    <row r="5" spans="1:4" x14ac:dyDescent="0.25">
      <c r="A5" t="s">
        <v>39</v>
      </c>
      <c r="B5" t="s">
        <v>396</v>
      </c>
      <c r="C5">
        <v>100.21</v>
      </c>
      <c r="D5">
        <v>0.60144044985400003</v>
      </c>
    </row>
    <row r="6" spans="1:4" x14ac:dyDescent="0.25">
      <c r="A6" t="s">
        <v>40</v>
      </c>
      <c r="B6" t="s">
        <v>388</v>
      </c>
      <c r="C6">
        <v>798.8</v>
      </c>
      <c r="D6">
        <v>0.44995201377099991</v>
      </c>
    </row>
    <row r="7" spans="1:4" x14ac:dyDescent="0.25">
      <c r="A7" t="s">
        <v>40</v>
      </c>
      <c r="B7" t="s">
        <v>400</v>
      </c>
      <c r="C7">
        <v>799.25</v>
      </c>
      <c r="D7">
        <v>0.94987264497699997</v>
      </c>
    </row>
    <row r="8" spans="1:4" x14ac:dyDescent="0.25">
      <c r="A8" t="s">
        <v>40</v>
      </c>
      <c r="B8" t="s">
        <v>402</v>
      </c>
      <c r="C8">
        <v>300.02999999999997</v>
      </c>
      <c r="D8">
        <v>0.69991232937399994</v>
      </c>
    </row>
    <row r="9" spans="1:4" x14ac:dyDescent="0.25">
      <c r="A9" t="s">
        <v>40</v>
      </c>
      <c r="B9" t="s">
        <v>396</v>
      </c>
      <c r="C9">
        <v>100.21</v>
      </c>
      <c r="D9">
        <v>0.64991440483200003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0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Restaurant - Fast-Food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Dining_fast</v>
      </c>
      <c r="B3" s="64">
        <f>IF(TRIM(Raw_equipment!$A2)="Existing",Raw_equipment!C2,"")</f>
        <v>798.8</v>
      </c>
      <c r="C3" s="54">
        <f>IF(TRIM(Raw_equipment!$A2)="Existing",Raw_equipment!D2,"")</f>
        <v>0.74991025391600008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Kitchen</v>
      </c>
      <c r="B4" s="64">
        <f>IF(TRIM(Raw_equipment!$A3)="Existing",Raw_equipment!C3,"")</f>
        <v>799.25</v>
      </c>
      <c r="C4" s="54">
        <f>IF(TRIM(Raw_equipment!$A3)="Existing",Raw_equipment!D3,"")</f>
        <v>7.7580601366119986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17.535399999999999</v>
      </c>
    </row>
    <row r="5" spans="1:4" x14ac:dyDescent="0.25">
      <c r="A5" s="3" t="str">
        <f>IF(TRIM(Raw_equipment!$A4)="Existing",Raw_equipment!B4,"")</f>
        <v>Lobby</v>
      </c>
      <c r="B5" s="64">
        <f>IF(TRIM(Raw_equipment!$A4)="Existing",Raw_equipment!C4,"")</f>
        <v>300.02999999999997</v>
      </c>
      <c r="C5" s="54">
        <f>IF(TRIM(Raw_equipment!$A4)="Existing",Raw_equipment!D4,"")</f>
        <v>0.499920631206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Restroom</v>
      </c>
      <c r="B6" s="64">
        <f>IF(TRIM(Raw_equipment!$A5)="Existing",Raw_equipment!C5,"")</f>
        <v>100.21</v>
      </c>
      <c r="C6" s="54">
        <f>IF(TRIM(Raw_equipment!$A5)="Existing",Raw_equipment!D5,"")</f>
        <v>0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0</v>
      </c>
    </row>
    <row r="9" spans="1:4" ht="15.75" x14ac:dyDescent="0.25">
      <c r="A9" s="107" t="str">
        <f>"Refrigeration - "&amp;Prototype!A2</f>
        <v>Refrigeration - Restaurant - Fast-Food</v>
      </c>
      <c r="B9" s="89"/>
      <c r="C9" s="89"/>
      <c r="D9" s="89"/>
    </row>
    <row r="10" spans="1:4" ht="30" x14ac:dyDescent="0.25">
      <c r="A10" s="51" t="s">
        <v>258</v>
      </c>
      <c r="B10" s="51" t="s">
        <v>259</v>
      </c>
      <c r="C10" s="52" t="s">
        <v>311</v>
      </c>
      <c r="D10" s="51" t="s">
        <v>261</v>
      </c>
    </row>
    <row r="11" spans="1:4" x14ac:dyDescent="0.25">
      <c r="A11" s="3" t="str">
        <f>IF(TRIM(Raw_refrigerationsystem!$A2)="Existing",Raw_refrigerationsystem!B2,"")</f>
        <v/>
      </c>
      <c r="B11" s="3" t="str">
        <f>IF(TRIM(Raw_refrigerationsystem!$A2)="Existing",Raw_refrigerationsystem!C2,"")</f>
        <v/>
      </c>
      <c r="C11" s="3" t="str">
        <f>IF(TRIM(Raw_refrigerationsystem!$A2)="Existing",Raw_refrigerationsystem!D2,"")</f>
        <v/>
      </c>
      <c r="D11" s="3" t="str">
        <f>IF(TRIM(Raw_refrigerationsystem!$A2)="Existing",Raw_refrigerationsystem!E2,"")</f>
        <v/>
      </c>
    </row>
    <row r="12" spans="1:4" x14ac:dyDescent="0.25">
      <c r="A12" s="3" t="str">
        <f>IF(TRIM(Raw_refrigerationsystem!$A3)="Existing",Raw_refrigerationsystem!B3,"")</f>
        <v/>
      </c>
      <c r="B12" s="3" t="str">
        <f>IF(TRIM(Raw_refrigerationsystem!$A3)="Existing",Raw_refrigerationsystem!C3,"")</f>
        <v/>
      </c>
      <c r="C12" s="3" t="str">
        <f>IF(TRIM(Raw_refrigerationsystem!$A3)="Existing",Raw_refrigerationsystem!D3,"")</f>
        <v/>
      </c>
      <c r="D12" s="3" t="str">
        <f>IF(TRIM(Raw_refrigerationsystem!$A3)="Existing",Raw_refrigerationsystem!E3,"")</f>
        <v/>
      </c>
    </row>
    <row r="13" spans="1:4" x14ac:dyDescent="0.25">
      <c r="A13" s="3" t="str">
        <f>IF(TRIM(Raw_refrigerationsystem!$A4)="Existing",Raw_refrigerationsystem!B4,"")</f>
        <v/>
      </c>
      <c r="B13" s="3" t="str">
        <f>IF(TRIM(Raw_refrigerationsystem!$A4)="Existing",Raw_refrigerationsystem!C4,"")</f>
        <v/>
      </c>
      <c r="C13" s="3" t="str">
        <f>IF(TRIM(Raw_refrigerationsystem!$A4)="Existing",Raw_refrigerationsystem!D4,"")</f>
        <v/>
      </c>
      <c r="D13" s="3" t="str">
        <f>IF(TRIM(Raw_refrigerationsystem!$A4)="Existing",Raw_refrigerationsystem!E4,"")</f>
        <v/>
      </c>
    </row>
    <row r="14" spans="1:4" x14ac:dyDescent="0.25">
      <c r="A14" s="3" t="str">
        <f>IF(TRIM(Raw_refrigerationsystem!$A5)="Existing",Raw_refrigerationsystem!B5,"")</f>
        <v/>
      </c>
      <c r="B14" s="3" t="str">
        <f>IF(TRIM(Raw_refrigerationsystem!$A5)="Existing",Raw_refrigerationsystem!C5,"")</f>
        <v/>
      </c>
      <c r="C14" s="3" t="str">
        <f>IF(TRIM(Raw_refrigerationsystem!$A5)="Existing",Raw_refrigerationsystem!D5,"")</f>
        <v/>
      </c>
      <c r="D14" s="3" t="str">
        <f>IF(TRIM(Raw_refrigerationsystem!$A5)="Existing",Raw_refrigerationsystem!E5,"")</f>
        <v/>
      </c>
    </row>
    <row r="17" spans="1:9" ht="15.75" x14ac:dyDescent="0.25">
      <c r="A17" s="107" t="str">
        <f>"Elevator - "&amp;Prototype!A2</f>
        <v>Elevator - Restaurant - Fast-Food</v>
      </c>
      <c r="B17" s="89"/>
      <c r="C17" s="89"/>
      <c r="D17" s="89"/>
      <c r="E17" s="89"/>
      <c r="F17" s="89"/>
      <c r="G17" s="89"/>
      <c r="H17" s="89"/>
      <c r="I17" s="89"/>
    </row>
    <row r="18" spans="1:9" ht="27" x14ac:dyDescent="0.25">
      <c r="A18" s="16" t="s">
        <v>18</v>
      </c>
      <c r="B18" s="16" t="s">
        <v>118</v>
      </c>
      <c r="C18" s="16" t="s">
        <v>119</v>
      </c>
      <c r="D18" s="16" t="s">
        <v>120</v>
      </c>
      <c r="E18" s="16" t="s">
        <v>121</v>
      </c>
      <c r="F18" s="16" t="s">
        <v>122</v>
      </c>
      <c r="G18" s="16" t="s">
        <v>123</v>
      </c>
      <c r="H18" s="16" t="s">
        <v>124</v>
      </c>
      <c r="I18" s="16" t="s">
        <v>100</v>
      </c>
    </row>
    <row r="19" spans="1:9" x14ac:dyDescent="0.25">
      <c r="A19" s="33" t="s">
        <v>39</v>
      </c>
      <c r="B19" s="4" t="s">
        <v>91</v>
      </c>
      <c r="C19" s="4" t="s">
        <v>91</v>
      </c>
      <c r="D19" s="4" t="s">
        <v>91</v>
      </c>
      <c r="E19" s="4" t="s">
        <v>91</v>
      </c>
      <c r="F19" s="4" t="s">
        <v>91</v>
      </c>
      <c r="G19" s="4" t="s">
        <v>91</v>
      </c>
      <c r="H19" s="4" t="s">
        <v>91</v>
      </c>
      <c r="I19" s="31"/>
    </row>
    <row r="20" spans="1:9" x14ac:dyDescent="0.25">
      <c r="A20" s="33" t="s">
        <v>40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2"/>
    </row>
  </sheetData>
  <mergeCells count="3">
    <mergeCell ref="A17:I17"/>
    <mergeCell ref="A1:D1"/>
    <mergeCell ref="A9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9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388</v>
      </c>
      <c r="C2">
        <v>798.8</v>
      </c>
      <c r="D2">
        <v>0.74991025391600008</v>
      </c>
    </row>
    <row r="3" spans="1:4" x14ac:dyDescent="0.25">
      <c r="A3" t="s">
        <v>39</v>
      </c>
      <c r="B3" t="s">
        <v>400</v>
      </c>
      <c r="C3">
        <v>799.25</v>
      </c>
      <c r="D3">
        <v>7.7580601366119986</v>
      </c>
    </row>
    <row r="4" spans="1:4" x14ac:dyDescent="0.25">
      <c r="A4" t="s">
        <v>39</v>
      </c>
      <c r="B4" t="s">
        <v>402</v>
      </c>
      <c r="C4">
        <v>300.02999999999997</v>
      </c>
      <c r="D4">
        <v>0.499920631206</v>
      </c>
    </row>
    <row r="5" spans="1:4" x14ac:dyDescent="0.25">
      <c r="A5" t="s">
        <v>39</v>
      </c>
      <c r="B5" t="s">
        <v>396</v>
      </c>
      <c r="C5">
        <v>100.21</v>
      </c>
      <c r="D5">
        <v>0</v>
      </c>
    </row>
    <row r="6" spans="1:4" x14ac:dyDescent="0.25">
      <c r="A6" t="s">
        <v>40</v>
      </c>
      <c r="B6" t="s">
        <v>388</v>
      </c>
      <c r="C6">
        <v>798.8</v>
      </c>
      <c r="D6">
        <v>0.74991025391600008</v>
      </c>
    </row>
    <row r="7" spans="1:4" x14ac:dyDescent="0.25">
      <c r="A7" t="s">
        <v>40</v>
      </c>
      <c r="B7" t="s">
        <v>400</v>
      </c>
      <c r="C7">
        <v>799.25</v>
      </c>
      <c r="D7">
        <v>7.7580601366119986</v>
      </c>
    </row>
    <row r="8" spans="1:4" x14ac:dyDescent="0.25">
      <c r="A8" t="s">
        <v>40</v>
      </c>
      <c r="B8" t="s">
        <v>402</v>
      </c>
      <c r="C8">
        <v>300.02999999999997</v>
      </c>
      <c r="D8">
        <v>0.499920631206</v>
      </c>
    </row>
    <row r="9" spans="1:4" x14ac:dyDescent="0.25">
      <c r="A9" t="s">
        <v>40</v>
      </c>
      <c r="B9" t="s">
        <v>396</v>
      </c>
      <c r="C9">
        <v>100.21</v>
      </c>
      <c r="D9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407</v>
      </c>
      <c r="C2">
        <v>17.535399999999999</v>
      </c>
      <c r="D2" t="s">
        <v>400</v>
      </c>
    </row>
    <row r="3" spans="1:4" x14ac:dyDescent="0.25">
      <c r="A3" t="s">
        <v>40</v>
      </c>
      <c r="B3" t="s">
        <v>407</v>
      </c>
      <c r="C3">
        <v>17.535399999999999</v>
      </c>
      <c r="D3" t="s">
        <v>400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50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Restaurant - Fast-Food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Kitchen</v>
      </c>
      <c r="C4" s="2" t="str">
        <f>Raw_schedule!C2</f>
        <v>AllOtherDays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84.92</v>
      </c>
      <c r="I4" s="2">
        <f>Raw_schedule!H2</f>
        <v>84.92</v>
      </c>
      <c r="J4" s="2">
        <f>Raw_schedule!I2</f>
        <v>84.92</v>
      </c>
      <c r="K4" s="2">
        <f>Raw_schedule!J2</f>
        <v>84.92</v>
      </c>
      <c r="L4" s="2">
        <f>Raw_schedule!K2</f>
        <v>84.92</v>
      </c>
      <c r="M4" s="2">
        <f>Raw_schedule!L2</f>
        <v>84.92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Cooling Setpoint Schedule</v>
      </c>
      <c r="B5" s="39" t="str">
        <f>Raw_schedule!A3</f>
        <v>Kitchen</v>
      </c>
      <c r="C5" s="2" t="str">
        <f>Raw_schedule!C3</f>
        <v>Saturdays</v>
      </c>
      <c r="D5" s="109"/>
      <c r="E5" s="2">
        <f>Raw_schedule!D3</f>
        <v>75.02</v>
      </c>
      <c r="F5" s="2">
        <f>Raw_schedule!E3</f>
        <v>75.02</v>
      </c>
      <c r="G5" s="2">
        <f>Raw_schedule!F3</f>
        <v>75.02</v>
      </c>
      <c r="H5" s="2">
        <f>Raw_schedule!G3</f>
        <v>84.92</v>
      </c>
      <c r="I5" s="2">
        <f>Raw_schedule!H3</f>
        <v>84.92</v>
      </c>
      <c r="J5" s="2">
        <f>Raw_schedule!I3</f>
        <v>84.92</v>
      </c>
      <c r="K5" s="2">
        <f>Raw_schedule!J3</f>
        <v>84.92</v>
      </c>
      <c r="L5" s="2">
        <f>Raw_schedule!K3</f>
        <v>84.92</v>
      </c>
      <c r="M5" s="2">
        <f>Raw_schedule!L3</f>
        <v>75.02</v>
      </c>
      <c r="N5" s="2">
        <f>Raw_schedule!M3</f>
        <v>75.02</v>
      </c>
      <c r="O5" s="2">
        <f>Raw_schedule!N3</f>
        <v>75.02</v>
      </c>
      <c r="P5" s="2">
        <f>Raw_schedule!O3</f>
        <v>75.02</v>
      </c>
      <c r="Q5" s="2">
        <f>Raw_schedule!P3</f>
        <v>75.02</v>
      </c>
      <c r="R5" s="2">
        <f>Raw_schedule!Q3</f>
        <v>75.02</v>
      </c>
      <c r="S5" s="2">
        <f>Raw_schedule!R3</f>
        <v>75.02</v>
      </c>
      <c r="T5" s="2">
        <f>Raw_schedule!S3</f>
        <v>75.02</v>
      </c>
      <c r="U5" s="2">
        <f>Raw_schedule!T3</f>
        <v>75.02</v>
      </c>
      <c r="V5" s="2">
        <f>Raw_schedule!U3</f>
        <v>75.02</v>
      </c>
      <c r="W5" s="2">
        <f>Raw_schedule!V3</f>
        <v>75.02</v>
      </c>
      <c r="X5" s="2">
        <f>Raw_schedule!W3</f>
        <v>75.02</v>
      </c>
      <c r="Y5" s="2">
        <f>Raw_schedule!X3</f>
        <v>75.02</v>
      </c>
      <c r="Z5" s="2">
        <f>Raw_schedule!Y3</f>
        <v>75.02</v>
      </c>
      <c r="AA5" s="2">
        <f>Raw_schedule!Z3</f>
        <v>75.02</v>
      </c>
      <c r="AB5" s="2">
        <f>Raw_schedule!AA3</f>
        <v>75.02</v>
      </c>
    </row>
    <row r="6" spans="1:28" x14ac:dyDescent="0.25">
      <c r="A6" s="39" t="str">
        <f>Raw_schedule!B4</f>
        <v>Cooling Setpoint Schedule</v>
      </c>
      <c r="B6" s="39" t="str">
        <f>Raw_schedule!A4</f>
        <v>Kitchen</v>
      </c>
      <c r="C6" s="2" t="str">
        <f>Raw_schedule!C4</f>
        <v>Weekdays</v>
      </c>
      <c r="D6" s="2"/>
      <c r="E6" s="2">
        <f>Raw_schedule!D4</f>
        <v>75.02</v>
      </c>
      <c r="F6" s="2">
        <f>Raw_schedule!E4</f>
        <v>75.02</v>
      </c>
      <c r="G6" s="2">
        <f>Raw_schedule!F4</f>
        <v>75.02</v>
      </c>
      <c r="H6" s="2">
        <f>Raw_schedule!G4</f>
        <v>84.92</v>
      </c>
      <c r="I6" s="2">
        <f>Raw_schedule!H4</f>
        <v>84.92</v>
      </c>
      <c r="J6" s="2">
        <f>Raw_schedule!I4</f>
        <v>84.92</v>
      </c>
      <c r="K6" s="2">
        <f>Raw_schedule!J4</f>
        <v>75.02</v>
      </c>
      <c r="L6" s="2">
        <f>Raw_schedule!K4</f>
        <v>75.02</v>
      </c>
      <c r="M6" s="2">
        <f>Raw_schedule!L4</f>
        <v>75.02</v>
      </c>
      <c r="N6" s="2">
        <f>Raw_schedule!M4</f>
        <v>75.02</v>
      </c>
      <c r="O6" s="2">
        <f>Raw_schedule!N4</f>
        <v>75.02</v>
      </c>
      <c r="P6" s="2">
        <f>Raw_schedule!O4</f>
        <v>75.02</v>
      </c>
      <c r="Q6" s="2">
        <f>Raw_schedule!P4</f>
        <v>75.02</v>
      </c>
      <c r="R6" s="2">
        <f>Raw_schedule!Q4</f>
        <v>75.02</v>
      </c>
      <c r="S6" s="2">
        <f>Raw_schedule!R4</f>
        <v>75.02</v>
      </c>
      <c r="T6" s="2">
        <f>Raw_schedule!S4</f>
        <v>75.02</v>
      </c>
      <c r="U6" s="2">
        <f>Raw_schedule!T4</f>
        <v>75.02</v>
      </c>
      <c r="V6" s="2">
        <f>Raw_schedule!U4</f>
        <v>75.02</v>
      </c>
      <c r="W6" s="2">
        <f>Raw_schedule!V4</f>
        <v>75.02</v>
      </c>
      <c r="X6" s="2">
        <f>Raw_schedule!W4</f>
        <v>75.02</v>
      </c>
      <c r="Y6" s="2">
        <f>Raw_schedule!X4</f>
        <v>75.02</v>
      </c>
      <c r="Z6" s="2">
        <f>Raw_schedule!Y4</f>
        <v>75.02</v>
      </c>
      <c r="AA6" s="2">
        <f>Raw_schedule!Z4</f>
        <v>75.02</v>
      </c>
      <c r="AB6" s="2">
        <f>Raw_schedule!AA4</f>
        <v>75.02</v>
      </c>
    </row>
    <row r="7" spans="1:28" x14ac:dyDescent="0.25">
      <c r="A7" s="39" t="str">
        <f>Raw_schedule!B5</f>
        <v>DHW Sch</v>
      </c>
      <c r="B7" s="39" t="str">
        <f>Raw_schedule!A5</f>
        <v>Kitchen</v>
      </c>
      <c r="C7" s="2" t="str">
        <f>Raw_schedule!C5</f>
        <v>AllOtherDays</v>
      </c>
      <c r="D7" s="2"/>
      <c r="E7" s="2">
        <f>Raw_schedule!D5</f>
        <v>0.25</v>
      </c>
      <c r="F7" s="2">
        <f>Raw_schedule!E5</f>
        <v>0.2</v>
      </c>
      <c r="G7" s="2">
        <f>Raw_schedule!F5</f>
        <v>0.2</v>
      </c>
      <c r="H7" s="2">
        <f>Raw_schedule!G5</f>
        <v>0</v>
      </c>
      <c r="I7" s="2">
        <f>Raw_schedule!H5</f>
        <v>0</v>
      </c>
      <c r="J7" s="2">
        <f>Raw_schedule!I5</f>
        <v>0</v>
      </c>
      <c r="K7" s="2">
        <f>Raw_schedule!J5</f>
        <v>0</v>
      </c>
      <c r="L7" s="2">
        <f>Raw_schedule!K5</f>
        <v>0</v>
      </c>
      <c r="M7" s="2">
        <f>Raw_schedule!L5</f>
        <v>0</v>
      </c>
      <c r="N7" s="2">
        <f>Raw_schedule!M5</f>
        <v>0</v>
      </c>
      <c r="O7" s="2">
        <f>Raw_schedule!N5</f>
        <v>0.5</v>
      </c>
      <c r="P7" s="2">
        <f>Raw_schedule!O5</f>
        <v>0.5</v>
      </c>
      <c r="Q7" s="2">
        <f>Raw_schedule!P5</f>
        <v>0.4</v>
      </c>
      <c r="R7" s="2">
        <f>Raw_schedule!Q5</f>
        <v>0.4</v>
      </c>
      <c r="S7" s="2">
        <f>Raw_schedule!R5</f>
        <v>0.3</v>
      </c>
      <c r="T7" s="2">
        <f>Raw_schedule!S5</f>
        <v>0.3</v>
      </c>
      <c r="U7" s="2">
        <f>Raw_schedule!T5</f>
        <v>0.3</v>
      </c>
      <c r="V7" s="2">
        <f>Raw_schedule!U5</f>
        <v>0.4</v>
      </c>
      <c r="W7" s="2">
        <f>Raw_schedule!V5</f>
        <v>0.5</v>
      </c>
      <c r="X7" s="2">
        <f>Raw_schedule!W5</f>
        <v>0.5</v>
      </c>
      <c r="Y7" s="2">
        <f>Raw_schedule!X5</f>
        <v>0.4</v>
      </c>
      <c r="Z7" s="2">
        <f>Raw_schedule!Y5</f>
        <v>0.5</v>
      </c>
      <c r="AA7" s="2">
        <f>Raw_schedule!Z5</f>
        <v>0.4</v>
      </c>
      <c r="AB7" s="2">
        <f>Raw_schedule!AA5</f>
        <v>0.2</v>
      </c>
    </row>
    <row r="8" spans="1:28" x14ac:dyDescent="0.25">
      <c r="A8" s="39" t="str">
        <f>Raw_schedule!B6</f>
        <v>DHW Sch</v>
      </c>
      <c r="B8" s="39" t="str">
        <f>Raw_schedule!A6</f>
        <v>Kitchen</v>
      </c>
      <c r="C8" s="2" t="str">
        <f>Raw_schedule!C6</f>
        <v>Saturdays</v>
      </c>
      <c r="D8" s="2"/>
      <c r="E8" s="2">
        <f>Raw_schedule!D6</f>
        <v>0.2</v>
      </c>
      <c r="F8" s="2">
        <f>Raw_schedule!E6</f>
        <v>0.15</v>
      </c>
      <c r="G8" s="2">
        <f>Raw_schedule!F6</f>
        <v>0.15</v>
      </c>
      <c r="H8" s="2">
        <f>Raw_schedule!G6</f>
        <v>0</v>
      </c>
      <c r="I8" s="2">
        <f>Raw_schedule!H6</f>
        <v>0</v>
      </c>
      <c r="J8" s="2">
        <f>Raw_schedule!I6</f>
        <v>0</v>
      </c>
      <c r="K8" s="2">
        <f>Raw_schedule!J6</f>
        <v>0</v>
      </c>
      <c r="L8" s="2">
        <f>Raw_schedule!K6</f>
        <v>0</v>
      </c>
      <c r="M8" s="2">
        <f>Raw_schedule!L6</f>
        <v>0</v>
      </c>
      <c r="N8" s="2">
        <f>Raw_schedule!M6</f>
        <v>0.5</v>
      </c>
      <c r="O8" s="2">
        <f>Raw_schedule!N6</f>
        <v>0.45</v>
      </c>
      <c r="P8" s="2">
        <f>Raw_schedule!O6</f>
        <v>0.5</v>
      </c>
      <c r="Q8" s="2">
        <f>Raw_schedule!P6</f>
        <v>0.5</v>
      </c>
      <c r="R8" s="2">
        <f>Raw_schedule!Q6</f>
        <v>0.45</v>
      </c>
      <c r="S8" s="2">
        <f>Raw_schedule!R6</f>
        <v>0.4</v>
      </c>
      <c r="T8" s="2">
        <f>Raw_schedule!S6</f>
        <v>0.4</v>
      </c>
      <c r="U8" s="2">
        <f>Raw_schedule!T6</f>
        <v>0.35</v>
      </c>
      <c r="V8" s="2">
        <f>Raw_schedule!U6</f>
        <v>0.4</v>
      </c>
      <c r="W8" s="2">
        <f>Raw_schedule!V6</f>
        <v>0.55000000000000004</v>
      </c>
      <c r="X8" s="2">
        <f>Raw_schedule!W6</f>
        <v>0.55000000000000004</v>
      </c>
      <c r="Y8" s="2">
        <f>Raw_schedule!X6</f>
        <v>0.5</v>
      </c>
      <c r="Z8" s="2">
        <f>Raw_schedule!Y6</f>
        <v>0.55000000000000004</v>
      </c>
      <c r="AA8" s="2">
        <f>Raw_schedule!Z6</f>
        <v>0.4</v>
      </c>
      <c r="AB8" s="2">
        <f>Raw_schedule!AA6</f>
        <v>0.3</v>
      </c>
    </row>
    <row r="9" spans="1:28" x14ac:dyDescent="0.25">
      <c r="A9" s="39" t="str">
        <f>Raw_schedule!B7</f>
        <v>DHW Sch</v>
      </c>
      <c r="B9" s="39" t="str">
        <f>Raw_schedule!A7</f>
        <v>Kitchen</v>
      </c>
      <c r="C9" s="2" t="str">
        <f>Raw_schedule!C7</f>
        <v>Weekdays</v>
      </c>
      <c r="D9" s="2"/>
      <c r="E9" s="2">
        <f>Raw_schedule!D7</f>
        <v>0.2</v>
      </c>
      <c r="F9" s="2">
        <f>Raw_schedule!E7</f>
        <v>0.15</v>
      </c>
      <c r="G9" s="2">
        <f>Raw_schedule!F7</f>
        <v>0.15</v>
      </c>
      <c r="H9" s="2">
        <f>Raw_schedule!G7</f>
        <v>0</v>
      </c>
      <c r="I9" s="2">
        <f>Raw_schedule!H7</f>
        <v>0</v>
      </c>
      <c r="J9" s="2">
        <f>Raw_schedule!I7</f>
        <v>0</v>
      </c>
      <c r="K9" s="2">
        <f>Raw_schedule!J7</f>
        <v>0</v>
      </c>
      <c r="L9" s="2">
        <f>Raw_schedule!K7</f>
        <v>0.6</v>
      </c>
      <c r="M9" s="2">
        <f>Raw_schedule!L7</f>
        <v>0.55000000000000004</v>
      </c>
      <c r="N9" s="2">
        <f>Raw_schedule!M7</f>
        <v>0.45</v>
      </c>
      <c r="O9" s="2">
        <f>Raw_schedule!N7</f>
        <v>0.4</v>
      </c>
      <c r="P9" s="2">
        <f>Raw_schedule!O7</f>
        <v>0.45</v>
      </c>
      <c r="Q9" s="2">
        <f>Raw_schedule!P7</f>
        <v>0.4</v>
      </c>
      <c r="R9" s="2">
        <f>Raw_schedule!Q7</f>
        <v>0.35</v>
      </c>
      <c r="S9" s="2">
        <f>Raw_schedule!R7</f>
        <v>0.3</v>
      </c>
      <c r="T9" s="2">
        <f>Raw_schedule!S7</f>
        <v>0.3</v>
      </c>
      <c r="U9" s="2">
        <f>Raw_schedule!T7</f>
        <v>0.3</v>
      </c>
      <c r="V9" s="2">
        <f>Raw_schedule!U7</f>
        <v>0.4</v>
      </c>
      <c r="W9" s="2">
        <f>Raw_schedule!V7</f>
        <v>0.55000000000000004</v>
      </c>
      <c r="X9" s="2">
        <f>Raw_schedule!W7</f>
        <v>0.6</v>
      </c>
      <c r="Y9" s="2">
        <f>Raw_schedule!X7</f>
        <v>0.5</v>
      </c>
      <c r="Z9" s="2">
        <f>Raw_schedule!Y7</f>
        <v>0.55000000000000004</v>
      </c>
      <c r="AA9" s="2">
        <f>Raw_schedule!Z7</f>
        <v>0.45</v>
      </c>
      <c r="AB9" s="2">
        <f>Raw_schedule!AA7</f>
        <v>0.25</v>
      </c>
    </row>
    <row r="10" spans="1:28" x14ac:dyDescent="0.25">
      <c r="A10" s="39" t="str">
        <f>Raw_schedule!B8</f>
        <v>Elec Equip Sch</v>
      </c>
      <c r="B10" s="39" t="str">
        <f>Raw_schedule!A8</f>
        <v>Kitchen</v>
      </c>
      <c r="C10" s="2" t="str">
        <f>Raw_schedule!C8</f>
        <v>AllDays</v>
      </c>
      <c r="D10" s="2"/>
      <c r="E10" s="2">
        <f>Raw_schedule!D8</f>
        <v>1</v>
      </c>
      <c r="F10" s="2">
        <f>Raw_schedule!E8</f>
        <v>1</v>
      </c>
      <c r="G10" s="2">
        <f>Raw_schedule!F8</f>
        <v>1</v>
      </c>
      <c r="H10" s="2">
        <f>Raw_schedule!G8</f>
        <v>1</v>
      </c>
      <c r="I10" s="2">
        <f>Raw_schedule!H8</f>
        <v>1</v>
      </c>
      <c r="J10" s="2">
        <f>Raw_schedule!I8</f>
        <v>1</v>
      </c>
      <c r="K10" s="2">
        <f>Raw_schedule!J8</f>
        <v>1</v>
      </c>
      <c r="L10" s="2">
        <f>Raw_schedule!K8</f>
        <v>1</v>
      </c>
      <c r="M10" s="2">
        <f>Raw_schedule!L8</f>
        <v>1</v>
      </c>
      <c r="N10" s="2">
        <f>Raw_schedule!M8</f>
        <v>1</v>
      </c>
      <c r="O10" s="2">
        <f>Raw_schedule!N8</f>
        <v>1</v>
      </c>
      <c r="P10" s="2">
        <f>Raw_schedule!O8</f>
        <v>1</v>
      </c>
      <c r="Q10" s="2">
        <f>Raw_schedule!P8</f>
        <v>1</v>
      </c>
      <c r="R10" s="2">
        <f>Raw_schedule!Q8</f>
        <v>1</v>
      </c>
      <c r="S10" s="2">
        <f>Raw_schedule!R8</f>
        <v>1</v>
      </c>
      <c r="T10" s="2">
        <f>Raw_schedule!S8</f>
        <v>1</v>
      </c>
      <c r="U10" s="2">
        <f>Raw_schedule!T8</f>
        <v>1</v>
      </c>
      <c r="V10" s="2">
        <f>Raw_schedule!U8</f>
        <v>1</v>
      </c>
      <c r="W10" s="2">
        <f>Raw_schedule!V8</f>
        <v>1</v>
      </c>
      <c r="X10" s="2">
        <f>Raw_schedule!W8</f>
        <v>1</v>
      </c>
      <c r="Y10" s="2">
        <f>Raw_schedule!X8</f>
        <v>1</v>
      </c>
      <c r="Z10" s="2">
        <f>Raw_schedule!Y8</f>
        <v>1</v>
      </c>
      <c r="AA10" s="2">
        <f>Raw_schedule!Z8</f>
        <v>1</v>
      </c>
      <c r="AB10" s="2">
        <f>Raw_schedule!AA8</f>
        <v>1</v>
      </c>
    </row>
    <row r="11" spans="1:28" x14ac:dyDescent="0.25">
      <c r="A11" s="39" t="str">
        <f>Raw_schedule!B9</f>
        <v>Elec Equip Sch</v>
      </c>
      <c r="B11" s="39" t="str">
        <f>Raw_schedule!A9</f>
        <v>Kitchen</v>
      </c>
      <c r="C11" s="2" t="str">
        <f>Raw_schedule!C9</f>
        <v>AllOtherDays</v>
      </c>
      <c r="D11" s="2"/>
      <c r="E11" s="2">
        <f>Raw_schedule!D9</f>
        <v>0.2</v>
      </c>
      <c r="F11" s="2">
        <f>Raw_schedule!E9</f>
        <v>0.15</v>
      </c>
      <c r="G11" s="2">
        <f>Raw_schedule!F9</f>
        <v>0.15</v>
      </c>
      <c r="H11" s="2">
        <f>Raw_schedule!G9</f>
        <v>0.15</v>
      </c>
      <c r="I11" s="2">
        <f>Raw_schedule!H9</f>
        <v>0.15</v>
      </c>
      <c r="J11" s="2">
        <f>Raw_schedule!I9</f>
        <v>0.15</v>
      </c>
      <c r="K11" s="2">
        <f>Raw_schedule!J9</f>
        <v>0.3</v>
      </c>
      <c r="L11" s="2">
        <f>Raw_schedule!K9</f>
        <v>0.3</v>
      </c>
      <c r="M11" s="2">
        <f>Raw_schedule!L9</f>
        <v>0.5</v>
      </c>
      <c r="N11" s="2">
        <f>Raw_schedule!M9</f>
        <v>0.5</v>
      </c>
      <c r="O11" s="2">
        <f>Raw_schedule!N9</f>
        <v>0.7</v>
      </c>
      <c r="P11" s="2">
        <f>Raw_schedule!O9</f>
        <v>0.7</v>
      </c>
      <c r="Q11" s="2">
        <f>Raw_schedule!P9</f>
        <v>0.7</v>
      </c>
      <c r="R11" s="2">
        <f>Raw_schedule!Q9</f>
        <v>0.7</v>
      </c>
      <c r="S11" s="2">
        <f>Raw_schedule!R9</f>
        <v>0.7</v>
      </c>
      <c r="T11" s="2">
        <f>Raw_schedule!S9</f>
        <v>0.7</v>
      </c>
      <c r="U11" s="2">
        <f>Raw_schedule!T9</f>
        <v>0.6</v>
      </c>
      <c r="V11" s="2">
        <f>Raw_schedule!U9</f>
        <v>0.6</v>
      </c>
      <c r="W11" s="2">
        <f>Raw_schedule!V9</f>
        <v>0.6</v>
      </c>
      <c r="X11" s="2">
        <f>Raw_schedule!W9</f>
        <v>0.6</v>
      </c>
      <c r="Y11" s="2">
        <f>Raw_schedule!X9</f>
        <v>0.6</v>
      </c>
      <c r="Z11" s="2">
        <f>Raw_schedule!Y9</f>
        <v>0.6</v>
      </c>
      <c r="AA11" s="2">
        <f>Raw_schedule!Z9</f>
        <v>0.5</v>
      </c>
      <c r="AB11" s="2">
        <f>Raw_schedule!AA9</f>
        <v>0.3</v>
      </c>
    </row>
    <row r="12" spans="1:28" x14ac:dyDescent="0.25">
      <c r="A12" s="39" t="str">
        <f>Raw_schedule!B10</f>
        <v>Elec Equip Sch</v>
      </c>
      <c r="B12" s="39" t="str">
        <f>Raw_schedule!A10</f>
        <v>Kitchen</v>
      </c>
      <c r="C12" s="2" t="str">
        <f>Raw_schedule!C10</f>
        <v>Saturdays</v>
      </c>
      <c r="D12" s="2"/>
      <c r="E12" s="2">
        <f>Raw_schedule!D10</f>
        <v>0.2</v>
      </c>
      <c r="F12" s="2">
        <f>Raw_schedule!E10</f>
        <v>0.15</v>
      </c>
      <c r="G12" s="2">
        <f>Raw_schedule!F10</f>
        <v>0.15</v>
      </c>
      <c r="H12" s="2">
        <f>Raw_schedule!G10</f>
        <v>0.15</v>
      </c>
      <c r="I12" s="2">
        <f>Raw_schedule!H10</f>
        <v>0.15</v>
      </c>
      <c r="J12" s="2">
        <f>Raw_schedule!I10</f>
        <v>0.15</v>
      </c>
      <c r="K12" s="2">
        <f>Raw_schedule!J10</f>
        <v>0.3</v>
      </c>
      <c r="L12" s="2">
        <f>Raw_schedule!K10</f>
        <v>0.3</v>
      </c>
      <c r="M12" s="2">
        <f>Raw_schedule!L10</f>
        <v>0.6</v>
      </c>
      <c r="N12" s="2">
        <f>Raw_schedule!M10</f>
        <v>0.6</v>
      </c>
      <c r="O12" s="2">
        <f>Raw_schedule!N10</f>
        <v>0.8</v>
      </c>
      <c r="P12" s="2">
        <f>Raw_schedule!O10</f>
        <v>0.8</v>
      </c>
      <c r="Q12" s="2">
        <f>Raw_schedule!P10</f>
        <v>0.8</v>
      </c>
      <c r="R12" s="2">
        <f>Raw_schedule!Q10</f>
        <v>0.8</v>
      </c>
      <c r="S12" s="2">
        <f>Raw_schedule!R10</f>
        <v>0.8</v>
      </c>
      <c r="T12" s="2">
        <f>Raw_schedule!S10</f>
        <v>0.8</v>
      </c>
      <c r="U12" s="2">
        <f>Raw_schedule!T10</f>
        <v>0.8</v>
      </c>
      <c r="V12" s="2">
        <f>Raw_schedule!U10</f>
        <v>0.9</v>
      </c>
      <c r="W12" s="2">
        <f>Raw_schedule!V10</f>
        <v>0.9</v>
      </c>
      <c r="X12" s="2">
        <f>Raw_schedule!W10</f>
        <v>0.9</v>
      </c>
      <c r="Y12" s="2">
        <f>Raw_schedule!X10</f>
        <v>0.9</v>
      </c>
      <c r="Z12" s="2">
        <f>Raw_schedule!Y10</f>
        <v>0.9</v>
      </c>
      <c r="AA12" s="2">
        <f>Raw_schedule!Z10</f>
        <v>0.5</v>
      </c>
      <c r="AB12" s="2">
        <f>Raw_schedule!AA10</f>
        <v>0.3</v>
      </c>
    </row>
    <row r="13" spans="1:28" x14ac:dyDescent="0.25">
      <c r="A13" s="39" t="str">
        <f>Raw_schedule!B11</f>
        <v>Elec Equip Sch</v>
      </c>
      <c r="B13" s="39" t="str">
        <f>Raw_schedule!A11</f>
        <v>Kitchen</v>
      </c>
      <c r="C13" s="2" t="str">
        <f>Raw_schedule!C11</f>
        <v>Weekdays</v>
      </c>
      <c r="D13" s="2"/>
      <c r="E13" s="2">
        <f>Raw_schedule!D11</f>
        <v>0.15</v>
      </c>
      <c r="F13" s="2">
        <f>Raw_schedule!E11</f>
        <v>0.15</v>
      </c>
      <c r="G13" s="2">
        <f>Raw_schedule!F11</f>
        <v>0.15</v>
      </c>
      <c r="H13" s="2">
        <f>Raw_schedule!G11</f>
        <v>0.15</v>
      </c>
      <c r="I13" s="2">
        <f>Raw_schedule!H11</f>
        <v>0.15</v>
      </c>
      <c r="J13" s="2">
        <f>Raw_schedule!I11</f>
        <v>0.2</v>
      </c>
      <c r="K13" s="2">
        <f>Raw_schedule!J11</f>
        <v>0.4</v>
      </c>
      <c r="L13" s="2">
        <f>Raw_schedule!K11</f>
        <v>0.4</v>
      </c>
      <c r="M13" s="2">
        <f>Raw_schedule!L11</f>
        <v>0.6</v>
      </c>
      <c r="N13" s="2">
        <f>Raw_schedule!M11</f>
        <v>0.6</v>
      </c>
      <c r="O13" s="2">
        <f>Raw_schedule!N11</f>
        <v>0.9</v>
      </c>
      <c r="P13" s="2">
        <f>Raw_schedule!O11</f>
        <v>0.9</v>
      </c>
      <c r="Q13" s="2">
        <f>Raw_schedule!P11</f>
        <v>0.9</v>
      </c>
      <c r="R13" s="2">
        <f>Raw_schedule!Q11</f>
        <v>0.9</v>
      </c>
      <c r="S13" s="2">
        <f>Raw_schedule!R11</f>
        <v>0.9</v>
      </c>
      <c r="T13" s="2">
        <f>Raw_schedule!S11</f>
        <v>0.9</v>
      </c>
      <c r="U13" s="2">
        <f>Raw_schedule!T11</f>
        <v>0.9</v>
      </c>
      <c r="V13" s="2">
        <f>Raw_schedule!U11</f>
        <v>0.9</v>
      </c>
      <c r="W13" s="2">
        <f>Raw_schedule!V11</f>
        <v>0.9</v>
      </c>
      <c r="X13" s="2">
        <f>Raw_schedule!W11</f>
        <v>0.9</v>
      </c>
      <c r="Y13" s="2">
        <f>Raw_schedule!X11</f>
        <v>0.9</v>
      </c>
      <c r="Z13" s="2">
        <f>Raw_schedule!Y11</f>
        <v>0.9</v>
      </c>
      <c r="AA13" s="2">
        <f>Raw_schedule!Z11</f>
        <v>0.5</v>
      </c>
      <c r="AB13" s="2">
        <f>Raw_schedule!AA11</f>
        <v>0.3</v>
      </c>
    </row>
    <row r="14" spans="1:28" x14ac:dyDescent="0.25">
      <c r="A14" s="39" t="str">
        <f>Raw_schedule!B12</f>
        <v>Heating Setpoint Schedule</v>
      </c>
      <c r="B14" s="39" t="str">
        <f>Raw_schedule!A12</f>
        <v>Kitchen</v>
      </c>
      <c r="C14" s="2" t="str">
        <f>Raw_schedule!C12</f>
        <v>AllOtherDays</v>
      </c>
      <c r="D14" s="2"/>
      <c r="E14" s="2">
        <f>Raw_schedule!D12</f>
        <v>69.98</v>
      </c>
      <c r="F14" s="2">
        <f>Raw_schedule!E12</f>
        <v>69.98</v>
      </c>
      <c r="G14" s="2">
        <f>Raw_schedule!F12</f>
        <v>69.98</v>
      </c>
      <c r="H14" s="2">
        <f>Raw_schedule!G12</f>
        <v>60.08</v>
      </c>
      <c r="I14" s="2">
        <f>Raw_schedule!H12</f>
        <v>60.08</v>
      </c>
      <c r="J14" s="2">
        <f>Raw_schedule!I12</f>
        <v>60.08</v>
      </c>
      <c r="K14" s="2">
        <f>Raw_schedule!J12</f>
        <v>60.08</v>
      </c>
      <c r="L14" s="2">
        <f>Raw_schedule!K12</f>
        <v>60.08</v>
      </c>
      <c r="M14" s="2">
        <f>Raw_schedule!L12</f>
        <v>60.08</v>
      </c>
      <c r="N14" s="2">
        <f>Raw_schedule!M12</f>
        <v>69.98</v>
      </c>
      <c r="O14" s="2">
        <f>Raw_schedule!N12</f>
        <v>69.98</v>
      </c>
      <c r="P14" s="2">
        <f>Raw_schedule!O12</f>
        <v>69.98</v>
      </c>
      <c r="Q14" s="2">
        <f>Raw_schedule!P12</f>
        <v>69.98</v>
      </c>
      <c r="R14" s="2">
        <f>Raw_schedule!Q12</f>
        <v>69.98</v>
      </c>
      <c r="S14" s="2">
        <f>Raw_schedule!R12</f>
        <v>69.98</v>
      </c>
      <c r="T14" s="2">
        <f>Raw_schedule!S12</f>
        <v>69.98</v>
      </c>
      <c r="U14" s="2">
        <f>Raw_schedule!T12</f>
        <v>69.98</v>
      </c>
      <c r="V14" s="2">
        <f>Raw_schedule!U12</f>
        <v>69.98</v>
      </c>
      <c r="W14" s="2">
        <f>Raw_schedule!V12</f>
        <v>69.98</v>
      </c>
      <c r="X14" s="2">
        <f>Raw_schedule!W12</f>
        <v>69.98</v>
      </c>
      <c r="Y14" s="2">
        <f>Raw_schedule!X12</f>
        <v>69.98</v>
      </c>
      <c r="Z14" s="2">
        <f>Raw_schedule!Y12</f>
        <v>69.98</v>
      </c>
      <c r="AA14" s="2">
        <f>Raw_schedule!Z12</f>
        <v>69.98</v>
      </c>
      <c r="AB14" s="2">
        <f>Raw_schedule!AA12</f>
        <v>69.98</v>
      </c>
    </row>
    <row r="15" spans="1:28" x14ac:dyDescent="0.25">
      <c r="A15" s="39" t="str">
        <f>Raw_schedule!B13</f>
        <v>Heating Setpoint Schedule</v>
      </c>
      <c r="B15" s="39" t="str">
        <f>Raw_schedule!A13</f>
        <v>Kitchen</v>
      </c>
      <c r="C15" s="2" t="str">
        <f>Raw_schedule!C13</f>
        <v>Saturdays</v>
      </c>
      <c r="D15" s="2"/>
      <c r="E15" s="2">
        <f>Raw_schedule!D13</f>
        <v>69.98</v>
      </c>
      <c r="F15" s="2">
        <f>Raw_schedule!E13</f>
        <v>69.98</v>
      </c>
      <c r="G15" s="2">
        <f>Raw_schedule!F13</f>
        <v>69.98</v>
      </c>
      <c r="H15" s="2">
        <f>Raw_schedule!G13</f>
        <v>60.08</v>
      </c>
      <c r="I15" s="2">
        <f>Raw_schedule!H13</f>
        <v>60.08</v>
      </c>
      <c r="J15" s="2">
        <f>Raw_schedule!I13</f>
        <v>60.08</v>
      </c>
      <c r="K15" s="2">
        <f>Raw_schedule!J13</f>
        <v>60.08</v>
      </c>
      <c r="L15" s="2">
        <f>Raw_schedule!K13</f>
        <v>60.08</v>
      </c>
      <c r="M15" s="2">
        <f>Raw_schedule!L13</f>
        <v>69.98</v>
      </c>
      <c r="N15" s="2">
        <f>Raw_schedule!M13</f>
        <v>69.98</v>
      </c>
      <c r="O15" s="2">
        <f>Raw_schedule!N13</f>
        <v>69.98</v>
      </c>
      <c r="P15" s="2">
        <f>Raw_schedule!O13</f>
        <v>69.98</v>
      </c>
      <c r="Q15" s="2">
        <f>Raw_schedule!P13</f>
        <v>69.98</v>
      </c>
      <c r="R15" s="2">
        <f>Raw_schedule!Q13</f>
        <v>69.98</v>
      </c>
      <c r="S15" s="2">
        <f>Raw_schedule!R13</f>
        <v>69.98</v>
      </c>
      <c r="T15" s="2">
        <f>Raw_schedule!S13</f>
        <v>69.98</v>
      </c>
      <c r="U15" s="2">
        <f>Raw_schedule!T13</f>
        <v>69.98</v>
      </c>
      <c r="V15" s="2">
        <f>Raw_schedule!U13</f>
        <v>69.98</v>
      </c>
      <c r="W15" s="2">
        <f>Raw_schedule!V13</f>
        <v>69.98</v>
      </c>
      <c r="X15" s="2">
        <f>Raw_schedule!W13</f>
        <v>69.98</v>
      </c>
      <c r="Y15" s="2">
        <f>Raw_schedule!X13</f>
        <v>69.98</v>
      </c>
      <c r="Z15" s="2">
        <f>Raw_schedule!Y13</f>
        <v>69.98</v>
      </c>
      <c r="AA15" s="2">
        <f>Raw_schedule!Z13</f>
        <v>69.98</v>
      </c>
      <c r="AB15" s="2">
        <f>Raw_schedule!AA13</f>
        <v>69.98</v>
      </c>
    </row>
    <row r="16" spans="1:28" x14ac:dyDescent="0.25">
      <c r="A16" s="39" t="str">
        <f>Raw_schedule!B14</f>
        <v>Heating Setpoint Schedule</v>
      </c>
      <c r="B16" s="39" t="str">
        <f>Raw_schedule!A14</f>
        <v>Kitchen</v>
      </c>
      <c r="C16" s="2" t="str">
        <f>Raw_schedule!C14</f>
        <v>Weekdays</v>
      </c>
      <c r="D16" s="2"/>
      <c r="E16" s="2">
        <f>Raw_schedule!D14</f>
        <v>69.98</v>
      </c>
      <c r="F16" s="2">
        <f>Raw_schedule!E14</f>
        <v>69.98</v>
      </c>
      <c r="G16" s="2">
        <f>Raw_schedule!F14</f>
        <v>69.98</v>
      </c>
      <c r="H16" s="2">
        <f>Raw_schedule!G14</f>
        <v>60.08</v>
      </c>
      <c r="I16" s="2">
        <f>Raw_schedule!H14</f>
        <v>60.08</v>
      </c>
      <c r="J16" s="2">
        <f>Raw_schedule!I14</f>
        <v>60.08</v>
      </c>
      <c r="K16" s="2">
        <f>Raw_schedule!J14</f>
        <v>69.98</v>
      </c>
      <c r="L16" s="2">
        <f>Raw_schedule!K14</f>
        <v>69.98</v>
      </c>
      <c r="M16" s="2">
        <f>Raw_schedule!L14</f>
        <v>69.98</v>
      </c>
      <c r="N16" s="2">
        <f>Raw_schedule!M14</f>
        <v>69.98</v>
      </c>
      <c r="O16" s="2">
        <f>Raw_schedule!N14</f>
        <v>69.98</v>
      </c>
      <c r="P16" s="2">
        <f>Raw_schedule!O14</f>
        <v>69.98</v>
      </c>
      <c r="Q16" s="2">
        <f>Raw_schedule!P14</f>
        <v>69.98</v>
      </c>
      <c r="R16" s="2">
        <f>Raw_schedule!Q14</f>
        <v>69.98</v>
      </c>
      <c r="S16" s="2">
        <f>Raw_schedule!R14</f>
        <v>69.98</v>
      </c>
      <c r="T16" s="2">
        <f>Raw_schedule!S14</f>
        <v>69.98</v>
      </c>
      <c r="U16" s="2">
        <f>Raw_schedule!T14</f>
        <v>69.98</v>
      </c>
      <c r="V16" s="2">
        <f>Raw_schedule!U14</f>
        <v>69.98</v>
      </c>
      <c r="W16" s="2">
        <f>Raw_schedule!V14</f>
        <v>69.98</v>
      </c>
      <c r="X16" s="2">
        <f>Raw_schedule!W14</f>
        <v>69.98</v>
      </c>
      <c r="Y16" s="2">
        <f>Raw_schedule!X14</f>
        <v>69.98</v>
      </c>
      <c r="Z16" s="2">
        <f>Raw_schedule!Y14</f>
        <v>69.98</v>
      </c>
      <c r="AA16" s="2">
        <f>Raw_schedule!Z14</f>
        <v>69.98</v>
      </c>
      <c r="AB16" s="2">
        <f>Raw_schedule!AA14</f>
        <v>69.98</v>
      </c>
    </row>
    <row r="17" spans="1:28" x14ac:dyDescent="0.25">
      <c r="A17" s="39" t="str">
        <f>Raw_schedule!B15</f>
        <v>Infiltration Schedule</v>
      </c>
      <c r="B17" s="39" t="str">
        <f>Raw_schedule!A15</f>
        <v>Kitchen</v>
      </c>
      <c r="C17" s="2" t="str">
        <f>Raw_schedule!C15</f>
        <v>AllDays</v>
      </c>
      <c r="D17" s="2"/>
      <c r="E17" s="2">
        <f>Raw_schedule!D15</f>
        <v>1</v>
      </c>
      <c r="F17" s="2">
        <f>Raw_schedule!E15</f>
        <v>1</v>
      </c>
      <c r="G17" s="2">
        <f>Raw_schedule!F15</f>
        <v>1</v>
      </c>
      <c r="H17" s="2">
        <f>Raw_schedule!G15</f>
        <v>1</v>
      </c>
      <c r="I17" s="2">
        <f>Raw_schedule!H15</f>
        <v>1</v>
      </c>
      <c r="J17" s="2">
        <f>Raw_schedule!I15</f>
        <v>1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1</v>
      </c>
      <c r="Y17" s="2">
        <f>Raw_schedule!X15</f>
        <v>1</v>
      </c>
      <c r="Z17" s="2">
        <f>Raw_schedule!Y15</f>
        <v>1</v>
      </c>
      <c r="AA17" s="2">
        <f>Raw_schedule!Z15</f>
        <v>1</v>
      </c>
      <c r="AB17" s="2">
        <f>Raw_schedule!AA15</f>
        <v>1</v>
      </c>
    </row>
    <row r="18" spans="1:28" x14ac:dyDescent="0.25">
      <c r="A18" s="39" t="str">
        <f>Raw_schedule!B16</f>
        <v>Lighting Schedule</v>
      </c>
      <c r="B18" s="39" t="str">
        <f>Raw_schedule!A16</f>
        <v>Kitchen</v>
      </c>
      <c r="C18" s="2" t="str">
        <f>Raw_schedule!C16</f>
        <v>AllOtherDays</v>
      </c>
      <c r="D18" s="2"/>
      <c r="E18" s="2">
        <f>Raw_schedule!D16</f>
        <v>0.2</v>
      </c>
      <c r="F18" s="2">
        <f>Raw_schedule!E16</f>
        <v>0.15</v>
      </c>
      <c r="G18" s="2">
        <f>Raw_schedule!F16</f>
        <v>0.15</v>
      </c>
      <c r="H18" s="2">
        <f>Raw_schedule!G16</f>
        <v>0.15</v>
      </c>
      <c r="I18" s="2">
        <f>Raw_schedule!H16</f>
        <v>0.15</v>
      </c>
      <c r="J18" s="2">
        <f>Raw_schedule!I16</f>
        <v>0.15</v>
      </c>
      <c r="K18" s="2">
        <f>Raw_schedule!J16</f>
        <v>0.3</v>
      </c>
      <c r="L18" s="2">
        <f>Raw_schedule!K16</f>
        <v>0.3</v>
      </c>
      <c r="M18" s="2">
        <f>Raw_schedule!L16</f>
        <v>0.45</v>
      </c>
      <c r="N18" s="2">
        <f>Raw_schedule!M16</f>
        <v>0.45</v>
      </c>
      <c r="O18" s="2">
        <f>Raw_schedule!N16</f>
        <v>0.65</v>
      </c>
      <c r="P18" s="2">
        <f>Raw_schedule!O16</f>
        <v>0.65</v>
      </c>
      <c r="Q18" s="2">
        <f>Raw_schedule!P16</f>
        <v>0.65</v>
      </c>
      <c r="R18" s="2">
        <f>Raw_schedule!Q16</f>
        <v>0.65</v>
      </c>
      <c r="S18" s="2">
        <f>Raw_schedule!R16</f>
        <v>0.65</v>
      </c>
      <c r="T18" s="2">
        <f>Raw_schedule!S16</f>
        <v>0.65</v>
      </c>
      <c r="U18" s="2">
        <f>Raw_schedule!T16</f>
        <v>0.55000000000000004</v>
      </c>
      <c r="V18" s="2">
        <f>Raw_schedule!U16</f>
        <v>0.55000000000000004</v>
      </c>
      <c r="W18" s="2">
        <f>Raw_schedule!V16</f>
        <v>0.55000000000000004</v>
      </c>
      <c r="X18" s="2">
        <f>Raw_schedule!W16</f>
        <v>0.55000000000000004</v>
      </c>
      <c r="Y18" s="2">
        <f>Raw_schedule!X16</f>
        <v>0.55000000000000004</v>
      </c>
      <c r="Z18" s="2">
        <f>Raw_schedule!Y16</f>
        <v>0.55000000000000004</v>
      </c>
      <c r="AA18" s="2">
        <f>Raw_schedule!Z16</f>
        <v>0.45</v>
      </c>
      <c r="AB18" s="2">
        <f>Raw_schedule!AA16</f>
        <v>0.3</v>
      </c>
    </row>
    <row r="19" spans="1:28" x14ac:dyDescent="0.25">
      <c r="A19" s="39" t="str">
        <f>Raw_schedule!B17</f>
        <v>Lighting Schedule</v>
      </c>
      <c r="B19" s="39" t="str">
        <f>Raw_schedule!A17</f>
        <v>Kitchen</v>
      </c>
      <c r="C19" s="2" t="str">
        <f>Raw_schedule!C17</f>
        <v>Saturdays</v>
      </c>
      <c r="D19" s="2"/>
      <c r="E19" s="2">
        <f>Raw_schedule!D17</f>
        <v>0.2</v>
      </c>
      <c r="F19" s="2">
        <f>Raw_schedule!E17</f>
        <v>0.15</v>
      </c>
      <c r="G19" s="2">
        <f>Raw_schedule!F17</f>
        <v>0.15</v>
      </c>
      <c r="H19" s="2">
        <f>Raw_schedule!G17</f>
        <v>0.15</v>
      </c>
      <c r="I19" s="2">
        <f>Raw_schedule!H17</f>
        <v>0.15</v>
      </c>
      <c r="J19" s="2">
        <f>Raw_schedule!I17</f>
        <v>0.15</v>
      </c>
      <c r="K19" s="2">
        <f>Raw_schedule!J17</f>
        <v>0.3</v>
      </c>
      <c r="L19" s="2">
        <f>Raw_schedule!K17</f>
        <v>0.3</v>
      </c>
      <c r="M19" s="2">
        <f>Raw_schedule!L17</f>
        <v>0.55000000000000004</v>
      </c>
      <c r="N19" s="2">
        <f>Raw_schedule!M17</f>
        <v>0.55000000000000004</v>
      </c>
      <c r="O19" s="2">
        <f>Raw_schedule!N17</f>
        <v>0.75</v>
      </c>
      <c r="P19" s="2">
        <f>Raw_schedule!O17</f>
        <v>0.75</v>
      </c>
      <c r="Q19" s="2">
        <f>Raw_schedule!P17</f>
        <v>0.75</v>
      </c>
      <c r="R19" s="2">
        <f>Raw_schedule!Q17</f>
        <v>0.75</v>
      </c>
      <c r="S19" s="2">
        <f>Raw_schedule!R17</f>
        <v>0.75</v>
      </c>
      <c r="T19" s="2">
        <f>Raw_schedule!S17</f>
        <v>0.75</v>
      </c>
      <c r="U19" s="2">
        <f>Raw_schedule!T17</f>
        <v>0.75</v>
      </c>
      <c r="V19" s="2">
        <f>Raw_schedule!U17</f>
        <v>0.85</v>
      </c>
      <c r="W19" s="2">
        <f>Raw_schedule!V17</f>
        <v>0.85</v>
      </c>
      <c r="X19" s="2">
        <f>Raw_schedule!W17</f>
        <v>0.85</v>
      </c>
      <c r="Y19" s="2">
        <f>Raw_schedule!X17</f>
        <v>0.85</v>
      </c>
      <c r="Z19" s="2">
        <f>Raw_schedule!Y17</f>
        <v>0.85</v>
      </c>
      <c r="AA19" s="2">
        <f>Raw_schedule!Z17</f>
        <v>0.45</v>
      </c>
      <c r="AB19" s="2">
        <f>Raw_schedule!AA17</f>
        <v>0.3</v>
      </c>
    </row>
    <row r="20" spans="1:28" x14ac:dyDescent="0.25">
      <c r="A20" s="39" t="str">
        <f>Raw_schedule!B18</f>
        <v>Lighting Schedule</v>
      </c>
      <c r="B20" s="39" t="str">
        <f>Raw_schedule!A18</f>
        <v>Kitchen</v>
      </c>
      <c r="C20" s="2" t="str">
        <f>Raw_schedule!C18</f>
        <v>Weekdays</v>
      </c>
      <c r="D20" s="2"/>
      <c r="E20" s="2">
        <f>Raw_schedule!D18</f>
        <v>0.15</v>
      </c>
      <c r="F20" s="2">
        <f>Raw_schedule!E18</f>
        <v>0.15</v>
      </c>
      <c r="G20" s="2">
        <f>Raw_schedule!F18</f>
        <v>0.15</v>
      </c>
      <c r="H20" s="2">
        <f>Raw_schedule!G18</f>
        <v>0.15</v>
      </c>
      <c r="I20" s="2">
        <f>Raw_schedule!H18</f>
        <v>0.15</v>
      </c>
      <c r="J20" s="2">
        <f>Raw_schedule!I18</f>
        <v>0.2</v>
      </c>
      <c r="K20" s="2">
        <f>Raw_schedule!J18</f>
        <v>0.35</v>
      </c>
      <c r="L20" s="2">
        <f>Raw_schedule!K18</f>
        <v>0.35</v>
      </c>
      <c r="M20" s="2">
        <f>Raw_schedule!L18</f>
        <v>0.55000000000000004</v>
      </c>
      <c r="N20" s="2">
        <f>Raw_schedule!M18</f>
        <v>0.55000000000000004</v>
      </c>
      <c r="O20" s="2">
        <f>Raw_schedule!N18</f>
        <v>0.85</v>
      </c>
      <c r="P20" s="2">
        <f>Raw_schedule!O18</f>
        <v>0.85</v>
      </c>
      <c r="Q20" s="2">
        <f>Raw_schedule!P18</f>
        <v>0.85</v>
      </c>
      <c r="R20" s="2">
        <f>Raw_schedule!Q18</f>
        <v>0.85</v>
      </c>
      <c r="S20" s="2">
        <f>Raw_schedule!R18</f>
        <v>0.85</v>
      </c>
      <c r="T20" s="2">
        <f>Raw_schedule!S18</f>
        <v>0.85</v>
      </c>
      <c r="U20" s="2">
        <f>Raw_schedule!T18</f>
        <v>0.85</v>
      </c>
      <c r="V20" s="2">
        <f>Raw_schedule!U18</f>
        <v>0.85</v>
      </c>
      <c r="W20" s="2">
        <f>Raw_schedule!V18</f>
        <v>0.85</v>
      </c>
      <c r="X20" s="2">
        <f>Raw_schedule!W18</f>
        <v>0.85</v>
      </c>
      <c r="Y20" s="2">
        <f>Raw_schedule!X18</f>
        <v>0.85</v>
      </c>
      <c r="Z20" s="2">
        <f>Raw_schedule!Y18</f>
        <v>0.85</v>
      </c>
      <c r="AA20" s="2">
        <f>Raw_schedule!Z18</f>
        <v>0.45</v>
      </c>
      <c r="AB20" s="2">
        <f>Raw_schedule!AA18</f>
        <v>0.3</v>
      </c>
    </row>
    <row r="21" spans="1:28" x14ac:dyDescent="0.25">
      <c r="A21" s="39" t="str">
        <f>Raw_schedule!B19</f>
        <v>OA Schedule</v>
      </c>
      <c r="B21" s="39" t="str">
        <f>Raw_schedule!A19</f>
        <v>Kitchen</v>
      </c>
      <c r="C21" s="2" t="str">
        <f>Raw_schedule!C19</f>
        <v>AllOtherDays</v>
      </c>
      <c r="D21" s="2"/>
      <c r="E21" s="2">
        <f>Raw_schedule!D19</f>
        <v>1</v>
      </c>
      <c r="F21" s="2">
        <f>Raw_schedule!E19</f>
        <v>1</v>
      </c>
      <c r="G21" s="2">
        <f>Raw_schedule!F19</f>
        <v>1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</v>
      </c>
      <c r="M21" s="2">
        <f>Raw_schedule!L19</f>
        <v>0</v>
      </c>
      <c r="N21" s="2">
        <f>Raw_schedule!M19</f>
        <v>1</v>
      </c>
      <c r="O21" s="2">
        <f>Raw_schedule!N19</f>
        <v>1</v>
      </c>
      <c r="P21" s="2">
        <f>Raw_schedule!O19</f>
        <v>1</v>
      </c>
      <c r="Q21" s="2">
        <f>Raw_schedule!P19</f>
        <v>1</v>
      </c>
      <c r="R21" s="2">
        <f>Raw_schedule!Q19</f>
        <v>1</v>
      </c>
      <c r="S21" s="2">
        <f>Raw_schedule!R19</f>
        <v>1</v>
      </c>
      <c r="T21" s="2">
        <f>Raw_schedule!S19</f>
        <v>1</v>
      </c>
      <c r="U21" s="2">
        <f>Raw_schedule!T19</f>
        <v>1</v>
      </c>
      <c r="V21" s="2">
        <f>Raw_schedule!U19</f>
        <v>1</v>
      </c>
      <c r="W21" s="2">
        <f>Raw_schedule!V19</f>
        <v>1</v>
      </c>
      <c r="X21" s="2">
        <f>Raw_schedule!W19</f>
        <v>1</v>
      </c>
      <c r="Y21" s="2">
        <f>Raw_schedule!X19</f>
        <v>1</v>
      </c>
      <c r="Z21" s="2">
        <f>Raw_schedule!Y19</f>
        <v>1</v>
      </c>
      <c r="AA21" s="2">
        <f>Raw_schedule!Z19</f>
        <v>1</v>
      </c>
      <c r="AB21" s="2">
        <f>Raw_schedule!AA19</f>
        <v>1</v>
      </c>
    </row>
    <row r="22" spans="1:28" x14ac:dyDescent="0.25">
      <c r="A22" s="39" t="str">
        <f>Raw_schedule!B20</f>
        <v>OA Schedule</v>
      </c>
      <c r="B22" s="39" t="str">
        <f>Raw_schedule!A20</f>
        <v>Kitchen</v>
      </c>
      <c r="C22" s="2" t="str">
        <f>Raw_schedule!C20</f>
        <v>Saturdays</v>
      </c>
      <c r="D22" s="2"/>
      <c r="E22" s="2">
        <f>Raw_schedule!D20</f>
        <v>1</v>
      </c>
      <c r="F22" s="2">
        <f>Raw_schedule!E20</f>
        <v>1</v>
      </c>
      <c r="G22" s="2">
        <f>Raw_schedule!F20</f>
        <v>1</v>
      </c>
      <c r="H22" s="2">
        <f>Raw_schedule!G20</f>
        <v>0</v>
      </c>
      <c r="I22" s="2">
        <f>Raw_schedule!H20</f>
        <v>0</v>
      </c>
      <c r="J22" s="2">
        <f>Raw_schedule!I20</f>
        <v>0</v>
      </c>
      <c r="K22" s="2">
        <f>Raw_schedule!J20</f>
        <v>0</v>
      </c>
      <c r="L22" s="2">
        <f>Raw_schedule!K20</f>
        <v>0</v>
      </c>
      <c r="M22" s="2">
        <f>Raw_schedule!L20</f>
        <v>1</v>
      </c>
      <c r="N22" s="2">
        <f>Raw_schedule!M20</f>
        <v>1</v>
      </c>
      <c r="O22" s="2">
        <f>Raw_schedule!N20</f>
        <v>1</v>
      </c>
      <c r="P22" s="2">
        <f>Raw_schedule!O20</f>
        <v>1</v>
      </c>
      <c r="Q22" s="2">
        <f>Raw_schedule!P20</f>
        <v>1</v>
      </c>
      <c r="R22" s="2">
        <f>Raw_schedule!Q20</f>
        <v>1</v>
      </c>
      <c r="S22" s="2">
        <f>Raw_schedule!R20</f>
        <v>1</v>
      </c>
      <c r="T22" s="2">
        <f>Raw_schedule!S20</f>
        <v>1</v>
      </c>
      <c r="U22" s="2">
        <f>Raw_schedule!T20</f>
        <v>1</v>
      </c>
      <c r="V22" s="2">
        <f>Raw_schedule!U20</f>
        <v>1</v>
      </c>
      <c r="W22" s="2">
        <f>Raw_schedule!V20</f>
        <v>1</v>
      </c>
      <c r="X22" s="2">
        <f>Raw_schedule!W20</f>
        <v>1</v>
      </c>
      <c r="Y22" s="2">
        <f>Raw_schedule!X20</f>
        <v>1</v>
      </c>
      <c r="Z22" s="2">
        <f>Raw_schedule!Y20</f>
        <v>1</v>
      </c>
      <c r="AA22" s="2">
        <f>Raw_schedule!Z20</f>
        <v>1</v>
      </c>
      <c r="AB22" s="2">
        <f>Raw_schedule!AA20</f>
        <v>1</v>
      </c>
    </row>
    <row r="23" spans="1:28" x14ac:dyDescent="0.25">
      <c r="A23" s="39" t="str">
        <f>Raw_schedule!B21</f>
        <v>OA Schedule</v>
      </c>
      <c r="B23" s="39" t="str">
        <f>Raw_schedule!A21</f>
        <v>Kitchen</v>
      </c>
      <c r="C23" s="2" t="str">
        <f>Raw_schedule!C21</f>
        <v>Weekdays</v>
      </c>
      <c r="D23" s="2"/>
      <c r="E23" s="2">
        <f>Raw_schedule!D21</f>
        <v>1</v>
      </c>
      <c r="F23" s="2">
        <f>Raw_schedule!E21</f>
        <v>1</v>
      </c>
      <c r="G23" s="2">
        <f>Raw_schedule!F21</f>
        <v>1</v>
      </c>
      <c r="H23" s="2">
        <f>Raw_schedule!G21</f>
        <v>0</v>
      </c>
      <c r="I23" s="2">
        <f>Raw_schedule!H21</f>
        <v>0</v>
      </c>
      <c r="J23" s="2">
        <f>Raw_schedule!I21</f>
        <v>0</v>
      </c>
      <c r="K23" s="2">
        <f>Raw_schedule!J21</f>
        <v>1</v>
      </c>
      <c r="L23" s="2">
        <f>Raw_schedule!K21</f>
        <v>1</v>
      </c>
      <c r="M23" s="2">
        <f>Raw_schedule!L21</f>
        <v>1</v>
      </c>
      <c r="N23" s="2">
        <f>Raw_schedule!M21</f>
        <v>1</v>
      </c>
      <c r="O23" s="2">
        <f>Raw_schedule!N21</f>
        <v>1</v>
      </c>
      <c r="P23" s="2">
        <f>Raw_schedule!O21</f>
        <v>1</v>
      </c>
      <c r="Q23" s="2">
        <f>Raw_schedule!P21</f>
        <v>1</v>
      </c>
      <c r="R23" s="2">
        <f>Raw_schedule!Q21</f>
        <v>1</v>
      </c>
      <c r="S23" s="2">
        <f>Raw_schedule!R21</f>
        <v>1</v>
      </c>
      <c r="T23" s="2">
        <f>Raw_schedule!S21</f>
        <v>1</v>
      </c>
      <c r="U23" s="2">
        <f>Raw_schedule!T21</f>
        <v>1</v>
      </c>
      <c r="V23" s="2">
        <f>Raw_schedule!U21</f>
        <v>1</v>
      </c>
      <c r="W23" s="2">
        <f>Raw_schedule!V21</f>
        <v>1</v>
      </c>
      <c r="X23" s="2">
        <f>Raw_schedule!W21</f>
        <v>1</v>
      </c>
      <c r="Y23" s="2">
        <f>Raw_schedule!X21</f>
        <v>1</v>
      </c>
      <c r="Z23" s="2">
        <f>Raw_schedule!Y21</f>
        <v>1</v>
      </c>
      <c r="AA23" s="2">
        <f>Raw_schedule!Z21</f>
        <v>1</v>
      </c>
      <c r="AB23" s="2">
        <f>Raw_schedule!AA21</f>
        <v>1</v>
      </c>
    </row>
    <row r="24" spans="1:28" x14ac:dyDescent="0.25">
      <c r="A24" s="39" t="str">
        <f>Raw_schedule!B22</f>
        <v>Occupant Sch</v>
      </c>
      <c r="B24" s="39" t="str">
        <f>Raw_schedule!A22</f>
        <v>Kitchen</v>
      </c>
      <c r="C24" s="2" t="str">
        <f>Raw_schedule!C22</f>
        <v>AllOtherDays</v>
      </c>
      <c r="D24" s="2"/>
      <c r="E24" s="2">
        <f>Raw_schedule!D22</f>
        <v>0.2</v>
      </c>
      <c r="F24" s="2">
        <f>Raw_schedule!E22</f>
        <v>0.2</v>
      </c>
      <c r="G24" s="2">
        <f>Raw_schedule!F22</f>
        <v>0.05</v>
      </c>
      <c r="H24" s="2">
        <f>Raw_schedule!G22</f>
        <v>0</v>
      </c>
      <c r="I24" s="2">
        <f>Raw_schedule!H22</f>
        <v>0</v>
      </c>
      <c r="J24" s="2">
        <f>Raw_schedule!I22</f>
        <v>0</v>
      </c>
      <c r="K24" s="2">
        <f>Raw_schedule!J22</f>
        <v>0</v>
      </c>
      <c r="L24" s="2">
        <f>Raw_schedule!K22</f>
        <v>0</v>
      </c>
      <c r="M24" s="2">
        <f>Raw_schedule!L22</f>
        <v>0</v>
      </c>
      <c r="N24" s="2">
        <f>Raw_schedule!M22</f>
        <v>0</v>
      </c>
      <c r="O24" s="2">
        <f>Raw_schedule!N22</f>
        <v>0.1</v>
      </c>
      <c r="P24" s="2">
        <f>Raw_schedule!O22</f>
        <v>0.2</v>
      </c>
      <c r="Q24" s="2">
        <f>Raw_schedule!P22</f>
        <v>0.25</v>
      </c>
      <c r="R24" s="2">
        <f>Raw_schedule!Q22</f>
        <v>0.25</v>
      </c>
      <c r="S24" s="2">
        <f>Raw_schedule!R22</f>
        <v>0.15</v>
      </c>
      <c r="T24" s="2">
        <f>Raw_schedule!S22</f>
        <v>0.2</v>
      </c>
      <c r="U24" s="2">
        <f>Raw_schedule!T22</f>
        <v>0.25</v>
      </c>
      <c r="V24" s="2">
        <f>Raw_schedule!U22</f>
        <v>0.35</v>
      </c>
      <c r="W24" s="2">
        <f>Raw_schedule!V22</f>
        <v>0.55000000000000004</v>
      </c>
      <c r="X24" s="2">
        <f>Raw_schedule!W22</f>
        <v>0.65</v>
      </c>
      <c r="Y24" s="2">
        <f>Raw_schedule!X22</f>
        <v>0.7</v>
      </c>
      <c r="Z24" s="2">
        <f>Raw_schedule!Y22</f>
        <v>0.35</v>
      </c>
      <c r="AA24" s="2">
        <f>Raw_schedule!Z22</f>
        <v>0.2</v>
      </c>
      <c r="AB24" s="2">
        <f>Raw_schedule!AA22</f>
        <v>0.2</v>
      </c>
    </row>
    <row r="25" spans="1:28" x14ac:dyDescent="0.25">
      <c r="A25" s="39" t="str">
        <f>Raw_schedule!B23</f>
        <v>Occupant Sch</v>
      </c>
      <c r="B25" s="39" t="str">
        <f>Raw_schedule!A23</f>
        <v>Kitchen</v>
      </c>
      <c r="C25" s="2" t="str">
        <f>Raw_schedule!C23</f>
        <v>Saturdays</v>
      </c>
      <c r="D25" s="2"/>
      <c r="E25" s="2">
        <f>Raw_schedule!D23</f>
        <v>0.3</v>
      </c>
      <c r="F25" s="2">
        <f>Raw_schedule!E23</f>
        <v>0.25</v>
      </c>
      <c r="G25" s="2">
        <f>Raw_schedule!F23</f>
        <v>0.05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0.05</v>
      </c>
      <c r="O25" s="2">
        <f>Raw_schedule!N23</f>
        <v>0.2</v>
      </c>
      <c r="P25" s="2">
        <f>Raw_schedule!O23</f>
        <v>0.45</v>
      </c>
      <c r="Q25" s="2">
        <f>Raw_schedule!P23</f>
        <v>0.5</v>
      </c>
      <c r="R25" s="2">
        <f>Raw_schedule!Q23</f>
        <v>0.5</v>
      </c>
      <c r="S25" s="2">
        <f>Raw_schedule!R23</f>
        <v>0.35</v>
      </c>
      <c r="T25" s="2">
        <f>Raw_schedule!S23</f>
        <v>0.3</v>
      </c>
      <c r="U25" s="2">
        <f>Raw_schedule!T23</f>
        <v>0.3</v>
      </c>
      <c r="V25" s="2">
        <f>Raw_schedule!U23</f>
        <v>0.3</v>
      </c>
      <c r="W25" s="2">
        <f>Raw_schedule!V23</f>
        <v>0.7</v>
      </c>
      <c r="X25" s="2">
        <f>Raw_schedule!W23</f>
        <v>0.9</v>
      </c>
      <c r="Y25" s="2">
        <f>Raw_schedule!X23</f>
        <v>0.7</v>
      </c>
      <c r="Z25" s="2">
        <f>Raw_schedule!Y23</f>
        <v>0.65</v>
      </c>
      <c r="AA25" s="2">
        <f>Raw_schedule!Z23</f>
        <v>0.55000000000000004</v>
      </c>
      <c r="AB25" s="2">
        <f>Raw_schedule!AA23</f>
        <v>0.35</v>
      </c>
    </row>
    <row r="26" spans="1:28" x14ac:dyDescent="0.25">
      <c r="A26" s="39" t="str">
        <f>Raw_schedule!B24</f>
        <v>Occupant Sch</v>
      </c>
      <c r="B26" s="39" t="str">
        <f>Raw_schedule!A24</f>
        <v>Kitchen</v>
      </c>
      <c r="C26" s="2" t="str">
        <f>Raw_schedule!C24</f>
        <v>Weekdays</v>
      </c>
      <c r="D26" s="2"/>
      <c r="E26" s="2">
        <f>Raw_schedule!D24</f>
        <v>0.15</v>
      </c>
      <c r="F26" s="2">
        <f>Raw_schedule!E24</f>
        <v>0.15</v>
      </c>
      <c r="G26" s="2">
        <f>Raw_schedule!F24</f>
        <v>0.05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0.05</v>
      </c>
      <c r="M26" s="2">
        <f>Raw_schedule!L24</f>
        <v>0.05</v>
      </c>
      <c r="N26" s="2">
        <f>Raw_schedule!M24</f>
        <v>0.05</v>
      </c>
      <c r="O26" s="2">
        <f>Raw_schedule!N24</f>
        <v>0.2</v>
      </c>
      <c r="P26" s="2">
        <f>Raw_schedule!O24</f>
        <v>0.5</v>
      </c>
      <c r="Q26" s="2">
        <f>Raw_schedule!P24</f>
        <v>0.8</v>
      </c>
      <c r="R26" s="2">
        <f>Raw_schedule!Q24</f>
        <v>0.7</v>
      </c>
      <c r="S26" s="2">
        <f>Raw_schedule!R24</f>
        <v>0.4</v>
      </c>
      <c r="T26" s="2">
        <f>Raw_schedule!S24</f>
        <v>0.2</v>
      </c>
      <c r="U26" s="2">
        <f>Raw_schedule!T24</f>
        <v>0.25</v>
      </c>
      <c r="V26" s="2">
        <f>Raw_schedule!U24</f>
        <v>0.5</v>
      </c>
      <c r="W26" s="2">
        <f>Raw_schedule!V24</f>
        <v>0.8</v>
      </c>
      <c r="X26" s="2">
        <f>Raw_schedule!W24</f>
        <v>0.8</v>
      </c>
      <c r="Y26" s="2">
        <f>Raw_schedule!X24</f>
        <v>0.8</v>
      </c>
      <c r="Z26" s="2">
        <f>Raw_schedule!Y24</f>
        <v>0.5</v>
      </c>
      <c r="AA26" s="2">
        <f>Raw_schedule!Z24</f>
        <v>0.35</v>
      </c>
      <c r="AB26" s="2">
        <f>Raw_schedule!AA24</f>
        <v>0.2</v>
      </c>
    </row>
    <row r="27" spans="1:28" x14ac:dyDescent="0.25">
      <c r="A27" s="39" t="str">
        <f>Raw_schedule!B25</f>
        <v>Infiltration Schedule</v>
      </c>
      <c r="B27" s="39" t="str">
        <f>Raw_schedule!A25</f>
        <v>Plenum</v>
      </c>
      <c r="C27" s="2" t="str">
        <f>Raw_schedule!C25</f>
        <v>AllDays</v>
      </c>
      <c r="D27" s="2"/>
      <c r="E27" s="2">
        <f>Raw_schedule!D25</f>
        <v>1</v>
      </c>
      <c r="F27" s="2">
        <f>Raw_schedule!E25</f>
        <v>1</v>
      </c>
      <c r="G27" s="2">
        <f>Raw_schedule!F25</f>
        <v>1</v>
      </c>
      <c r="H27" s="2">
        <f>Raw_schedule!G25</f>
        <v>1</v>
      </c>
      <c r="I27" s="2">
        <f>Raw_schedule!H25</f>
        <v>1</v>
      </c>
      <c r="J27" s="2">
        <f>Raw_schedule!I25</f>
        <v>1</v>
      </c>
      <c r="K27" s="2">
        <f>Raw_schedule!J25</f>
        <v>1</v>
      </c>
      <c r="L27" s="2">
        <f>Raw_schedule!K25</f>
        <v>1</v>
      </c>
      <c r="M27" s="2">
        <f>Raw_schedule!L25</f>
        <v>1</v>
      </c>
      <c r="N27" s="2">
        <f>Raw_schedule!M25</f>
        <v>1</v>
      </c>
      <c r="O27" s="2">
        <f>Raw_schedule!N25</f>
        <v>1</v>
      </c>
      <c r="P27" s="2">
        <f>Raw_schedule!O25</f>
        <v>1</v>
      </c>
      <c r="Q27" s="2">
        <f>Raw_schedule!P25</f>
        <v>1</v>
      </c>
      <c r="R27" s="2">
        <f>Raw_schedule!Q25</f>
        <v>1</v>
      </c>
      <c r="S27" s="2">
        <f>Raw_schedule!R25</f>
        <v>1</v>
      </c>
      <c r="T27" s="2">
        <f>Raw_schedule!S25</f>
        <v>1</v>
      </c>
      <c r="U27" s="2">
        <f>Raw_schedule!T25</f>
        <v>1</v>
      </c>
      <c r="V27" s="2">
        <f>Raw_schedule!U25</f>
        <v>1</v>
      </c>
      <c r="W27" s="2">
        <f>Raw_schedule!V25</f>
        <v>1</v>
      </c>
      <c r="X27" s="2">
        <f>Raw_schedule!W25</f>
        <v>1</v>
      </c>
      <c r="Y27" s="2">
        <f>Raw_schedule!X25</f>
        <v>1</v>
      </c>
      <c r="Z27" s="2">
        <f>Raw_schedule!Y25</f>
        <v>1</v>
      </c>
      <c r="AA27" s="2">
        <f>Raw_schedule!Z25</f>
        <v>1</v>
      </c>
      <c r="AB27" s="2">
        <f>Raw_schedule!AA25</f>
        <v>1</v>
      </c>
    </row>
    <row r="28" spans="1:28" x14ac:dyDescent="0.25">
      <c r="A28" s="39" t="str">
        <f>Raw_schedule!B26</f>
        <v>Cooling Setpoint Schedule</v>
      </c>
      <c r="B28" s="39" t="str">
        <f>Raw_schedule!A26</f>
        <v>Restaurant</v>
      </c>
      <c r="C28" s="2" t="str">
        <f>Raw_schedule!C26</f>
        <v>AllOtherDays</v>
      </c>
      <c r="D28" s="2"/>
      <c r="E28" s="2">
        <f>Raw_schedule!D26</f>
        <v>75.02</v>
      </c>
      <c r="F28" s="2">
        <f>Raw_schedule!E26</f>
        <v>75.02</v>
      </c>
      <c r="G28" s="2">
        <f>Raw_schedule!F26</f>
        <v>75.02</v>
      </c>
      <c r="H28" s="2">
        <f>Raw_schedule!G26</f>
        <v>84.92</v>
      </c>
      <c r="I28" s="2">
        <f>Raw_schedule!H26</f>
        <v>84.92</v>
      </c>
      <c r="J28" s="2">
        <f>Raw_schedule!I26</f>
        <v>84.92</v>
      </c>
      <c r="K28" s="2">
        <f>Raw_schedule!J26</f>
        <v>84.92</v>
      </c>
      <c r="L28" s="2">
        <f>Raw_schedule!K26</f>
        <v>84.92</v>
      </c>
      <c r="M28" s="2">
        <f>Raw_schedule!L26</f>
        <v>84.92</v>
      </c>
      <c r="N28" s="2">
        <f>Raw_schedule!M26</f>
        <v>75.02</v>
      </c>
      <c r="O28" s="2">
        <f>Raw_schedule!N26</f>
        <v>75.02</v>
      </c>
      <c r="P28" s="2">
        <f>Raw_schedule!O26</f>
        <v>75.02</v>
      </c>
      <c r="Q28" s="2">
        <f>Raw_schedule!P26</f>
        <v>75.02</v>
      </c>
      <c r="R28" s="2">
        <f>Raw_schedule!Q26</f>
        <v>75.02</v>
      </c>
      <c r="S28" s="2">
        <f>Raw_schedule!R26</f>
        <v>75.02</v>
      </c>
      <c r="T28" s="2">
        <f>Raw_schedule!S26</f>
        <v>75.02</v>
      </c>
      <c r="U28" s="2">
        <f>Raw_schedule!T26</f>
        <v>75.02</v>
      </c>
      <c r="V28" s="2">
        <f>Raw_schedule!U26</f>
        <v>75.02</v>
      </c>
      <c r="W28" s="2">
        <f>Raw_schedule!V26</f>
        <v>75.02</v>
      </c>
      <c r="X28" s="2">
        <f>Raw_schedule!W26</f>
        <v>75.02</v>
      </c>
      <c r="Y28" s="2">
        <f>Raw_schedule!X26</f>
        <v>75.02</v>
      </c>
      <c r="Z28" s="2">
        <f>Raw_schedule!Y26</f>
        <v>75.02</v>
      </c>
      <c r="AA28" s="2">
        <f>Raw_schedule!Z26</f>
        <v>75.02</v>
      </c>
      <c r="AB28" s="2">
        <f>Raw_schedule!AA26</f>
        <v>75.02</v>
      </c>
    </row>
    <row r="29" spans="1:28" x14ac:dyDescent="0.25">
      <c r="A29" s="39" t="str">
        <f>Raw_schedule!B27</f>
        <v>Cooling Setpoint Schedule</v>
      </c>
      <c r="B29" s="39" t="str">
        <f>Raw_schedule!A27</f>
        <v>Restaurant</v>
      </c>
      <c r="C29" s="2" t="str">
        <f>Raw_schedule!C27</f>
        <v>Saturdays</v>
      </c>
      <c r="D29" s="2"/>
      <c r="E29" s="2">
        <f>Raw_schedule!D27</f>
        <v>75.02</v>
      </c>
      <c r="F29" s="2">
        <f>Raw_schedule!E27</f>
        <v>75.02</v>
      </c>
      <c r="G29" s="2">
        <f>Raw_schedule!F27</f>
        <v>75.02</v>
      </c>
      <c r="H29" s="2">
        <f>Raw_schedule!G27</f>
        <v>84.92</v>
      </c>
      <c r="I29" s="2">
        <f>Raw_schedule!H27</f>
        <v>84.92</v>
      </c>
      <c r="J29" s="2">
        <f>Raw_schedule!I27</f>
        <v>84.92</v>
      </c>
      <c r="K29" s="2">
        <f>Raw_schedule!J27</f>
        <v>84.92</v>
      </c>
      <c r="L29" s="2">
        <f>Raw_schedule!K27</f>
        <v>84.92</v>
      </c>
      <c r="M29" s="2">
        <f>Raw_schedule!L27</f>
        <v>75.02</v>
      </c>
      <c r="N29" s="2">
        <f>Raw_schedule!M27</f>
        <v>75.02</v>
      </c>
      <c r="O29" s="2">
        <f>Raw_schedule!N27</f>
        <v>75.02</v>
      </c>
      <c r="P29" s="2">
        <f>Raw_schedule!O27</f>
        <v>75.02</v>
      </c>
      <c r="Q29" s="2">
        <f>Raw_schedule!P27</f>
        <v>75.02</v>
      </c>
      <c r="R29" s="2">
        <f>Raw_schedule!Q27</f>
        <v>75.02</v>
      </c>
      <c r="S29" s="2">
        <f>Raw_schedule!R27</f>
        <v>75.02</v>
      </c>
      <c r="T29" s="2">
        <f>Raw_schedule!S27</f>
        <v>75.02</v>
      </c>
      <c r="U29" s="2">
        <f>Raw_schedule!T27</f>
        <v>75.02</v>
      </c>
      <c r="V29" s="2">
        <f>Raw_schedule!U27</f>
        <v>75.02</v>
      </c>
      <c r="W29" s="2">
        <f>Raw_schedule!V27</f>
        <v>75.02</v>
      </c>
      <c r="X29" s="2">
        <f>Raw_schedule!W27</f>
        <v>75.02</v>
      </c>
      <c r="Y29" s="2">
        <f>Raw_schedule!X27</f>
        <v>75.02</v>
      </c>
      <c r="Z29" s="2">
        <f>Raw_schedule!Y27</f>
        <v>75.02</v>
      </c>
      <c r="AA29" s="2">
        <f>Raw_schedule!Z27</f>
        <v>75.02</v>
      </c>
      <c r="AB29" s="2">
        <f>Raw_schedule!AA27</f>
        <v>75.02</v>
      </c>
    </row>
    <row r="30" spans="1:28" x14ac:dyDescent="0.25">
      <c r="A30" s="39" t="str">
        <f>Raw_schedule!B28</f>
        <v>Cooling Setpoint Schedule</v>
      </c>
      <c r="B30" s="39" t="str">
        <f>Raw_schedule!A28</f>
        <v>Restaurant</v>
      </c>
      <c r="C30" s="2" t="str">
        <f>Raw_schedule!C28</f>
        <v>Weekdays</v>
      </c>
      <c r="D30" s="2"/>
      <c r="E30" s="2">
        <f>Raw_schedule!D28</f>
        <v>75.02</v>
      </c>
      <c r="F30" s="2">
        <f>Raw_schedule!E28</f>
        <v>75.02</v>
      </c>
      <c r="G30" s="2">
        <f>Raw_schedule!F28</f>
        <v>75.02</v>
      </c>
      <c r="H30" s="2">
        <f>Raw_schedule!G28</f>
        <v>84.92</v>
      </c>
      <c r="I30" s="2">
        <f>Raw_schedule!H28</f>
        <v>84.92</v>
      </c>
      <c r="J30" s="2">
        <f>Raw_schedule!I28</f>
        <v>84.92</v>
      </c>
      <c r="K30" s="2">
        <f>Raw_schedule!J28</f>
        <v>75.02</v>
      </c>
      <c r="L30" s="2">
        <f>Raw_schedule!K28</f>
        <v>75.02</v>
      </c>
      <c r="M30" s="2">
        <f>Raw_schedule!L28</f>
        <v>75.02</v>
      </c>
      <c r="N30" s="2">
        <f>Raw_schedule!M28</f>
        <v>75.02</v>
      </c>
      <c r="O30" s="2">
        <f>Raw_schedule!N28</f>
        <v>75.02</v>
      </c>
      <c r="P30" s="2">
        <f>Raw_schedule!O28</f>
        <v>75.02</v>
      </c>
      <c r="Q30" s="2">
        <f>Raw_schedule!P28</f>
        <v>75.02</v>
      </c>
      <c r="R30" s="2">
        <f>Raw_schedule!Q28</f>
        <v>75.02</v>
      </c>
      <c r="S30" s="2">
        <f>Raw_schedule!R28</f>
        <v>75.02</v>
      </c>
      <c r="T30" s="2">
        <f>Raw_schedule!S28</f>
        <v>75.02</v>
      </c>
      <c r="U30" s="2">
        <f>Raw_schedule!T28</f>
        <v>75.02</v>
      </c>
      <c r="V30" s="2">
        <f>Raw_schedule!U28</f>
        <v>75.02</v>
      </c>
      <c r="W30" s="2">
        <f>Raw_schedule!V28</f>
        <v>75.02</v>
      </c>
      <c r="X30" s="2">
        <f>Raw_schedule!W28</f>
        <v>75.02</v>
      </c>
      <c r="Y30" s="2">
        <f>Raw_schedule!X28</f>
        <v>75.02</v>
      </c>
      <c r="Z30" s="2">
        <f>Raw_schedule!Y28</f>
        <v>75.02</v>
      </c>
      <c r="AA30" s="2">
        <f>Raw_schedule!Z28</f>
        <v>75.02</v>
      </c>
      <c r="AB30" s="2">
        <f>Raw_schedule!AA28</f>
        <v>75.02</v>
      </c>
    </row>
    <row r="31" spans="1:28" x14ac:dyDescent="0.25">
      <c r="A31" s="39" t="str">
        <f>Raw_schedule!B29</f>
        <v>DHW Sch</v>
      </c>
      <c r="B31" s="39" t="str">
        <f>Raw_schedule!A29</f>
        <v>Restaurant</v>
      </c>
      <c r="C31" s="2" t="str">
        <f>Raw_schedule!C29</f>
        <v>AllOtherDays</v>
      </c>
      <c r="D31" s="2"/>
      <c r="E31" s="2">
        <f>Raw_schedule!D29</f>
        <v>0.25</v>
      </c>
      <c r="F31" s="2">
        <f>Raw_schedule!E29</f>
        <v>0.2</v>
      </c>
      <c r="G31" s="2">
        <f>Raw_schedule!F29</f>
        <v>0.2</v>
      </c>
      <c r="H31" s="2">
        <f>Raw_schedule!G29</f>
        <v>0</v>
      </c>
      <c r="I31" s="2">
        <f>Raw_schedule!H29</f>
        <v>0</v>
      </c>
      <c r="J31" s="2">
        <f>Raw_schedule!I29</f>
        <v>0</v>
      </c>
      <c r="K31" s="2">
        <f>Raw_schedule!J29</f>
        <v>0</v>
      </c>
      <c r="L31" s="2">
        <f>Raw_schedule!K29</f>
        <v>0</v>
      </c>
      <c r="M31" s="2">
        <f>Raw_schedule!L29</f>
        <v>0</v>
      </c>
      <c r="N31" s="2">
        <f>Raw_schedule!M29</f>
        <v>0</v>
      </c>
      <c r="O31" s="2">
        <f>Raw_schedule!N29</f>
        <v>0.5</v>
      </c>
      <c r="P31" s="2">
        <f>Raw_schedule!O29</f>
        <v>0.5</v>
      </c>
      <c r="Q31" s="2">
        <f>Raw_schedule!P29</f>
        <v>0.4</v>
      </c>
      <c r="R31" s="2">
        <f>Raw_schedule!Q29</f>
        <v>0.4</v>
      </c>
      <c r="S31" s="2">
        <f>Raw_schedule!R29</f>
        <v>0.3</v>
      </c>
      <c r="T31" s="2">
        <f>Raw_schedule!S29</f>
        <v>0.3</v>
      </c>
      <c r="U31" s="2">
        <f>Raw_schedule!T29</f>
        <v>0.3</v>
      </c>
      <c r="V31" s="2">
        <f>Raw_schedule!U29</f>
        <v>0.4</v>
      </c>
      <c r="W31" s="2">
        <f>Raw_schedule!V29</f>
        <v>0.5</v>
      </c>
      <c r="X31" s="2">
        <f>Raw_schedule!W29</f>
        <v>0.5</v>
      </c>
      <c r="Y31" s="2">
        <f>Raw_schedule!X29</f>
        <v>0.4</v>
      </c>
      <c r="Z31" s="2">
        <f>Raw_schedule!Y29</f>
        <v>0.5</v>
      </c>
      <c r="AA31" s="2">
        <f>Raw_schedule!Z29</f>
        <v>0.4</v>
      </c>
      <c r="AB31" s="2">
        <f>Raw_schedule!AA29</f>
        <v>0.2</v>
      </c>
    </row>
    <row r="32" spans="1:28" x14ac:dyDescent="0.25">
      <c r="A32" s="39" t="str">
        <f>Raw_schedule!B30</f>
        <v>DHW Sch</v>
      </c>
      <c r="B32" s="39" t="str">
        <f>Raw_schedule!A30</f>
        <v>Restaurant</v>
      </c>
      <c r="C32" s="2" t="str">
        <f>Raw_schedule!C30</f>
        <v>Saturdays</v>
      </c>
      <c r="D32" s="2"/>
      <c r="E32" s="2">
        <f>Raw_schedule!D30</f>
        <v>0.2</v>
      </c>
      <c r="F32" s="2">
        <f>Raw_schedule!E30</f>
        <v>0.15</v>
      </c>
      <c r="G32" s="2">
        <f>Raw_schedule!F30</f>
        <v>0.15</v>
      </c>
      <c r="H32" s="2">
        <f>Raw_schedule!G30</f>
        <v>0</v>
      </c>
      <c r="I32" s="2">
        <f>Raw_schedule!H30</f>
        <v>0</v>
      </c>
      <c r="J32" s="2">
        <f>Raw_schedule!I30</f>
        <v>0</v>
      </c>
      <c r="K32" s="2">
        <f>Raw_schedule!J30</f>
        <v>0</v>
      </c>
      <c r="L32" s="2">
        <f>Raw_schedule!K30</f>
        <v>0</v>
      </c>
      <c r="M32" s="2">
        <f>Raw_schedule!L30</f>
        <v>0</v>
      </c>
      <c r="N32" s="2">
        <f>Raw_schedule!M30</f>
        <v>0.5</v>
      </c>
      <c r="O32" s="2">
        <f>Raw_schedule!N30</f>
        <v>0.45</v>
      </c>
      <c r="P32" s="2">
        <f>Raw_schedule!O30</f>
        <v>0.5</v>
      </c>
      <c r="Q32" s="2">
        <f>Raw_schedule!P30</f>
        <v>0.5</v>
      </c>
      <c r="R32" s="2">
        <f>Raw_schedule!Q30</f>
        <v>0.45</v>
      </c>
      <c r="S32" s="2">
        <f>Raw_schedule!R30</f>
        <v>0.4</v>
      </c>
      <c r="T32" s="2">
        <f>Raw_schedule!S30</f>
        <v>0.4</v>
      </c>
      <c r="U32" s="2">
        <f>Raw_schedule!T30</f>
        <v>0.35</v>
      </c>
      <c r="V32" s="2">
        <f>Raw_schedule!U30</f>
        <v>0.4</v>
      </c>
      <c r="W32" s="2">
        <f>Raw_schedule!V30</f>
        <v>0.55000000000000004</v>
      </c>
      <c r="X32" s="2">
        <f>Raw_schedule!W30</f>
        <v>0.55000000000000004</v>
      </c>
      <c r="Y32" s="2">
        <f>Raw_schedule!X30</f>
        <v>0.5</v>
      </c>
      <c r="Z32" s="2">
        <f>Raw_schedule!Y30</f>
        <v>0.55000000000000004</v>
      </c>
      <c r="AA32" s="2">
        <f>Raw_schedule!Z30</f>
        <v>0.4</v>
      </c>
      <c r="AB32" s="2">
        <f>Raw_schedule!AA30</f>
        <v>0.3</v>
      </c>
    </row>
    <row r="33" spans="1:28" x14ac:dyDescent="0.25">
      <c r="A33" s="39" t="str">
        <f>Raw_schedule!B31</f>
        <v>DHW Sch</v>
      </c>
      <c r="B33" s="39" t="str">
        <f>Raw_schedule!A31</f>
        <v>Restaurant</v>
      </c>
      <c r="C33" s="2" t="str">
        <f>Raw_schedule!C31</f>
        <v>Weekdays</v>
      </c>
      <c r="D33" s="2"/>
      <c r="E33" s="2">
        <f>Raw_schedule!D31</f>
        <v>0.2</v>
      </c>
      <c r="F33" s="2">
        <f>Raw_schedule!E31</f>
        <v>0.15</v>
      </c>
      <c r="G33" s="2">
        <f>Raw_schedule!F31</f>
        <v>0.15</v>
      </c>
      <c r="H33" s="2">
        <f>Raw_schedule!G31</f>
        <v>0</v>
      </c>
      <c r="I33" s="2">
        <f>Raw_schedule!H31</f>
        <v>0</v>
      </c>
      <c r="J33" s="2">
        <f>Raw_schedule!I31</f>
        <v>0</v>
      </c>
      <c r="K33" s="2">
        <f>Raw_schedule!J31</f>
        <v>0</v>
      </c>
      <c r="L33" s="2">
        <f>Raw_schedule!K31</f>
        <v>0.6</v>
      </c>
      <c r="M33" s="2">
        <f>Raw_schedule!L31</f>
        <v>0.55000000000000004</v>
      </c>
      <c r="N33" s="2">
        <f>Raw_schedule!M31</f>
        <v>0.45</v>
      </c>
      <c r="O33" s="2">
        <f>Raw_schedule!N31</f>
        <v>0.4</v>
      </c>
      <c r="P33" s="2">
        <f>Raw_schedule!O31</f>
        <v>0.45</v>
      </c>
      <c r="Q33" s="2">
        <f>Raw_schedule!P31</f>
        <v>0.4</v>
      </c>
      <c r="R33" s="2">
        <f>Raw_schedule!Q31</f>
        <v>0.35</v>
      </c>
      <c r="S33" s="2">
        <f>Raw_schedule!R31</f>
        <v>0.3</v>
      </c>
      <c r="T33" s="2">
        <f>Raw_schedule!S31</f>
        <v>0.3</v>
      </c>
      <c r="U33" s="2">
        <f>Raw_schedule!T31</f>
        <v>0.3</v>
      </c>
      <c r="V33" s="2">
        <f>Raw_schedule!U31</f>
        <v>0.4</v>
      </c>
      <c r="W33" s="2">
        <f>Raw_schedule!V31</f>
        <v>0.55000000000000004</v>
      </c>
      <c r="X33" s="2">
        <f>Raw_schedule!W31</f>
        <v>0.6</v>
      </c>
      <c r="Y33" s="2">
        <f>Raw_schedule!X31</f>
        <v>0.5</v>
      </c>
      <c r="Z33" s="2">
        <f>Raw_schedule!Y31</f>
        <v>0.55000000000000004</v>
      </c>
      <c r="AA33" s="2">
        <f>Raw_schedule!Z31</f>
        <v>0.45</v>
      </c>
      <c r="AB33" s="2">
        <f>Raw_schedule!AA31</f>
        <v>0.25</v>
      </c>
    </row>
    <row r="34" spans="1:28" x14ac:dyDescent="0.25">
      <c r="A34" s="39" t="str">
        <f>Raw_schedule!B32</f>
        <v>Elec Equip Sch</v>
      </c>
      <c r="B34" s="39" t="str">
        <f>Raw_schedule!A32</f>
        <v>Restaurant</v>
      </c>
      <c r="C34" s="2" t="str">
        <f>Raw_schedule!C32</f>
        <v>AllDays</v>
      </c>
      <c r="D34" s="2"/>
      <c r="E34" s="2">
        <f>Raw_schedule!D32</f>
        <v>1</v>
      </c>
      <c r="F34" s="2">
        <f>Raw_schedule!E32</f>
        <v>1</v>
      </c>
      <c r="G34" s="2">
        <f>Raw_schedule!F32</f>
        <v>1</v>
      </c>
      <c r="H34" s="2">
        <f>Raw_schedule!G32</f>
        <v>1</v>
      </c>
      <c r="I34" s="2">
        <f>Raw_schedule!H32</f>
        <v>1</v>
      </c>
      <c r="J34" s="2">
        <f>Raw_schedule!I32</f>
        <v>1</v>
      </c>
      <c r="K34" s="2">
        <f>Raw_schedule!J32</f>
        <v>1</v>
      </c>
      <c r="L34" s="2">
        <f>Raw_schedule!K32</f>
        <v>1</v>
      </c>
      <c r="M34" s="2">
        <f>Raw_schedule!L32</f>
        <v>1</v>
      </c>
      <c r="N34" s="2">
        <f>Raw_schedule!M32</f>
        <v>1</v>
      </c>
      <c r="O34" s="2">
        <f>Raw_schedule!N32</f>
        <v>1</v>
      </c>
      <c r="P34" s="2">
        <f>Raw_schedule!O32</f>
        <v>1</v>
      </c>
      <c r="Q34" s="2">
        <f>Raw_schedule!P32</f>
        <v>1</v>
      </c>
      <c r="R34" s="2">
        <f>Raw_schedule!Q32</f>
        <v>1</v>
      </c>
      <c r="S34" s="2">
        <f>Raw_schedule!R32</f>
        <v>1</v>
      </c>
      <c r="T34" s="2">
        <f>Raw_schedule!S32</f>
        <v>1</v>
      </c>
      <c r="U34" s="2">
        <f>Raw_schedule!T32</f>
        <v>1</v>
      </c>
      <c r="V34" s="2">
        <f>Raw_schedule!U32</f>
        <v>1</v>
      </c>
      <c r="W34" s="2">
        <f>Raw_schedule!V32</f>
        <v>1</v>
      </c>
      <c r="X34" s="2">
        <f>Raw_schedule!W32</f>
        <v>1</v>
      </c>
      <c r="Y34" s="2">
        <f>Raw_schedule!X32</f>
        <v>1</v>
      </c>
      <c r="Z34" s="2">
        <f>Raw_schedule!Y32</f>
        <v>1</v>
      </c>
      <c r="AA34" s="2">
        <f>Raw_schedule!Z32</f>
        <v>1</v>
      </c>
      <c r="AB34" s="2">
        <f>Raw_schedule!AA32</f>
        <v>1</v>
      </c>
    </row>
    <row r="35" spans="1:28" x14ac:dyDescent="0.25">
      <c r="A35" s="39" t="str">
        <f>Raw_schedule!B33</f>
        <v>Elec Equip Sch</v>
      </c>
      <c r="B35" s="39" t="str">
        <f>Raw_schedule!A33</f>
        <v>Restaurant</v>
      </c>
      <c r="C35" s="2" t="str">
        <f>Raw_schedule!C33</f>
        <v>AllOtherDays</v>
      </c>
      <c r="D35" s="2"/>
      <c r="E35" s="2">
        <f>Raw_schedule!D33</f>
        <v>0.2</v>
      </c>
      <c r="F35" s="2">
        <f>Raw_schedule!E33</f>
        <v>0.15</v>
      </c>
      <c r="G35" s="2">
        <f>Raw_schedule!F33</f>
        <v>0.15</v>
      </c>
      <c r="H35" s="2">
        <f>Raw_schedule!G33</f>
        <v>0.15</v>
      </c>
      <c r="I35" s="2">
        <f>Raw_schedule!H33</f>
        <v>0.15</v>
      </c>
      <c r="J35" s="2">
        <f>Raw_schedule!I33</f>
        <v>0.15</v>
      </c>
      <c r="K35" s="2">
        <f>Raw_schedule!J33</f>
        <v>0.3</v>
      </c>
      <c r="L35" s="2">
        <f>Raw_schedule!K33</f>
        <v>0.3</v>
      </c>
      <c r="M35" s="2">
        <f>Raw_schedule!L33</f>
        <v>0.5</v>
      </c>
      <c r="N35" s="2">
        <f>Raw_schedule!M33</f>
        <v>0.5</v>
      </c>
      <c r="O35" s="2">
        <f>Raw_schedule!N33</f>
        <v>0.7</v>
      </c>
      <c r="P35" s="2">
        <f>Raw_schedule!O33</f>
        <v>0.7</v>
      </c>
      <c r="Q35" s="2">
        <f>Raw_schedule!P33</f>
        <v>0.7</v>
      </c>
      <c r="R35" s="2">
        <f>Raw_schedule!Q33</f>
        <v>0.7</v>
      </c>
      <c r="S35" s="2">
        <f>Raw_schedule!R33</f>
        <v>0.7</v>
      </c>
      <c r="T35" s="2">
        <f>Raw_schedule!S33</f>
        <v>0.7</v>
      </c>
      <c r="U35" s="2">
        <f>Raw_schedule!T33</f>
        <v>0.6</v>
      </c>
      <c r="V35" s="2">
        <f>Raw_schedule!U33</f>
        <v>0.6</v>
      </c>
      <c r="W35" s="2">
        <f>Raw_schedule!V33</f>
        <v>0.6</v>
      </c>
      <c r="X35" s="2">
        <f>Raw_schedule!W33</f>
        <v>0.6</v>
      </c>
      <c r="Y35" s="2">
        <f>Raw_schedule!X33</f>
        <v>0.6</v>
      </c>
      <c r="Z35" s="2">
        <f>Raw_schedule!Y33</f>
        <v>0.6</v>
      </c>
      <c r="AA35" s="2">
        <f>Raw_schedule!Z33</f>
        <v>0.5</v>
      </c>
      <c r="AB35" s="2">
        <f>Raw_schedule!AA33</f>
        <v>0.3</v>
      </c>
    </row>
    <row r="36" spans="1:28" x14ac:dyDescent="0.25">
      <c r="A36" s="39" t="str">
        <f>Raw_schedule!B34</f>
        <v>Elec Equip Sch</v>
      </c>
      <c r="B36" s="39" t="str">
        <f>Raw_schedule!A34</f>
        <v>Restaurant</v>
      </c>
      <c r="C36" s="2" t="str">
        <f>Raw_schedule!C34</f>
        <v>Saturdays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0.6</v>
      </c>
      <c r="N36" s="2">
        <f>Raw_schedule!M34</f>
        <v>0.6</v>
      </c>
      <c r="O36" s="2">
        <f>Raw_schedule!N34</f>
        <v>0.8</v>
      </c>
      <c r="P36" s="2">
        <f>Raw_schedule!O34</f>
        <v>0.8</v>
      </c>
      <c r="Q36" s="2">
        <f>Raw_schedule!P34</f>
        <v>0.8</v>
      </c>
      <c r="R36" s="2">
        <f>Raw_schedule!Q34</f>
        <v>0.8</v>
      </c>
      <c r="S36" s="2">
        <f>Raw_schedule!R34</f>
        <v>0.8</v>
      </c>
      <c r="T36" s="2">
        <f>Raw_schedule!S34</f>
        <v>0.8</v>
      </c>
      <c r="U36" s="2">
        <f>Raw_schedule!T34</f>
        <v>0.8</v>
      </c>
      <c r="V36" s="2">
        <f>Raw_schedule!U34</f>
        <v>0.9</v>
      </c>
      <c r="W36" s="2">
        <f>Raw_schedule!V34</f>
        <v>0.9</v>
      </c>
      <c r="X36" s="2">
        <f>Raw_schedule!W34</f>
        <v>0.9</v>
      </c>
      <c r="Y36" s="2">
        <f>Raw_schedule!X34</f>
        <v>0.9</v>
      </c>
      <c r="Z36" s="2">
        <f>Raw_schedule!Y34</f>
        <v>0.9</v>
      </c>
      <c r="AA36" s="2">
        <f>Raw_schedule!Z34</f>
        <v>0.5</v>
      </c>
      <c r="AB36" s="2">
        <f>Raw_schedule!AA34</f>
        <v>0.3</v>
      </c>
    </row>
    <row r="37" spans="1:28" x14ac:dyDescent="0.25">
      <c r="A37" s="39" t="str">
        <f>Raw_schedule!B35</f>
        <v>Elec Equip Sch</v>
      </c>
      <c r="B37" s="39" t="str">
        <f>Raw_schedule!A35</f>
        <v>Restaurant</v>
      </c>
      <c r="C37" s="2" t="str">
        <f>Raw_schedule!C35</f>
        <v>Weekdays</v>
      </c>
      <c r="D37" s="2"/>
      <c r="E37" s="2">
        <f>Raw_schedule!D35</f>
        <v>0.15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0.2</v>
      </c>
      <c r="K37" s="2">
        <f>Raw_schedule!J35</f>
        <v>0.4</v>
      </c>
      <c r="L37" s="2">
        <f>Raw_schedule!K35</f>
        <v>0.4</v>
      </c>
      <c r="M37" s="2">
        <f>Raw_schedule!L35</f>
        <v>0.6</v>
      </c>
      <c r="N37" s="2">
        <f>Raw_schedule!M35</f>
        <v>0.6</v>
      </c>
      <c r="O37" s="2">
        <f>Raw_schedule!N35</f>
        <v>0.9</v>
      </c>
      <c r="P37" s="2">
        <f>Raw_schedule!O35</f>
        <v>0.9</v>
      </c>
      <c r="Q37" s="2">
        <f>Raw_schedule!P35</f>
        <v>0.9</v>
      </c>
      <c r="R37" s="2">
        <f>Raw_schedule!Q35</f>
        <v>0.9</v>
      </c>
      <c r="S37" s="2">
        <f>Raw_schedule!R35</f>
        <v>0.9</v>
      </c>
      <c r="T37" s="2">
        <f>Raw_schedule!S35</f>
        <v>0.9</v>
      </c>
      <c r="U37" s="2">
        <f>Raw_schedule!T35</f>
        <v>0.9</v>
      </c>
      <c r="V37" s="2">
        <f>Raw_schedule!U35</f>
        <v>0.9</v>
      </c>
      <c r="W37" s="2">
        <f>Raw_schedule!V35</f>
        <v>0.9</v>
      </c>
      <c r="X37" s="2">
        <f>Raw_schedule!W35</f>
        <v>0.9</v>
      </c>
      <c r="Y37" s="2">
        <f>Raw_schedule!X35</f>
        <v>0.9</v>
      </c>
      <c r="Z37" s="2">
        <f>Raw_schedule!Y35</f>
        <v>0.9</v>
      </c>
      <c r="AA37" s="2">
        <f>Raw_schedule!Z35</f>
        <v>0.5</v>
      </c>
      <c r="AB37" s="2">
        <f>Raw_schedule!AA35</f>
        <v>0.3</v>
      </c>
    </row>
    <row r="38" spans="1:28" x14ac:dyDescent="0.25">
      <c r="A38" s="39" t="str">
        <f>Raw_schedule!B36</f>
        <v>Heating Setpoint Schedule</v>
      </c>
      <c r="B38" s="39" t="str">
        <f>Raw_schedule!A36</f>
        <v>Restaurant</v>
      </c>
      <c r="C38" s="2" t="str">
        <f>Raw_schedule!C36</f>
        <v>AllOtherDays</v>
      </c>
      <c r="D38" s="2"/>
      <c r="E38" s="2">
        <f>Raw_schedule!D36</f>
        <v>69.98</v>
      </c>
      <c r="F38" s="2">
        <f>Raw_schedule!E36</f>
        <v>69.98</v>
      </c>
      <c r="G38" s="2">
        <f>Raw_schedule!F36</f>
        <v>69.98</v>
      </c>
      <c r="H38" s="2">
        <f>Raw_schedule!G36</f>
        <v>60.08</v>
      </c>
      <c r="I38" s="2">
        <f>Raw_schedule!H36</f>
        <v>60.08</v>
      </c>
      <c r="J38" s="2">
        <f>Raw_schedule!I36</f>
        <v>60.08</v>
      </c>
      <c r="K38" s="2">
        <f>Raw_schedule!J36</f>
        <v>60.08</v>
      </c>
      <c r="L38" s="2">
        <f>Raw_schedule!K36</f>
        <v>60.08</v>
      </c>
      <c r="M38" s="2">
        <f>Raw_schedule!L36</f>
        <v>60.08</v>
      </c>
      <c r="N38" s="2">
        <f>Raw_schedule!M36</f>
        <v>69.98</v>
      </c>
      <c r="O38" s="2">
        <f>Raw_schedule!N36</f>
        <v>69.98</v>
      </c>
      <c r="P38" s="2">
        <f>Raw_schedule!O36</f>
        <v>69.98</v>
      </c>
      <c r="Q38" s="2">
        <f>Raw_schedule!P36</f>
        <v>69.98</v>
      </c>
      <c r="R38" s="2">
        <f>Raw_schedule!Q36</f>
        <v>69.98</v>
      </c>
      <c r="S38" s="2">
        <f>Raw_schedule!R36</f>
        <v>69.98</v>
      </c>
      <c r="T38" s="2">
        <f>Raw_schedule!S36</f>
        <v>69.98</v>
      </c>
      <c r="U38" s="2">
        <f>Raw_schedule!T36</f>
        <v>69.98</v>
      </c>
      <c r="V38" s="2">
        <f>Raw_schedule!U36</f>
        <v>69.98</v>
      </c>
      <c r="W38" s="2">
        <f>Raw_schedule!V36</f>
        <v>69.98</v>
      </c>
      <c r="X38" s="2">
        <f>Raw_schedule!W36</f>
        <v>69.98</v>
      </c>
      <c r="Y38" s="2">
        <f>Raw_schedule!X36</f>
        <v>69.98</v>
      </c>
      <c r="Z38" s="2">
        <f>Raw_schedule!Y36</f>
        <v>69.98</v>
      </c>
      <c r="AA38" s="2">
        <f>Raw_schedule!Z36</f>
        <v>69.98</v>
      </c>
      <c r="AB38" s="2">
        <f>Raw_schedule!AA36</f>
        <v>69.98</v>
      </c>
    </row>
    <row r="39" spans="1:28" x14ac:dyDescent="0.25">
      <c r="A39" s="39" t="str">
        <f>Raw_schedule!B37</f>
        <v>Heating Setpoint Schedule</v>
      </c>
      <c r="B39" s="39" t="str">
        <f>Raw_schedule!A37</f>
        <v>Restaurant</v>
      </c>
      <c r="C39" s="2" t="str">
        <f>Raw_schedule!C37</f>
        <v>Saturdays</v>
      </c>
      <c r="D39" s="2"/>
      <c r="E39" s="2">
        <f>Raw_schedule!D37</f>
        <v>69.98</v>
      </c>
      <c r="F39" s="2">
        <f>Raw_schedule!E37</f>
        <v>69.98</v>
      </c>
      <c r="G39" s="2">
        <f>Raw_schedule!F37</f>
        <v>69.98</v>
      </c>
      <c r="H39" s="2">
        <f>Raw_schedule!G37</f>
        <v>60.08</v>
      </c>
      <c r="I39" s="2">
        <f>Raw_schedule!H37</f>
        <v>60.08</v>
      </c>
      <c r="J39" s="2">
        <f>Raw_schedule!I37</f>
        <v>60.08</v>
      </c>
      <c r="K39" s="2">
        <f>Raw_schedule!J37</f>
        <v>60.08</v>
      </c>
      <c r="L39" s="2">
        <f>Raw_schedule!K37</f>
        <v>60.08</v>
      </c>
      <c r="M39" s="2">
        <f>Raw_schedule!L37</f>
        <v>69.98</v>
      </c>
      <c r="N39" s="2">
        <f>Raw_schedule!M37</f>
        <v>69.98</v>
      </c>
      <c r="O39" s="2">
        <f>Raw_schedule!N37</f>
        <v>69.98</v>
      </c>
      <c r="P39" s="2">
        <f>Raw_schedule!O37</f>
        <v>69.98</v>
      </c>
      <c r="Q39" s="2">
        <f>Raw_schedule!P37</f>
        <v>69.98</v>
      </c>
      <c r="R39" s="2">
        <f>Raw_schedule!Q37</f>
        <v>69.98</v>
      </c>
      <c r="S39" s="2">
        <f>Raw_schedule!R37</f>
        <v>69.98</v>
      </c>
      <c r="T39" s="2">
        <f>Raw_schedule!S37</f>
        <v>69.98</v>
      </c>
      <c r="U39" s="2">
        <f>Raw_schedule!T37</f>
        <v>69.98</v>
      </c>
      <c r="V39" s="2">
        <f>Raw_schedule!U37</f>
        <v>69.98</v>
      </c>
      <c r="W39" s="2">
        <f>Raw_schedule!V37</f>
        <v>69.98</v>
      </c>
      <c r="X39" s="2">
        <f>Raw_schedule!W37</f>
        <v>69.98</v>
      </c>
      <c r="Y39" s="2">
        <f>Raw_schedule!X37</f>
        <v>69.98</v>
      </c>
      <c r="Z39" s="2">
        <f>Raw_schedule!Y37</f>
        <v>69.98</v>
      </c>
      <c r="AA39" s="2">
        <f>Raw_schedule!Z37</f>
        <v>69.98</v>
      </c>
      <c r="AB39" s="2">
        <f>Raw_schedule!AA37</f>
        <v>69.98</v>
      </c>
    </row>
    <row r="40" spans="1:28" x14ac:dyDescent="0.25">
      <c r="A40" s="39" t="str">
        <f>Raw_schedule!B38</f>
        <v>Heating Setpoint Schedule</v>
      </c>
      <c r="B40" s="39" t="str">
        <f>Raw_schedule!A38</f>
        <v>Restaurant</v>
      </c>
      <c r="C40" s="2" t="str">
        <f>Raw_schedule!C38</f>
        <v>Weekdays</v>
      </c>
      <c r="D40" s="2"/>
      <c r="E40" s="2">
        <f>Raw_schedule!D38</f>
        <v>69.98</v>
      </c>
      <c r="F40" s="2">
        <f>Raw_schedule!E38</f>
        <v>69.98</v>
      </c>
      <c r="G40" s="2">
        <f>Raw_schedule!F38</f>
        <v>69.98</v>
      </c>
      <c r="H40" s="2">
        <f>Raw_schedule!G38</f>
        <v>60.08</v>
      </c>
      <c r="I40" s="2">
        <f>Raw_schedule!H38</f>
        <v>60.08</v>
      </c>
      <c r="J40" s="2">
        <f>Raw_schedule!I38</f>
        <v>60.08</v>
      </c>
      <c r="K40" s="2">
        <f>Raw_schedule!J38</f>
        <v>69.98</v>
      </c>
      <c r="L40" s="2">
        <f>Raw_schedule!K38</f>
        <v>69.98</v>
      </c>
      <c r="M40" s="2">
        <f>Raw_schedule!L38</f>
        <v>69.98</v>
      </c>
      <c r="N40" s="2">
        <f>Raw_schedule!M38</f>
        <v>69.98</v>
      </c>
      <c r="O40" s="2">
        <f>Raw_schedule!N38</f>
        <v>69.98</v>
      </c>
      <c r="P40" s="2">
        <f>Raw_schedule!O38</f>
        <v>69.98</v>
      </c>
      <c r="Q40" s="2">
        <f>Raw_schedule!P38</f>
        <v>69.98</v>
      </c>
      <c r="R40" s="2">
        <f>Raw_schedule!Q38</f>
        <v>69.98</v>
      </c>
      <c r="S40" s="2">
        <f>Raw_schedule!R38</f>
        <v>69.98</v>
      </c>
      <c r="T40" s="2">
        <f>Raw_schedule!S38</f>
        <v>69.98</v>
      </c>
      <c r="U40" s="2">
        <f>Raw_schedule!T38</f>
        <v>69.98</v>
      </c>
      <c r="V40" s="2">
        <f>Raw_schedule!U38</f>
        <v>69.98</v>
      </c>
      <c r="W40" s="2">
        <f>Raw_schedule!V38</f>
        <v>69.98</v>
      </c>
      <c r="X40" s="2">
        <f>Raw_schedule!W38</f>
        <v>69.98</v>
      </c>
      <c r="Y40" s="2">
        <f>Raw_schedule!X38</f>
        <v>69.98</v>
      </c>
      <c r="Z40" s="2">
        <f>Raw_schedule!Y38</f>
        <v>69.98</v>
      </c>
      <c r="AA40" s="2">
        <f>Raw_schedule!Z38</f>
        <v>69.98</v>
      </c>
      <c r="AB40" s="2">
        <f>Raw_schedule!AA38</f>
        <v>69.98</v>
      </c>
    </row>
    <row r="41" spans="1:28" x14ac:dyDescent="0.25">
      <c r="A41" s="39" t="str">
        <f>Raw_schedule!B39</f>
        <v>Infiltration Schedule</v>
      </c>
      <c r="B41" s="39" t="str">
        <f>Raw_schedule!A39</f>
        <v>Restaurant</v>
      </c>
      <c r="C41" s="2" t="str">
        <f>Raw_schedule!C39</f>
        <v>AllDays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1</v>
      </c>
      <c r="I41" s="2">
        <f>Raw_schedule!H39</f>
        <v>1</v>
      </c>
      <c r="J41" s="2">
        <f>Raw_schedule!I39</f>
        <v>1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Lighting Schedule</v>
      </c>
      <c r="B42" s="39" t="str">
        <f>Raw_schedule!A40</f>
        <v>Restaurant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0.15</v>
      </c>
      <c r="G42" s="2">
        <f>Raw_schedule!F40</f>
        <v>0.15</v>
      </c>
      <c r="H42" s="2">
        <f>Raw_schedule!G40</f>
        <v>0.15</v>
      </c>
      <c r="I42" s="2">
        <f>Raw_schedule!H40</f>
        <v>0.15</v>
      </c>
      <c r="J42" s="2">
        <f>Raw_schedule!I40</f>
        <v>0.15</v>
      </c>
      <c r="K42" s="2">
        <f>Raw_schedule!J40</f>
        <v>0.3</v>
      </c>
      <c r="L42" s="2">
        <f>Raw_schedule!K40</f>
        <v>0.3</v>
      </c>
      <c r="M42" s="2">
        <f>Raw_schedule!L40</f>
        <v>0.45</v>
      </c>
      <c r="N42" s="2">
        <f>Raw_schedule!M40</f>
        <v>0.45</v>
      </c>
      <c r="O42" s="2">
        <f>Raw_schedule!N40</f>
        <v>0.65</v>
      </c>
      <c r="P42" s="2">
        <f>Raw_schedule!O40</f>
        <v>0.65</v>
      </c>
      <c r="Q42" s="2">
        <f>Raw_schedule!P40</f>
        <v>0.65</v>
      </c>
      <c r="R42" s="2">
        <f>Raw_schedule!Q40</f>
        <v>0.65</v>
      </c>
      <c r="S42" s="2">
        <f>Raw_schedule!R40</f>
        <v>0.65</v>
      </c>
      <c r="T42" s="2">
        <f>Raw_schedule!S40</f>
        <v>0.65</v>
      </c>
      <c r="U42" s="2">
        <f>Raw_schedule!T40</f>
        <v>0.55000000000000004</v>
      </c>
      <c r="V42" s="2">
        <f>Raw_schedule!U40</f>
        <v>0.55000000000000004</v>
      </c>
      <c r="W42" s="2">
        <f>Raw_schedule!V40</f>
        <v>0.55000000000000004</v>
      </c>
      <c r="X42" s="2">
        <f>Raw_schedule!W40</f>
        <v>0.55000000000000004</v>
      </c>
      <c r="Y42" s="2">
        <f>Raw_schedule!X40</f>
        <v>0.55000000000000004</v>
      </c>
      <c r="Z42" s="2">
        <f>Raw_schedule!Y40</f>
        <v>0.55000000000000004</v>
      </c>
      <c r="AA42" s="2">
        <f>Raw_schedule!Z40</f>
        <v>0.45</v>
      </c>
      <c r="AB42" s="2">
        <f>Raw_schedule!AA40</f>
        <v>0.3</v>
      </c>
    </row>
    <row r="43" spans="1:28" x14ac:dyDescent="0.25">
      <c r="A43" s="39" t="str">
        <f>Raw_schedule!B41</f>
        <v>Lighting Schedule</v>
      </c>
      <c r="B43" s="39" t="str">
        <f>Raw_schedule!A41</f>
        <v>Restaurant</v>
      </c>
      <c r="C43" s="2" t="str">
        <f>Raw_schedule!C41</f>
        <v>Saturdays</v>
      </c>
      <c r="D43" s="2"/>
      <c r="E43" s="2">
        <f>Raw_schedule!D41</f>
        <v>0.2</v>
      </c>
      <c r="F43" s="2">
        <f>Raw_schedule!E41</f>
        <v>0.15</v>
      </c>
      <c r="G43" s="2">
        <f>Raw_schedule!F41</f>
        <v>0.15</v>
      </c>
      <c r="H43" s="2">
        <f>Raw_schedule!G41</f>
        <v>0.15</v>
      </c>
      <c r="I43" s="2">
        <f>Raw_schedule!H41</f>
        <v>0.15</v>
      </c>
      <c r="J43" s="2">
        <f>Raw_schedule!I41</f>
        <v>0.15</v>
      </c>
      <c r="K43" s="2">
        <f>Raw_schedule!J41</f>
        <v>0.3</v>
      </c>
      <c r="L43" s="2">
        <f>Raw_schedule!K41</f>
        <v>0.3</v>
      </c>
      <c r="M43" s="2">
        <f>Raw_schedule!L41</f>
        <v>0.55000000000000004</v>
      </c>
      <c r="N43" s="2">
        <f>Raw_schedule!M41</f>
        <v>0.55000000000000004</v>
      </c>
      <c r="O43" s="2">
        <f>Raw_schedule!N41</f>
        <v>0.75</v>
      </c>
      <c r="P43" s="2">
        <f>Raw_schedule!O41</f>
        <v>0.75</v>
      </c>
      <c r="Q43" s="2">
        <f>Raw_schedule!P41</f>
        <v>0.75</v>
      </c>
      <c r="R43" s="2">
        <f>Raw_schedule!Q41</f>
        <v>0.75</v>
      </c>
      <c r="S43" s="2">
        <f>Raw_schedule!R41</f>
        <v>0.75</v>
      </c>
      <c r="T43" s="2">
        <f>Raw_schedule!S41</f>
        <v>0.75</v>
      </c>
      <c r="U43" s="2">
        <f>Raw_schedule!T41</f>
        <v>0.75</v>
      </c>
      <c r="V43" s="2">
        <f>Raw_schedule!U41</f>
        <v>0.85</v>
      </c>
      <c r="W43" s="2">
        <f>Raw_schedule!V41</f>
        <v>0.85</v>
      </c>
      <c r="X43" s="2">
        <f>Raw_schedule!W41</f>
        <v>0.85</v>
      </c>
      <c r="Y43" s="2">
        <f>Raw_schedule!X41</f>
        <v>0.85</v>
      </c>
      <c r="Z43" s="2">
        <f>Raw_schedule!Y41</f>
        <v>0.85</v>
      </c>
      <c r="AA43" s="2">
        <f>Raw_schedule!Z41</f>
        <v>0.45</v>
      </c>
      <c r="AB43" s="2">
        <f>Raw_schedule!AA41</f>
        <v>0.3</v>
      </c>
    </row>
    <row r="44" spans="1:28" x14ac:dyDescent="0.25">
      <c r="A44" s="39" t="str">
        <f>Raw_schedule!B42</f>
        <v>Lighting Schedule</v>
      </c>
      <c r="B44" s="39" t="str">
        <f>Raw_schedule!A42</f>
        <v>Restaurant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0.15</v>
      </c>
      <c r="H44" s="2">
        <f>Raw_schedule!G42</f>
        <v>0.15</v>
      </c>
      <c r="I44" s="2">
        <f>Raw_schedule!H42</f>
        <v>0.15</v>
      </c>
      <c r="J44" s="2">
        <f>Raw_schedule!I42</f>
        <v>0.2</v>
      </c>
      <c r="K44" s="2">
        <f>Raw_schedule!J42</f>
        <v>0.35</v>
      </c>
      <c r="L44" s="2">
        <f>Raw_schedule!K42</f>
        <v>0.35</v>
      </c>
      <c r="M44" s="2">
        <f>Raw_schedule!L42</f>
        <v>0.55000000000000004</v>
      </c>
      <c r="N44" s="2">
        <f>Raw_schedule!M42</f>
        <v>0.55000000000000004</v>
      </c>
      <c r="O44" s="2">
        <f>Raw_schedule!N42</f>
        <v>0.85</v>
      </c>
      <c r="P44" s="2">
        <f>Raw_schedule!O42</f>
        <v>0.85</v>
      </c>
      <c r="Q44" s="2">
        <f>Raw_schedule!P42</f>
        <v>0.85</v>
      </c>
      <c r="R44" s="2">
        <f>Raw_schedule!Q42</f>
        <v>0.85</v>
      </c>
      <c r="S44" s="2">
        <f>Raw_schedule!R42</f>
        <v>0.85</v>
      </c>
      <c r="T44" s="2">
        <f>Raw_schedule!S42</f>
        <v>0.85</v>
      </c>
      <c r="U44" s="2">
        <f>Raw_schedule!T42</f>
        <v>0.85</v>
      </c>
      <c r="V44" s="2">
        <f>Raw_schedule!U42</f>
        <v>0.85</v>
      </c>
      <c r="W44" s="2">
        <f>Raw_schedule!V42</f>
        <v>0.85</v>
      </c>
      <c r="X44" s="2">
        <f>Raw_schedule!W42</f>
        <v>0.85</v>
      </c>
      <c r="Y44" s="2">
        <f>Raw_schedule!X42</f>
        <v>0.85</v>
      </c>
      <c r="Z44" s="2">
        <f>Raw_schedule!Y42</f>
        <v>0.85</v>
      </c>
      <c r="AA44" s="2">
        <f>Raw_schedule!Z42</f>
        <v>0.45</v>
      </c>
      <c r="AB44" s="2">
        <f>Raw_schedule!AA42</f>
        <v>0.3</v>
      </c>
    </row>
    <row r="45" spans="1:28" x14ac:dyDescent="0.25">
      <c r="A45" s="39" t="str">
        <f>Raw_schedule!B43</f>
        <v>OA Schedule</v>
      </c>
      <c r="B45" s="39" t="str">
        <f>Raw_schedule!A43</f>
        <v>Restaurant</v>
      </c>
      <c r="C45" s="2" t="str">
        <f>Raw_schedule!C43</f>
        <v>AllOtherDays</v>
      </c>
      <c r="D45" s="2"/>
      <c r="E45" s="2">
        <f>Raw_schedule!D43</f>
        <v>1</v>
      </c>
      <c r="F45" s="2">
        <f>Raw_schedule!E43</f>
        <v>1</v>
      </c>
      <c r="G45" s="2">
        <f>Raw_schedule!F43</f>
        <v>1</v>
      </c>
      <c r="H45" s="2">
        <f>Raw_schedule!G43</f>
        <v>0</v>
      </c>
      <c r="I45" s="2">
        <f>Raw_schedule!H43</f>
        <v>0</v>
      </c>
      <c r="J45" s="2">
        <f>Raw_schedule!I43</f>
        <v>0</v>
      </c>
      <c r="K45" s="2">
        <f>Raw_schedule!J43</f>
        <v>0</v>
      </c>
      <c r="L45" s="2">
        <f>Raw_schedule!K43</f>
        <v>0</v>
      </c>
      <c r="M45" s="2">
        <f>Raw_schedule!L43</f>
        <v>0</v>
      </c>
      <c r="N45" s="2">
        <f>Raw_schedule!M43</f>
        <v>1</v>
      </c>
      <c r="O45" s="2">
        <f>Raw_schedule!N43</f>
        <v>1</v>
      </c>
      <c r="P45" s="2">
        <f>Raw_schedule!O43</f>
        <v>1</v>
      </c>
      <c r="Q45" s="2">
        <f>Raw_schedule!P43</f>
        <v>1</v>
      </c>
      <c r="R45" s="2">
        <f>Raw_schedule!Q43</f>
        <v>1</v>
      </c>
      <c r="S45" s="2">
        <f>Raw_schedule!R43</f>
        <v>1</v>
      </c>
      <c r="T45" s="2">
        <f>Raw_schedule!S43</f>
        <v>1</v>
      </c>
      <c r="U45" s="2">
        <f>Raw_schedule!T43</f>
        <v>1</v>
      </c>
      <c r="V45" s="2">
        <f>Raw_schedule!U43</f>
        <v>1</v>
      </c>
      <c r="W45" s="2">
        <f>Raw_schedule!V43</f>
        <v>1</v>
      </c>
      <c r="X45" s="2">
        <f>Raw_schedule!W43</f>
        <v>1</v>
      </c>
      <c r="Y45" s="2">
        <f>Raw_schedule!X43</f>
        <v>1</v>
      </c>
      <c r="Z45" s="2">
        <f>Raw_schedule!Y43</f>
        <v>1</v>
      </c>
      <c r="AA45" s="2">
        <f>Raw_schedule!Z43</f>
        <v>1</v>
      </c>
      <c r="AB45" s="2">
        <f>Raw_schedule!AA43</f>
        <v>1</v>
      </c>
    </row>
    <row r="46" spans="1:28" x14ac:dyDescent="0.25">
      <c r="A46" s="39" t="str">
        <f>Raw_schedule!B44</f>
        <v>OA Schedule</v>
      </c>
      <c r="B46" s="39" t="str">
        <f>Raw_schedule!A44</f>
        <v>Restaurant</v>
      </c>
      <c r="C46" s="2" t="str">
        <f>Raw_schedule!C44</f>
        <v>Saturdays</v>
      </c>
      <c r="D46" s="2"/>
      <c r="E46" s="2">
        <f>Raw_schedule!D44</f>
        <v>1</v>
      </c>
      <c r="F46" s="2">
        <f>Raw_schedule!E44</f>
        <v>1</v>
      </c>
      <c r="G46" s="2">
        <f>Raw_schedule!F44</f>
        <v>1</v>
      </c>
      <c r="H46" s="2">
        <f>Raw_schedule!G44</f>
        <v>0</v>
      </c>
      <c r="I46" s="2">
        <f>Raw_schedule!H44</f>
        <v>0</v>
      </c>
      <c r="J46" s="2">
        <f>Raw_schedule!I44</f>
        <v>0</v>
      </c>
      <c r="K46" s="2">
        <f>Raw_schedule!J44</f>
        <v>0</v>
      </c>
      <c r="L46" s="2">
        <f>Raw_schedule!K44</f>
        <v>0</v>
      </c>
      <c r="M46" s="2">
        <f>Raw_schedule!L44</f>
        <v>1</v>
      </c>
      <c r="N46" s="2">
        <f>Raw_schedule!M44</f>
        <v>1</v>
      </c>
      <c r="O46" s="2">
        <f>Raw_schedule!N44</f>
        <v>1</v>
      </c>
      <c r="P46" s="2">
        <f>Raw_schedule!O44</f>
        <v>1</v>
      </c>
      <c r="Q46" s="2">
        <f>Raw_schedule!P44</f>
        <v>1</v>
      </c>
      <c r="R46" s="2">
        <f>Raw_schedule!Q44</f>
        <v>1</v>
      </c>
      <c r="S46" s="2">
        <f>Raw_schedule!R44</f>
        <v>1</v>
      </c>
      <c r="T46" s="2">
        <f>Raw_schedule!S44</f>
        <v>1</v>
      </c>
      <c r="U46" s="2">
        <f>Raw_schedule!T44</f>
        <v>1</v>
      </c>
      <c r="V46" s="2">
        <f>Raw_schedule!U44</f>
        <v>1</v>
      </c>
      <c r="W46" s="2">
        <f>Raw_schedule!V44</f>
        <v>1</v>
      </c>
      <c r="X46" s="2">
        <f>Raw_schedule!W44</f>
        <v>1</v>
      </c>
      <c r="Y46" s="2">
        <f>Raw_schedule!X44</f>
        <v>1</v>
      </c>
      <c r="Z46" s="2">
        <f>Raw_schedule!Y44</f>
        <v>1</v>
      </c>
      <c r="AA46" s="2">
        <f>Raw_schedule!Z44</f>
        <v>1</v>
      </c>
      <c r="AB46" s="2">
        <f>Raw_schedule!AA44</f>
        <v>1</v>
      </c>
    </row>
    <row r="47" spans="1:28" x14ac:dyDescent="0.25">
      <c r="A47" s="39" t="str">
        <f>Raw_schedule!B45</f>
        <v>OA Schedule</v>
      </c>
      <c r="B47" s="39" t="str">
        <f>Raw_schedule!A45</f>
        <v>Restaurant</v>
      </c>
      <c r="C47" s="2" t="str">
        <f>Raw_schedule!C45</f>
        <v>Weekdays</v>
      </c>
      <c r="D47" s="2"/>
      <c r="E47" s="2">
        <f>Raw_schedule!D45</f>
        <v>1</v>
      </c>
      <c r="F47" s="2">
        <f>Raw_schedule!E45</f>
        <v>1</v>
      </c>
      <c r="G47" s="2">
        <f>Raw_schedule!F45</f>
        <v>1</v>
      </c>
      <c r="H47" s="2">
        <f>Raw_schedule!G45</f>
        <v>0</v>
      </c>
      <c r="I47" s="2">
        <f>Raw_schedule!H45</f>
        <v>0</v>
      </c>
      <c r="J47" s="2">
        <f>Raw_schedule!I45</f>
        <v>0</v>
      </c>
      <c r="K47" s="2">
        <f>Raw_schedule!J45</f>
        <v>1</v>
      </c>
      <c r="L47" s="2">
        <f>Raw_schedule!K45</f>
        <v>1</v>
      </c>
      <c r="M47" s="2">
        <f>Raw_schedule!L45</f>
        <v>1</v>
      </c>
      <c r="N47" s="2">
        <f>Raw_schedule!M45</f>
        <v>1</v>
      </c>
      <c r="O47" s="2">
        <f>Raw_schedule!N45</f>
        <v>1</v>
      </c>
      <c r="P47" s="2">
        <f>Raw_schedule!O45</f>
        <v>1</v>
      </c>
      <c r="Q47" s="2">
        <f>Raw_schedule!P45</f>
        <v>1</v>
      </c>
      <c r="R47" s="2">
        <f>Raw_schedule!Q45</f>
        <v>1</v>
      </c>
      <c r="S47" s="2">
        <f>Raw_schedule!R45</f>
        <v>1</v>
      </c>
      <c r="T47" s="2">
        <f>Raw_schedule!S45</f>
        <v>1</v>
      </c>
      <c r="U47" s="2">
        <f>Raw_schedule!T45</f>
        <v>1</v>
      </c>
      <c r="V47" s="2">
        <f>Raw_schedule!U45</f>
        <v>1</v>
      </c>
      <c r="W47" s="2">
        <f>Raw_schedule!V45</f>
        <v>1</v>
      </c>
      <c r="X47" s="2">
        <f>Raw_schedule!W45</f>
        <v>1</v>
      </c>
      <c r="Y47" s="2">
        <f>Raw_schedule!X45</f>
        <v>1</v>
      </c>
      <c r="Z47" s="2">
        <f>Raw_schedule!Y45</f>
        <v>1</v>
      </c>
      <c r="AA47" s="2">
        <f>Raw_schedule!Z45</f>
        <v>1</v>
      </c>
      <c r="AB47" s="2">
        <f>Raw_schedule!AA45</f>
        <v>1</v>
      </c>
    </row>
    <row r="48" spans="1:28" x14ac:dyDescent="0.25">
      <c r="A48" s="39" t="str">
        <f>Raw_schedule!B46</f>
        <v>Occupant Sch</v>
      </c>
      <c r="B48" s="39" t="str">
        <f>Raw_schedule!A46</f>
        <v>Restaurant</v>
      </c>
      <c r="C48" s="2" t="str">
        <f>Raw_schedule!C46</f>
        <v>AllOtherDays</v>
      </c>
      <c r="D48" s="2"/>
      <c r="E48" s="2">
        <f>Raw_schedule!D46</f>
        <v>0.2</v>
      </c>
      <c r="F48" s="2">
        <f>Raw_schedule!E46</f>
        <v>0.2</v>
      </c>
      <c r="G48" s="2">
        <f>Raw_schedule!F46</f>
        <v>0.05</v>
      </c>
      <c r="H48" s="2">
        <f>Raw_schedule!G46</f>
        <v>0</v>
      </c>
      <c r="I48" s="2">
        <f>Raw_schedule!H46</f>
        <v>0</v>
      </c>
      <c r="J48" s="2">
        <f>Raw_schedule!I46</f>
        <v>0</v>
      </c>
      <c r="K48" s="2">
        <f>Raw_schedule!J46</f>
        <v>0</v>
      </c>
      <c r="L48" s="2">
        <f>Raw_schedule!K46</f>
        <v>0</v>
      </c>
      <c r="M48" s="2">
        <f>Raw_schedule!L46</f>
        <v>0</v>
      </c>
      <c r="N48" s="2">
        <f>Raw_schedule!M46</f>
        <v>0</v>
      </c>
      <c r="O48" s="2">
        <f>Raw_schedule!N46</f>
        <v>0.1</v>
      </c>
      <c r="P48" s="2">
        <f>Raw_schedule!O46</f>
        <v>0.2</v>
      </c>
      <c r="Q48" s="2">
        <f>Raw_schedule!P46</f>
        <v>0.25</v>
      </c>
      <c r="R48" s="2">
        <f>Raw_schedule!Q46</f>
        <v>0.25</v>
      </c>
      <c r="S48" s="2">
        <f>Raw_schedule!R46</f>
        <v>0.15</v>
      </c>
      <c r="T48" s="2">
        <f>Raw_schedule!S46</f>
        <v>0.2</v>
      </c>
      <c r="U48" s="2">
        <f>Raw_schedule!T46</f>
        <v>0.25</v>
      </c>
      <c r="V48" s="2">
        <f>Raw_schedule!U46</f>
        <v>0.35</v>
      </c>
      <c r="W48" s="2">
        <f>Raw_schedule!V46</f>
        <v>0.55000000000000004</v>
      </c>
      <c r="X48" s="2">
        <f>Raw_schedule!W46</f>
        <v>0.65</v>
      </c>
      <c r="Y48" s="2">
        <f>Raw_schedule!X46</f>
        <v>0.7</v>
      </c>
      <c r="Z48" s="2">
        <f>Raw_schedule!Y46</f>
        <v>0.35</v>
      </c>
      <c r="AA48" s="2">
        <f>Raw_schedule!Z46</f>
        <v>0.2</v>
      </c>
      <c r="AB48" s="2">
        <f>Raw_schedule!AA46</f>
        <v>0.2</v>
      </c>
    </row>
    <row r="49" spans="1:28" x14ac:dyDescent="0.25">
      <c r="A49" s="39" t="str">
        <f>Raw_schedule!B47</f>
        <v>Occupant Sch</v>
      </c>
      <c r="B49" s="39" t="str">
        <f>Raw_schedule!A47</f>
        <v>Restaurant</v>
      </c>
      <c r="C49" s="2" t="str">
        <f>Raw_schedule!C47</f>
        <v>Saturdays</v>
      </c>
      <c r="D49" s="2"/>
      <c r="E49" s="2">
        <f>Raw_schedule!D47</f>
        <v>0.3</v>
      </c>
      <c r="F49" s="2">
        <f>Raw_schedule!E47</f>
        <v>0.25</v>
      </c>
      <c r="G49" s="2">
        <f>Raw_schedule!F47</f>
        <v>0.05</v>
      </c>
      <c r="H49" s="2">
        <f>Raw_schedule!G47</f>
        <v>0</v>
      </c>
      <c r="I49" s="2">
        <f>Raw_schedule!H47</f>
        <v>0</v>
      </c>
      <c r="J49" s="2">
        <f>Raw_schedule!I47</f>
        <v>0</v>
      </c>
      <c r="K49" s="2">
        <f>Raw_schedule!J47</f>
        <v>0</v>
      </c>
      <c r="L49" s="2">
        <f>Raw_schedule!K47</f>
        <v>0</v>
      </c>
      <c r="M49" s="2">
        <f>Raw_schedule!L47</f>
        <v>0</v>
      </c>
      <c r="N49" s="2">
        <f>Raw_schedule!M47</f>
        <v>0.05</v>
      </c>
      <c r="O49" s="2">
        <f>Raw_schedule!N47</f>
        <v>0.2</v>
      </c>
      <c r="P49" s="2">
        <f>Raw_schedule!O47</f>
        <v>0.45</v>
      </c>
      <c r="Q49" s="2">
        <f>Raw_schedule!P47</f>
        <v>0.5</v>
      </c>
      <c r="R49" s="2">
        <f>Raw_schedule!Q47</f>
        <v>0.5</v>
      </c>
      <c r="S49" s="2">
        <f>Raw_schedule!R47</f>
        <v>0.35</v>
      </c>
      <c r="T49" s="2">
        <f>Raw_schedule!S47</f>
        <v>0.3</v>
      </c>
      <c r="U49" s="2">
        <f>Raw_schedule!T47</f>
        <v>0.3</v>
      </c>
      <c r="V49" s="2">
        <f>Raw_schedule!U47</f>
        <v>0.3</v>
      </c>
      <c r="W49" s="2">
        <f>Raw_schedule!V47</f>
        <v>0.7</v>
      </c>
      <c r="X49" s="2">
        <f>Raw_schedule!W47</f>
        <v>0.9</v>
      </c>
      <c r="Y49" s="2">
        <f>Raw_schedule!X47</f>
        <v>0.7</v>
      </c>
      <c r="Z49" s="2">
        <f>Raw_schedule!Y47</f>
        <v>0.65</v>
      </c>
      <c r="AA49" s="2">
        <f>Raw_schedule!Z47</f>
        <v>0.55000000000000004</v>
      </c>
      <c r="AB49" s="2">
        <f>Raw_schedule!AA47</f>
        <v>0.35</v>
      </c>
    </row>
    <row r="50" spans="1:28" x14ac:dyDescent="0.25">
      <c r="A50" s="39" t="str">
        <f>Raw_schedule!B48</f>
        <v>Occupant Sch</v>
      </c>
      <c r="B50" s="39" t="str">
        <f>Raw_schedule!A48</f>
        <v>Restaurant</v>
      </c>
      <c r="C50" s="2" t="str">
        <f>Raw_schedule!C48</f>
        <v>Weekdays</v>
      </c>
      <c r="D50" s="2"/>
      <c r="E50" s="2">
        <f>Raw_schedule!D48</f>
        <v>0.15</v>
      </c>
      <c r="F50" s="2">
        <f>Raw_schedule!E48</f>
        <v>0.15</v>
      </c>
      <c r="G50" s="2">
        <f>Raw_schedule!F48</f>
        <v>0.05</v>
      </c>
      <c r="H50" s="2">
        <f>Raw_schedule!G48</f>
        <v>0</v>
      </c>
      <c r="I50" s="2">
        <f>Raw_schedule!H48</f>
        <v>0</v>
      </c>
      <c r="J50" s="2">
        <f>Raw_schedule!I48</f>
        <v>0</v>
      </c>
      <c r="K50" s="2">
        <f>Raw_schedule!J48</f>
        <v>0</v>
      </c>
      <c r="L50" s="2">
        <f>Raw_schedule!K48</f>
        <v>0.05</v>
      </c>
      <c r="M50" s="2">
        <f>Raw_schedule!L48</f>
        <v>0.05</v>
      </c>
      <c r="N50" s="2">
        <f>Raw_schedule!M48</f>
        <v>0.05</v>
      </c>
      <c r="O50" s="2">
        <f>Raw_schedule!N48</f>
        <v>0.2</v>
      </c>
      <c r="P50" s="2">
        <f>Raw_schedule!O48</f>
        <v>0.5</v>
      </c>
      <c r="Q50" s="2">
        <f>Raw_schedule!P48</f>
        <v>0.8</v>
      </c>
      <c r="R50" s="2">
        <f>Raw_schedule!Q48</f>
        <v>0.7</v>
      </c>
      <c r="S50" s="2">
        <f>Raw_schedule!R48</f>
        <v>0.4</v>
      </c>
      <c r="T50" s="2">
        <f>Raw_schedule!S48</f>
        <v>0.2</v>
      </c>
      <c r="U50" s="2">
        <f>Raw_schedule!T48</f>
        <v>0.25</v>
      </c>
      <c r="V50" s="2">
        <f>Raw_schedule!U48</f>
        <v>0.5</v>
      </c>
      <c r="W50" s="2">
        <f>Raw_schedule!V48</f>
        <v>0.8</v>
      </c>
      <c r="X50" s="2">
        <f>Raw_schedule!W48</f>
        <v>0.8</v>
      </c>
      <c r="Y50" s="2">
        <f>Raw_schedule!X48</f>
        <v>0.8</v>
      </c>
      <c r="Z50" s="2">
        <f>Raw_schedule!Y48</f>
        <v>0.5</v>
      </c>
      <c r="AA50" s="2">
        <f>Raw_schedule!Z48</f>
        <v>0.35</v>
      </c>
      <c r="AB50" s="2">
        <f>Raw_schedule!AA48</f>
        <v>0.2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9829-5DF1-41C1-B306-790DBF179351}">
  <dimension ref="A1"/>
  <sheetViews>
    <sheetView workbookViewId="0"/>
  </sheetViews>
  <sheetFormatPr defaultRowHeight="15" x14ac:dyDescent="0.25"/>
  <sheetData>
    <row r="1" spans="1:1" x14ac:dyDescent="0.25">
      <c r="A1" t="s">
        <v>449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48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400</v>
      </c>
      <c r="B2" t="s">
        <v>437</v>
      </c>
      <c r="C2" t="s">
        <v>438</v>
      </c>
      <c r="D2">
        <v>75.02</v>
      </c>
      <c r="E2">
        <v>75.02</v>
      </c>
      <c r="F2">
        <v>75.02</v>
      </c>
      <c r="G2">
        <v>84.92</v>
      </c>
      <c r="H2">
        <v>84.92</v>
      </c>
      <c r="I2">
        <v>84.92</v>
      </c>
      <c r="J2">
        <v>84.92</v>
      </c>
      <c r="K2">
        <v>84.92</v>
      </c>
      <c r="L2">
        <v>84.92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400</v>
      </c>
      <c r="B3" t="s">
        <v>437</v>
      </c>
      <c r="C3" t="s">
        <v>439</v>
      </c>
      <c r="D3">
        <v>75.02</v>
      </c>
      <c r="E3">
        <v>75.02</v>
      </c>
      <c r="F3">
        <v>75.02</v>
      </c>
      <c r="G3">
        <v>84.92</v>
      </c>
      <c r="H3">
        <v>84.92</v>
      </c>
      <c r="I3">
        <v>84.92</v>
      </c>
      <c r="J3">
        <v>84.92</v>
      </c>
      <c r="K3">
        <v>84.92</v>
      </c>
      <c r="L3">
        <v>75.02</v>
      </c>
      <c r="M3">
        <v>75.02</v>
      </c>
      <c r="N3">
        <v>75.02</v>
      </c>
      <c r="O3">
        <v>75.02</v>
      </c>
      <c r="P3">
        <v>75.02</v>
      </c>
      <c r="Q3">
        <v>75.02</v>
      </c>
      <c r="R3">
        <v>75.02</v>
      </c>
      <c r="S3">
        <v>75.02</v>
      </c>
      <c r="T3">
        <v>75.02</v>
      </c>
      <c r="U3">
        <v>75.02</v>
      </c>
      <c r="V3">
        <v>75.02</v>
      </c>
      <c r="W3">
        <v>75.02</v>
      </c>
      <c r="X3">
        <v>75.02</v>
      </c>
      <c r="Y3">
        <v>75.02</v>
      </c>
      <c r="Z3">
        <v>75.02</v>
      </c>
      <c r="AA3">
        <v>75.02</v>
      </c>
    </row>
    <row r="4" spans="1:27" x14ac:dyDescent="0.25">
      <c r="A4" t="s">
        <v>400</v>
      </c>
      <c r="B4" t="s">
        <v>437</v>
      </c>
      <c r="C4" t="s">
        <v>440</v>
      </c>
      <c r="D4">
        <v>75.02</v>
      </c>
      <c r="E4">
        <v>75.02</v>
      </c>
      <c r="F4">
        <v>75.02</v>
      </c>
      <c r="G4">
        <v>84.92</v>
      </c>
      <c r="H4">
        <v>84.92</v>
      </c>
      <c r="I4">
        <v>84.92</v>
      </c>
      <c r="J4">
        <v>75.02</v>
      </c>
      <c r="K4">
        <v>75.02</v>
      </c>
      <c r="L4">
        <v>75.02</v>
      </c>
      <c r="M4">
        <v>75.02</v>
      </c>
      <c r="N4">
        <v>75.02</v>
      </c>
      <c r="O4">
        <v>75.02</v>
      </c>
      <c r="P4">
        <v>75.02</v>
      </c>
      <c r="Q4">
        <v>75.02</v>
      </c>
      <c r="R4">
        <v>75.02</v>
      </c>
      <c r="S4">
        <v>75.02</v>
      </c>
      <c r="T4">
        <v>75.02</v>
      </c>
      <c r="U4">
        <v>75.02</v>
      </c>
      <c r="V4">
        <v>75.02</v>
      </c>
      <c r="W4">
        <v>75.02</v>
      </c>
      <c r="X4">
        <v>75.02</v>
      </c>
      <c r="Y4">
        <v>75.02</v>
      </c>
      <c r="Z4">
        <v>75.02</v>
      </c>
      <c r="AA4">
        <v>75.02</v>
      </c>
    </row>
    <row r="5" spans="1:27" x14ac:dyDescent="0.25">
      <c r="A5" t="s">
        <v>400</v>
      </c>
      <c r="B5" t="s">
        <v>441</v>
      </c>
      <c r="C5" t="s">
        <v>438</v>
      </c>
      <c r="D5">
        <v>0.25</v>
      </c>
      <c r="E5">
        <v>0.2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</v>
      </c>
      <c r="O5">
        <v>0.5</v>
      </c>
      <c r="P5">
        <v>0.4</v>
      </c>
      <c r="Q5">
        <v>0.4</v>
      </c>
      <c r="R5">
        <v>0.3</v>
      </c>
      <c r="S5">
        <v>0.3</v>
      </c>
      <c r="T5">
        <v>0.3</v>
      </c>
      <c r="U5">
        <v>0.4</v>
      </c>
      <c r="V5">
        <v>0.5</v>
      </c>
      <c r="W5">
        <v>0.5</v>
      </c>
      <c r="X5">
        <v>0.4</v>
      </c>
      <c r="Y5">
        <v>0.5</v>
      </c>
      <c r="Z5">
        <v>0.4</v>
      </c>
      <c r="AA5">
        <v>0.2</v>
      </c>
    </row>
    <row r="6" spans="1:27" x14ac:dyDescent="0.25">
      <c r="A6" t="s">
        <v>400</v>
      </c>
      <c r="B6" t="s">
        <v>441</v>
      </c>
      <c r="C6" t="s">
        <v>439</v>
      </c>
      <c r="D6">
        <v>0.2</v>
      </c>
      <c r="E6">
        <v>0.15</v>
      </c>
      <c r="F6">
        <v>0.15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0.5</v>
      </c>
      <c r="N6">
        <v>0.45</v>
      </c>
      <c r="O6">
        <v>0.5</v>
      </c>
      <c r="P6">
        <v>0.5</v>
      </c>
      <c r="Q6">
        <v>0.45</v>
      </c>
      <c r="R6">
        <v>0.4</v>
      </c>
      <c r="S6">
        <v>0.4</v>
      </c>
      <c r="T6">
        <v>0.35</v>
      </c>
      <c r="U6">
        <v>0.4</v>
      </c>
      <c r="V6">
        <v>0.55000000000000004</v>
      </c>
      <c r="W6">
        <v>0.55000000000000004</v>
      </c>
      <c r="X6">
        <v>0.5</v>
      </c>
      <c r="Y6">
        <v>0.55000000000000004</v>
      </c>
      <c r="Z6">
        <v>0.4</v>
      </c>
      <c r="AA6">
        <v>0.3</v>
      </c>
    </row>
    <row r="7" spans="1:27" x14ac:dyDescent="0.25">
      <c r="A7" t="s">
        <v>400</v>
      </c>
      <c r="B7" t="s">
        <v>441</v>
      </c>
      <c r="C7" t="s">
        <v>440</v>
      </c>
      <c r="D7">
        <v>0.2</v>
      </c>
      <c r="E7">
        <v>0.15</v>
      </c>
      <c r="F7">
        <v>0.15</v>
      </c>
      <c r="G7">
        <v>0</v>
      </c>
      <c r="H7">
        <v>0</v>
      </c>
      <c r="I7">
        <v>0</v>
      </c>
      <c r="J7">
        <v>0</v>
      </c>
      <c r="K7">
        <v>0.6</v>
      </c>
      <c r="L7">
        <v>0.55000000000000004</v>
      </c>
      <c r="M7">
        <v>0.45</v>
      </c>
      <c r="N7">
        <v>0.4</v>
      </c>
      <c r="O7">
        <v>0.45</v>
      </c>
      <c r="P7">
        <v>0.4</v>
      </c>
      <c r="Q7">
        <v>0.35</v>
      </c>
      <c r="R7">
        <v>0.3</v>
      </c>
      <c r="S7">
        <v>0.3</v>
      </c>
      <c r="T7">
        <v>0.3</v>
      </c>
      <c r="U7">
        <v>0.4</v>
      </c>
      <c r="V7">
        <v>0.55000000000000004</v>
      </c>
      <c r="W7">
        <v>0.6</v>
      </c>
      <c r="X7">
        <v>0.5</v>
      </c>
      <c r="Y7">
        <v>0.55000000000000004</v>
      </c>
      <c r="Z7">
        <v>0.45</v>
      </c>
      <c r="AA7">
        <v>0.25</v>
      </c>
    </row>
    <row r="8" spans="1:27" x14ac:dyDescent="0.25">
      <c r="A8" t="s">
        <v>400</v>
      </c>
      <c r="B8" t="s">
        <v>442</v>
      </c>
      <c r="C8" t="s">
        <v>443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400</v>
      </c>
      <c r="B9" t="s">
        <v>442</v>
      </c>
      <c r="C9" t="s">
        <v>438</v>
      </c>
      <c r="D9">
        <v>0.2</v>
      </c>
      <c r="E9">
        <v>0.15</v>
      </c>
      <c r="F9">
        <v>0.15</v>
      </c>
      <c r="G9">
        <v>0.15</v>
      </c>
      <c r="H9">
        <v>0.15</v>
      </c>
      <c r="I9">
        <v>0.15</v>
      </c>
      <c r="J9">
        <v>0.3</v>
      </c>
      <c r="K9">
        <v>0.3</v>
      </c>
      <c r="L9">
        <v>0.5</v>
      </c>
      <c r="M9">
        <v>0.5</v>
      </c>
      <c r="N9">
        <v>0.7</v>
      </c>
      <c r="O9">
        <v>0.7</v>
      </c>
      <c r="P9">
        <v>0.7</v>
      </c>
      <c r="Q9">
        <v>0.7</v>
      </c>
      <c r="R9">
        <v>0.7</v>
      </c>
      <c r="S9">
        <v>0.7</v>
      </c>
      <c r="T9">
        <v>0.6</v>
      </c>
      <c r="U9">
        <v>0.6</v>
      </c>
      <c r="V9">
        <v>0.6</v>
      </c>
      <c r="W9">
        <v>0.6</v>
      </c>
      <c r="X9">
        <v>0.6</v>
      </c>
      <c r="Y9">
        <v>0.6</v>
      </c>
      <c r="Z9">
        <v>0.5</v>
      </c>
      <c r="AA9">
        <v>0.3</v>
      </c>
    </row>
    <row r="10" spans="1:27" x14ac:dyDescent="0.25">
      <c r="A10" t="s">
        <v>400</v>
      </c>
      <c r="B10" t="s">
        <v>442</v>
      </c>
      <c r="C10" t="s">
        <v>439</v>
      </c>
      <c r="D10">
        <v>0.2</v>
      </c>
      <c r="E10">
        <v>0.15</v>
      </c>
      <c r="F10">
        <v>0.15</v>
      </c>
      <c r="G10">
        <v>0.15</v>
      </c>
      <c r="H10">
        <v>0.15</v>
      </c>
      <c r="I10">
        <v>0.15</v>
      </c>
      <c r="J10">
        <v>0.3</v>
      </c>
      <c r="K10">
        <v>0.3</v>
      </c>
      <c r="L10">
        <v>0.6</v>
      </c>
      <c r="M10">
        <v>0.6</v>
      </c>
      <c r="N10">
        <v>0.8</v>
      </c>
      <c r="O10">
        <v>0.8</v>
      </c>
      <c r="P10">
        <v>0.8</v>
      </c>
      <c r="Q10">
        <v>0.8</v>
      </c>
      <c r="R10">
        <v>0.8</v>
      </c>
      <c r="S10">
        <v>0.8</v>
      </c>
      <c r="T10">
        <v>0.8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0.5</v>
      </c>
      <c r="AA10">
        <v>0.3</v>
      </c>
    </row>
    <row r="11" spans="1:27" x14ac:dyDescent="0.25">
      <c r="A11" t="s">
        <v>400</v>
      </c>
      <c r="B11" t="s">
        <v>442</v>
      </c>
      <c r="C11" t="s">
        <v>440</v>
      </c>
      <c r="D11">
        <v>0.15</v>
      </c>
      <c r="E11">
        <v>0.15</v>
      </c>
      <c r="F11">
        <v>0.15</v>
      </c>
      <c r="G11">
        <v>0.15</v>
      </c>
      <c r="H11">
        <v>0.15</v>
      </c>
      <c r="I11">
        <v>0.2</v>
      </c>
      <c r="J11">
        <v>0.4</v>
      </c>
      <c r="K11">
        <v>0.4</v>
      </c>
      <c r="L11">
        <v>0.6</v>
      </c>
      <c r="M11">
        <v>0.6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0.5</v>
      </c>
      <c r="AA11">
        <v>0.3</v>
      </c>
    </row>
    <row r="12" spans="1:27" x14ac:dyDescent="0.25">
      <c r="A12" t="s">
        <v>400</v>
      </c>
      <c r="B12" t="s">
        <v>444</v>
      </c>
      <c r="C12" t="s">
        <v>438</v>
      </c>
      <c r="D12">
        <v>69.98</v>
      </c>
      <c r="E12">
        <v>69.98</v>
      </c>
      <c r="F12">
        <v>69.98</v>
      </c>
      <c r="G12">
        <v>60.08</v>
      </c>
      <c r="H12">
        <v>60.08</v>
      </c>
      <c r="I12">
        <v>60.08</v>
      </c>
      <c r="J12">
        <v>60.08</v>
      </c>
      <c r="K12">
        <v>60.08</v>
      </c>
      <c r="L12">
        <v>60.08</v>
      </c>
      <c r="M12">
        <v>69.98</v>
      </c>
      <c r="N12">
        <v>69.98</v>
      </c>
      <c r="O12">
        <v>69.98</v>
      </c>
      <c r="P12">
        <v>69.98</v>
      </c>
      <c r="Q12">
        <v>69.98</v>
      </c>
      <c r="R12">
        <v>69.98</v>
      </c>
      <c r="S12">
        <v>69.98</v>
      </c>
      <c r="T12">
        <v>69.98</v>
      </c>
      <c r="U12">
        <v>69.98</v>
      </c>
      <c r="V12">
        <v>69.98</v>
      </c>
      <c r="W12">
        <v>69.98</v>
      </c>
      <c r="X12">
        <v>69.98</v>
      </c>
      <c r="Y12">
        <v>69.98</v>
      </c>
      <c r="Z12">
        <v>69.98</v>
      </c>
      <c r="AA12">
        <v>69.98</v>
      </c>
    </row>
    <row r="13" spans="1:27" x14ac:dyDescent="0.25">
      <c r="A13" t="s">
        <v>400</v>
      </c>
      <c r="B13" t="s">
        <v>444</v>
      </c>
      <c r="C13" t="s">
        <v>439</v>
      </c>
      <c r="D13">
        <v>69.98</v>
      </c>
      <c r="E13">
        <v>69.98</v>
      </c>
      <c r="F13">
        <v>69.98</v>
      </c>
      <c r="G13">
        <v>60.08</v>
      </c>
      <c r="H13">
        <v>60.08</v>
      </c>
      <c r="I13">
        <v>60.08</v>
      </c>
      <c r="J13">
        <v>60.08</v>
      </c>
      <c r="K13">
        <v>60.08</v>
      </c>
      <c r="L13">
        <v>69.98</v>
      </c>
      <c r="M13">
        <v>69.98</v>
      </c>
      <c r="N13">
        <v>69.98</v>
      </c>
      <c r="O13">
        <v>69.98</v>
      </c>
      <c r="P13">
        <v>69.98</v>
      </c>
      <c r="Q13">
        <v>69.98</v>
      </c>
      <c r="R13">
        <v>69.98</v>
      </c>
      <c r="S13">
        <v>69.98</v>
      </c>
      <c r="T13">
        <v>69.98</v>
      </c>
      <c r="U13">
        <v>69.98</v>
      </c>
      <c r="V13">
        <v>69.98</v>
      </c>
      <c r="W13">
        <v>69.98</v>
      </c>
      <c r="X13">
        <v>69.98</v>
      </c>
      <c r="Y13">
        <v>69.98</v>
      </c>
      <c r="Z13">
        <v>69.98</v>
      </c>
      <c r="AA13">
        <v>69.98</v>
      </c>
    </row>
    <row r="14" spans="1:27" x14ac:dyDescent="0.25">
      <c r="A14" t="s">
        <v>400</v>
      </c>
      <c r="B14" t="s">
        <v>444</v>
      </c>
      <c r="C14" t="s">
        <v>440</v>
      </c>
      <c r="D14">
        <v>69.98</v>
      </c>
      <c r="E14">
        <v>69.98</v>
      </c>
      <c r="F14">
        <v>69.98</v>
      </c>
      <c r="G14">
        <v>60.08</v>
      </c>
      <c r="H14">
        <v>60.08</v>
      </c>
      <c r="I14">
        <v>60.08</v>
      </c>
      <c r="J14">
        <v>69.98</v>
      </c>
      <c r="K14">
        <v>69.98</v>
      </c>
      <c r="L14">
        <v>69.98</v>
      </c>
      <c r="M14">
        <v>69.98</v>
      </c>
      <c r="N14">
        <v>69.98</v>
      </c>
      <c r="O14">
        <v>69.98</v>
      </c>
      <c r="P14">
        <v>69.98</v>
      </c>
      <c r="Q14">
        <v>69.98</v>
      </c>
      <c r="R14">
        <v>69.98</v>
      </c>
      <c r="S14">
        <v>69.98</v>
      </c>
      <c r="T14">
        <v>69.98</v>
      </c>
      <c r="U14">
        <v>69.98</v>
      </c>
      <c r="V14">
        <v>69.98</v>
      </c>
      <c r="W14">
        <v>69.98</v>
      </c>
      <c r="X14">
        <v>69.98</v>
      </c>
      <c r="Y14">
        <v>69.98</v>
      </c>
      <c r="Z14">
        <v>69.98</v>
      </c>
      <c r="AA14">
        <v>69.98</v>
      </c>
    </row>
    <row r="15" spans="1:27" x14ac:dyDescent="0.25">
      <c r="A15" t="s">
        <v>400</v>
      </c>
      <c r="B15" t="s">
        <v>445</v>
      </c>
      <c r="C15" t="s">
        <v>443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400</v>
      </c>
      <c r="B16" t="s">
        <v>446</v>
      </c>
      <c r="C16" t="s">
        <v>438</v>
      </c>
      <c r="D16">
        <v>0.2</v>
      </c>
      <c r="E16">
        <v>0.15</v>
      </c>
      <c r="F16">
        <v>0.15</v>
      </c>
      <c r="G16">
        <v>0.15</v>
      </c>
      <c r="H16">
        <v>0.15</v>
      </c>
      <c r="I16">
        <v>0.15</v>
      </c>
      <c r="J16">
        <v>0.3</v>
      </c>
      <c r="K16">
        <v>0.3</v>
      </c>
      <c r="L16">
        <v>0.45</v>
      </c>
      <c r="M16">
        <v>0.45</v>
      </c>
      <c r="N16">
        <v>0.65</v>
      </c>
      <c r="O16">
        <v>0.65</v>
      </c>
      <c r="P16">
        <v>0.65</v>
      </c>
      <c r="Q16">
        <v>0.65</v>
      </c>
      <c r="R16">
        <v>0.65</v>
      </c>
      <c r="S16">
        <v>0.65</v>
      </c>
      <c r="T16">
        <v>0.55000000000000004</v>
      </c>
      <c r="U16">
        <v>0.55000000000000004</v>
      </c>
      <c r="V16">
        <v>0.55000000000000004</v>
      </c>
      <c r="W16">
        <v>0.55000000000000004</v>
      </c>
      <c r="X16">
        <v>0.55000000000000004</v>
      </c>
      <c r="Y16">
        <v>0.55000000000000004</v>
      </c>
      <c r="Z16">
        <v>0.45</v>
      </c>
      <c r="AA16">
        <v>0.3</v>
      </c>
    </row>
    <row r="17" spans="1:27" x14ac:dyDescent="0.25">
      <c r="A17" t="s">
        <v>400</v>
      </c>
      <c r="B17" t="s">
        <v>446</v>
      </c>
      <c r="C17" t="s">
        <v>439</v>
      </c>
      <c r="D17">
        <v>0.2</v>
      </c>
      <c r="E17">
        <v>0.15</v>
      </c>
      <c r="F17">
        <v>0.15</v>
      </c>
      <c r="G17">
        <v>0.15</v>
      </c>
      <c r="H17">
        <v>0.15</v>
      </c>
      <c r="I17">
        <v>0.15</v>
      </c>
      <c r="J17">
        <v>0.3</v>
      </c>
      <c r="K17">
        <v>0.3</v>
      </c>
      <c r="L17">
        <v>0.55000000000000004</v>
      </c>
      <c r="M17">
        <v>0.55000000000000004</v>
      </c>
      <c r="N17">
        <v>0.75</v>
      </c>
      <c r="O17">
        <v>0.75</v>
      </c>
      <c r="P17">
        <v>0.75</v>
      </c>
      <c r="Q17">
        <v>0.75</v>
      </c>
      <c r="R17">
        <v>0.75</v>
      </c>
      <c r="S17">
        <v>0.75</v>
      </c>
      <c r="T17">
        <v>0.75</v>
      </c>
      <c r="U17">
        <v>0.85</v>
      </c>
      <c r="V17">
        <v>0.85</v>
      </c>
      <c r="W17">
        <v>0.85</v>
      </c>
      <c r="X17">
        <v>0.85</v>
      </c>
      <c r="Y17">
        <v>0.85</v>
      </c>
      <c r="Z17">
        <v>0.45</v>
      </c>
      <c r="AA17">
        <v>0.3</v>
      </c>
    </row>
    <row r="18" spans="1:27" x14ac:dyDescent="0.25">
      <c r="A18" t="s">
        <v>400</v>
      </c>
      <c r="B18" t="s">
        <v>446</v>
      </c>
      <c r="C18" t="s">
        <v>440</v>
      </c>
      <c r="D18">
        <v>0.15</v>
      </c>
      <c r="E18">
        <v>0.15</v>
      </c>
      <c r="F18">
        <v>0.15</v>
      </c>
      <c r="G18">
        <v>0.15</v>
      </c>
      <c r="H18">
        <v>0.15</v>
      </c>
      <c r="I18">
        <v>0.2</v>
      </c>
      <c r="J18">
        <v>0.35</v>
      </c>
      <c r="K18">
        <v>0.35</v>
      </c>
      <c r="L18">
        <v>0.55000000000000004</v>
      </c>
      <c r="M18">
        <v>0.55000000000000004</v>
      </c>
      <c r="N18">
        <v>0.85</v>
      </c>
      <c r="O18">
        <v>0.85</v>
      </c>
      <c r="P18">
        <v>0.85</v>
      </c>
      <c r="Q18">
        <v>0.85</v>
      </c>
      <c r="R18">
        <v>0.85</v>
      </c>
      <c r="S18">
        <v>0.85</v>
      </c>
      <c r="T18">
        <v>0.85</v>
      </c>
      <c r="U18">
        <v>0.85</v>
      </c>
      <c r="V18">
        <v>0.85</v>
      </c>
      <c r="W18">
        <v>0.85</v>
      </c>
      <c r="X18">
        <v>0.85</v>
      </c>
      <c r="Y18">
        <v>0.85</v>
      </c>
      <c r="Z18">
        <v>0.45</v>
      </c>
      <c r="AA18">
        <v>0.3</v>
      </c>
    </row>
    <row r="19" spans="1:27" x14ac:dyDescent="0.25">
      <c r="A19" t="s">
        <v>400</v>
      </c>
      <c r="B19" t="s">
        <v>447</v>
      </c>
      <c r="C19" t="s">
        <v>438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400</v>
      </c>
      <c r="B20" t="s">
        <v>447</v>
      </c>
      <c r="C20" t="s">
        <v>439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400</v>
      </c>
      <c r="B21" t="s">
        <v>447</v>
      </c>
      <c r="C21" t="s">
        <v>440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400</v>
      </c>
      <c r="B22" t="s">
        <v>448</v>
      </c>
      <c r="C22" t="s">
        <v>438</v>
      </c>
      <c r="D22">
        <v>0.2</v>
      </c>
      <c r="E22">
        <v>0.2</v>
      </c>
      <c r="F22">
        <v>0.05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</v>
      </c>
      <c r="O22">
        <v>0.2</v>
      </c>
      <c r="P22">
        <v>0.25</v>
      </c>
      <c r="Q22">
        <v>0.25</v>
      </c>
      <c r="R22">
        <v>0.15</v>
      </c>
      <c r="S22">
        <v>0.2</v>
      </c>
      <c r="T22">
        <v>0.25</v>
      </c>
      <c r="U22">
        <v>0.35</v>
      </c>
      <c r="V22">
        <v>0.55000000000000004</v>
      </c>
      <c r="W22">
        <v>0.65</v>
      </c>
      <c r="X22">
        <v>0.7</v>
      </c>
      <c r="Y22">
        <v>0.35</v>
      </c>
      <c r="Z22">
        <v>0.2</v>
      </c>
      <c r="AA22">
        <v>0.2</v>
      </c>
    </row>
    <row r="23" spans="1:27" x14ac:dyDescent="0.25">
      <c r="A23" t="s">
        <v>400</v>
      </c>
      <c r="B23" t="s">
        <v>448</v>
      </c>
      <c r="C23" t="s">
        <v>439</v>
      </c>
      <c r="D23">
        <v>0.3</v>
      </c>
      <c r="E23">
        <v>0.25</v>
      </c>
      <c r="F23">
        <v>0.05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0.05</v>
      </c>
      <c r="N23">
        <v>0.2</v>
      </c>
      <c r="O23">
        <v>0.45</v>
      </c>
      <c r="P23">
        <v>0.5</v>
      </c>
      <c r="Q23">
        <v>0.5</v>
      </c>
      <c r="R23">
        <v>0.35</v>
      </c>
      <c r="S23">
        <v>0.3</v>
      </c>
      <c r="T23">
        <v>0.3</v>
      </c>
      <c r="U23">
        <v>0.3</v>
      </c>
      <c r="V23">
        <v>0.7</v>
      </c>
      <c r="W23">
        <v>0.9</v>
      </c>
      <c r="X23">
        <v>0.7</v>
      </c>
      <c r="Y23">
        <v>0.65</v>
      </c>
      <c r="Z23">
        <v>0.55000000000000004</v>
      </c>
      <c r="AA23">
        <v>0.35</v>
      </c>
    </row>
    <row r="24" spans="1:27" x14ac:dyDescent="0.25">
      <c r="A24" t="s">
        <v>400</v>
      </c>
      <c r="B24" t="s">
        <v>448</v>
      </c>
      <c r="C24" t="s">
        <v>440</v>
      </c>
      <c r="D24">
        <v>0.15</v>
      </c>
      <c r="E24">
        <v>0.15</v>
      </c>
      <c r="F24">
        <v>0.05</v>
      </c>
      <c r="G24">
        <v>0</v>
      </c>
      <c r="H24">
        <v>0</v>
      </c>
      <c r="I24">
        <v>0</v>
      </c>
      <c r="J24">
        <v>0</v>
      </c>
      <c r="K24">
        <v>0.05</v>
      </c>
      <c r="L24">
        <v>0.05</v>
      </c>
      <c r="M24">
        <v>0.05</v>
      </c>
      <c r="N24">
        <v>0.2</v>
      </c>
      <c r="O24">
        <v>0.5</v>
      </c>
      <c r="P24">
        <v>0.8</v>
      </c>
      <c r="Q24">
        <v>0.7</v>
      </c>
      <c r="R24">
        <v>0.4</v>
      </c>
      <c r="S24">
        <v>0.2</v>
      </c>
      <c r="T24">
        <v>0.25</v>
      </c>
      <c r="U24">
        <v>0.5</v>
      </c>
      <c r="V24">
        <v>0.8</v>
      </c>
      <c r="W24">
        <v>0.8</v>
      </c>
      <c r="X24">
        <v>0.8</v>
      </c>
      <c r="Y24">
        <v>0.5</v>
      </c>
      <c r="Z24">
        <v>0.35</v>
      </c>
      <c r="AA24">
        <v>0.2</v>
      </c>
    </row>
    <row r="25" spans="1:27" x14ac:dyDescent="0.25">
      <c r="A25" t="s">
        <v>392</v>
      </c>
      <c r="B25" t="s">
        <v>445</v>
      </c>
      <c r="C25" t="s">
        <v>443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25">
      <c r="A26" t="s">
        <v>389</v>
      </c>
      <c r="B26" t="s">
        <v>437</v>
      </c>
      <c r="C26" t="s">
        <v>438</v>
      </c>
      <c r="D26">
        <v>75.02</v>
      </c>
      <c r="E26">
        <v>75.02</v>
      </c>
      <c r="F26">
        <v>75.02</v>
      </c>
      <c r="G26">
        <v>84.92</v>
      </c>
      <c r="H26">
        <v>84.92</v>
      </c>
      <c r="I26">
        <v>84.92</v>
      </c>
      <c r="J26">
        <v>84.92</v>
      </c>
      <c r="K26">
        <v>84.92</v>
      </c>
      <c r="L26">
        <v>84.92</v>
      </c>
      <c r="M26">
        <v>75.02</v>
      </c>
      <c r="N26">
        <v>75.02</v>
      </c>
      <c r="O26">
        <v>75.02</v>
      </c>
      <c r="P26">
        <v>75.02</v>
      </c>
      <c r="Q26">
        <v>75.02</v>
      </c>
      <c r="R26">
        <v>75.02</v>
      </c>
      <c r="S26">
        <v>75.02</v>
      </c>
      <c r="T26">
        <v>75.02</v>
      </c>
      <c r="U26">
        <v>75.02</v>
      </c>
      <c r="V26">
        <v>75.02</v>
      </c>
      <c r="W26">
        <v>75.02</v>
      </c>
      <c r="X26">
        <v>75.02</v>
      </c>
      <c r="Y26">
        <v>75.02</v>
      </c>
      <c r="Z26">
        <v>75.02</v>
      </c>
      <c r="AA26">
        <v>75.02</v>
      </c>
    </row>
    <row r="27" spans="1:27" x14ac:dyDescent="0.25">
      <c r="A27" t="s">
        <v>389</v>
      </c>
      <c r="B27" t="s">
        <v>437</v>
      </c>
      <c r="C27" t="s">
        <v>439</v>
      </c>
      <c r="D27">
        <v>75.02</v>
      </c>
      <c r="E27">
        <v>75.02</v>
      </c>
      <c r="F27">
        <v>75.02</v>
      </c>
      <c r="G27">
        <v>84.92</v>
      </c>
      <c r="H27">
        <v>84.92</v>
      </c>
      <c r="I27">
        <v>84.92</v>
      </c>
      <c r="J27">
        <v>84.92</v>
      </c>
      <c r="K27">
        <v>84.92</v>
      </c>
      <c r="L27">
        <v>75.02</v>
      </c>
      <c r="M27">
        <v>75.02</v>
      </c>
      <c r="N27">
        <v>75.02</v>
      </c>
      <c r="O27">
        <v>75.02</v>
      </c>
      <c r="P27">
        <v>75.02</v>
      </c>
      <c r="Q27">
        <v>75.02</v>
      </c>
      <c r="R27">
        <v>75.02</v>
      </c>
      <c r="S27">
        <v>75.02</v>
      </c>
      <c r="T27">
        <v>75.02</v>
      </c>
      <c r="U27">
        <v>75.02</v>
      </c>
      <c r="V27">
        <v>75.02</v>
      </c>
      <c r="W27">
        <v>75.02</v>
      </c>
      <c r="X27">
        <v>75.02</v>
      </c>
      <c r="Y27">
        <v>75.02</v>
      </c>
      <c r="Z27">
        <v>75.02</v>
      </c>
      <c r="AA27">
        <v>75.02</v>
      </c>
    </row>
    <row r="28" spans="1:27" x14ac:dyDescent="0.25">
      <c r="A28" t="s">
        <v>389</v>
      </c>
      <c r="B28" t="s">
        <v>437</v>
      </c>
      <c r="C28" t="s">
        <v>440</v>
      </c>
      <c r="D28">
        <v>75.02</v>
      </c>
      <c r="E28">
        <v>75.02</v>
      </c>
      <c r="F28">
        <v>75.02</v>
      </c>
      <c r="G28">
        <v>84.92</v>
      </c>
      <c r="H28">
        <v>84.92</v>
      </c>
      <c r="I28">
        <v>84.92</v>
      </c>
      <c r="J28">
        <v>75.02</v>
      </c>
      <c r="K28">
        <v>75.02</v>
      </c>
      <c r="L28">
        <v>75.02</v>
      </c>
      <c r="M28">
        <v>75.02</v>
      </c>
      <c r="N28">
        <v>75.02</v>
      </c>
      <c r="O28">
        <v>75.02</v>
      </c>
      <c r="P28">
        <v>75.02</v>
      </c>
      <c r="Q28">
        <v>75.02</v>
      </c>
      <c r="R28">
        <v>75.02</v>
      </c>
      <c r="S28">
        <v>75.02</v>
      </c>
      <c r="T28">
        <v>75.02</v>
      </c>
      <c r="U28">
        <v>75.02</v>
      </c>
      <c r="V28">
        <v>75.02</v>
      </c>
      <c r="W28">
        <v>75.02</v>
      </c>
      <c r="X28">
        <v>75.02</v>
      </c>
      <c r="Y28">
        <v>75.02</v>
      </c>
      <c r="Z28">
        <v>75.02</v>
      </c>
      <c r="AA28">
        <v>75.02</v>
      </c>
    </row>
    <row r="29" spans="1:27" x14ac:dyDescent="0.25">
      <c r="A29" t="s">
        <v>389</v>
      </c>
      <c r="B29" t="s">
        <v>441</v>
      </c>
      <c r="C29" t="s">
        <v>438</v>
      </c>
      <c r="D29">
        <v>0.25</v>
      </c>
      <c r="E29">
        <v>0.2</v>
      </c>
      <c r="F29">
        <v>0.2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</v>
      </c>
      <c r="O29">
        <v>0.5</v>
      </c>
      <c r="P29">
        <v>0.4</v>
      </c>
      <c r="Q29">
        <v>0.4</v>
      </c>
      <c r="R29">
        <v>0.3</v>
      </c>
      <c r="S29">
        <v>0.3</v>
      </c>
      <c r="T29">
        <v>0.3</v>
      </c>
      <c r="U29">
        <v>0.4</v>
      </c>
      <c r="V29">
        <v>0.5</v>
      </c>
      <c r="W29">
        <v>0.5</v>
      </c>
      <c r="X29">
        <v>0.4</v>
      </c>
      <c r="Y29">
        <v>0.5</v>
      </c>
      <c r="Z29">
        <v>0.4</v>
      </c>
      <c r="AA29">
        <v>0.2</v>
      </c>
    </row>
    <row r="30" spans="1:27" x14ac:dyDescent="0.25">
      <c r="A30" t="s">
        <v>389</v>
      </c>
      <c r="B30" t="s">
        <v>441</v>
      </c>
      <c r="C30" t="s">
        <v>439</v>
      </c>
      <c r="D30">
        <v>0.2</v>
      </c>
      <c r="E30">
        <v>0.15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0.5</v>
      </c>
      <c r="N30">
        <v>0.45</v>
      </c>
      <c r="O30">
        <v>0.5</v>
      </c>
      <c r="P30">
        <v>0.5</v>
      </c>
      <c r="Q30">
        <v>0.45</v>
      </c>
      <c r="R30">
        <v>0.4</v>
      </c>
      <c r="S30">
        <v>0.4</v>
      </c>
      <c r="T30">
        <v>0.35</v>
      </c>
      <c r="U30">
        <v>0.4</v>
      </c>
      <c r="V30">
        <v>0.55000000000000004</v>
      </c>
      <c r="W30">
        <v>0.55000000000000004</v>
      </c>
      <c r="X30">
        <v>0.5</v>
      </c>
      <c r="Y30">
        <v>0.55000000000000004</v>
      </c>
      <c r="Z30">
        <v>0.4</v>
      </c>
      <c r="AA30">
        <v>0.3</v>
      </c>
    </row>
    <row r="31" spans="1:27" x14ac:dyDescent="0.25">
      <c r="A31" t="s">
        <v>389</v>
      </c>
      <c r="B31" t="s">
        <v>441</v>
      </c>
      <c r="C31" t="s">
        <v>440</v>
      </c>
      <c r="D31">
        <v>0.2</v>
      </c>
      <c r="E31">
        <v>0.15</v>
      </c>
      <c r="F31">
        <v>0.15</v>
      </c>
      <c r="G31">
        <v>0</v>
      </c>
      <c r="H31">
        <v>0</v>
      </c>
      <c r="I31">
        <v>0</v>
      </c>
      <c r="J31">
        <v>0</v>
      </c>
      <c r="K31">
        <v>0.6</v>
      </c>
      <c r="L31">
        <v>0.55000000000000004</v>
      </c>
      <c r="M31">
        <v>0.45</v>
      </c>
      <c r="N31">
        <v>0.4</v>
      </c>
      <c r="O31">
        <v>0.45</v>
      </c>
      <c r="P31">
        <v>0.4</v>
      </c>
      <c r="Q31">
        <v>0.35</v>
      </c>
      <c r="R31">
        <v>0.3</v>
      </c>
      <c r="S31">
        <v>0.3</v>
      </c>
      <c r="T31">
        <v>0.3</v>
      </c>
      <c r="U31">
        <v>0.4</v>
      </c>
      <c r="V31">
        <v>0.55000000000000004</v>
      </c>
      <c r="W31">
        <v>0.6</v>
      </c>
      <c r="X31">
        <v>0.5</v>
      </c>
      <c r="Y31">
        <v>0.55000000000000004</v>
      </c>
      <c r="Z31">
        <v>0.45</v>
      </c>
      <c r="AA31">
        <v>0.25</v>
      </c>
    </row>
    <row r="32" spans="1:27" x14ac:dyDescent="0.25">
      <c r="A32" t="s">
        <v>389</v>
      </c>
      <c r="B32" t="s">
        <v>442</v>
      </c>
      <c r="C32" t="s">
        <v>443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25">
      <c r="A33" t="s">
        <v>389</v>
      </c>
      <c r="B33" t="s">
        <v>442</v>
      </c>
      <c r="C33" t="s">
        <v>438</v>
      </c>
      <c r="D33">
        <v>0.2</v>
      </c>
      <c r="E33">
        <v>0.15</v>
      </c>
      <c r="F33">
        <v>0.15</v>
      </c>
      <c r="G33">
        <v>0.15</v>
      </c>
      <c r="H33">
        <v>0.15</v>
      </c>
      <c r="I33">
        <v>0.15</v>
      </c>
      <c r="J33">
        <v>0.3</v>
      </c>
      <c r="K33">
        <v>0.3</v>
      </c>
      <c r="L33">
        <v>0.5</v>
      </c>
      <c r="M33">
        <v>0.5</v>
      </c>
      <c r="N33">
        <v>0.7</v>
      </c>
      <c r="O33">
        <v>0.7</v>
      </c>
      <c r="P33">
        <v>0.7</v>
      </c>
      <c r="Q33">
        <v>0.7</v>
      </c>
      <c r="R33">
        <v>0.7</v>
      </c>
      <c r="S33">
        <v>0.7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0.5</v>
      </c>
      <c r="AA33">
        <v>0.3</v>
      </c>
    </row>
    <row r="34" spans="1:27" x14ac:dyDescent="0.25">
      <c r="A34" t="s">
        <v>389</v>
      </c>
      <c r="B34" t="s">
        <v>442</v>
      </c>
      <c r="C34" t="s">
        <v>439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0.6</v>
      </c>
      <c r="M34">
        <v>0.6</v>
      </c>
      <c r="N34">
        <v>0.8</v>
      </c>
      <c r="O34">
        <v>0.8</v>
      </c>
      <c r="P34">
        <v>0.8</v>
      </c>
      <c r="Q34">
        <v>0.8</v>
      </c>
      <c r="R34">
        <v>0.8</v>
      </c>
      <c r="S34">
        <v>0.8</v>
      </c>
      <c r="T34">
        <v>0.8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0.5</v>
      </c>
      <c r="AA34">
        <v>0.3</v>
      </c>
    </row>
    <row r="35" spans="1:27" x14ac:dyDescent="0.25">
      <c r="A35" t="s">
        <v>389</v>
      </c>
      <c r="B35" t="s">
        <v>442</v>
      </c>
      <c r="C35" t="s">
        <v>440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0.2</v>
      </c>
      <c r="J35">
        <v>0.4</v>
      </c>
      <c r="K35">
        <v>0.4</v>
      </c>
      <c r="L35">
        <v>0.6</v>
      </c>
      <c r="M35">
        <v>0.6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0.5</v>
      </c>
      <c r="AA35">
        <v>0.3</v>
      </c>
    </row>
    <row r="36" spans="1:27" x14ac:dyDescent="0.25">
      <c r="A36" t="s">
        <v>389</v>
      </c>
      <c r="B36" t="s">
        <v>444</v>
      </c>
      <c r="C36" t="s">
        <v>438</v>
      </c>
      <c r="D36">
        <v>69.98</v>
      </c>
      <c r="E36">
        <v>69.98</v>
      </c>
      <c r="F36">
        <v>69.98</v>
      </c>
      <c r="G36">
        <v>60.08</v>
      </c>
      <c r="H36">
        <v>60.08</v>
      </c>
      <c r="I36">
        <v>60.08</v>
      </c>
      <c r="J36">
        <v>60.08</v>
      </c>
      <c r="K36">
        <v>60.08</v>
      </c>
      <c r="L36">
        <v>60.08</v>
      </c>
      <c r="M36">
        <v>69.98</v>
      </c>
      <c r="N36">
        <v>69.98</v>
      </c>
      <c r="O36">
        <v>69.98</v>
      </c>
      <c r="P36">
        <v>69.98</v>
      </c>
      <c r="Q36">
        <v>69.98</v>
      </c>
      <c r="R36">
        <v>69.98</v>
      </c>
      <c r="S36">
        <v>69.98</v>
      </c>
      <c r="T36">
        <v>69.98</v>
      </c>
      <c r="U36">
        <v>69.98</v>
      </c>
      <c r="V36">
        <v>69.98</v>
      </c>
      <c r="W36">
        <v>69.98</v>
      </c>
      <c r="X36">
        <v>69.98</v>
      </c>
      <c r="Y36">
        <v>69.98</v>
      </c>
      <c r="Z36">
        <v>69.98</v>
      </c>
      <c r="AA36">
        <v>69.98</v>
      </c>
    </row>
    <row r="37" spans="1:27" x14ac:dyDescent="0.25">
      <c r="A37" t="s">
        <v>389</v>
      </c>
      <c r="B37" t="s">
        <v>444</v>
      </c>
      <c r="C37" t="s">
        <v>439</v>
      </c>
      <c r="D37">
        <v>69.98</v>
      </c>
      <c r="E37">
        <v>69.98</v>
      </c>
      <c r="F37">
        <v>69.98</v>
      </c>
      <c r="G37">
        <v>60.08</v>
      </c>
      <c r="H37">
        <v>60.08</v>
      </c>
      <c r="I37">
        <v>60.08</v>
      </c>
      <c r="J37">
        <v>60.08</v>
      </c>
      <c r="K37">
        <v>60.08</v>
      </c>
      <c r="L37">
        <v>69.98</v>
      </c>
      <c r="M37">
        <v>69.98</v>
      </c>
      <c r="N37">
        <v>69.98</v>
      </c>
      <c r="O37">
        <v>69.98</v>
      </c>
      <c r="P37">
        <v>69.98</v>
      </c>
      <c r="Q37">
        <v>69.98</v>
      </c>
      <c r="R37">
        <v>69.98</v>
      </c>
      <c r="S37">
        <v>69.98</v>
      </c>
      <c r="T37">
        <v>69.98</v>
      </c>
      <c r="U37">
        <v>69.98</v>
      </c>
      <c r="V37">
        <v>69.98</v>
      </c>
      <c r="W37">
        <v>69.98</v>
      </c>
      <c r="X37">
        <v>69.98</v>
      </c>
      <c r="Y37">
        <v>69.98</v>
      </c>
      <c r="Z37">
        <v>69.98</v>
      </c>
      <c r="AA37">
        <v>69.98</v>
      </c>
    </row>
    <row r="38" spans="1:27" x14ac:dyDescent="0.25">
      <c r="A38" t="s">
        <v>389</v>
      </c>
      <c r="B38" t="s">
        <v>444</v>
      </c>
      <c r="C38" t="s">
        <v>440</v>
      </c>
      <c r="D38">
        <v>69.98</v>
      </c>
      <c r="E38">
        <v>69.98</v>
      </c>
      <c r="F38">
        <v>69.98</v>
      </c>
      <c r="G38">
        <v>60.08</v>
      </c>
      <c r="H38">
        <v>60.08</v>
      </c>
      <c r="I38">
        <v>60.08</v>
      </c>
      <c r="J38">
        <v>69.98</v>
      </c>
      <c r="K38">
        <v>69.98</v>
      </c>
      <c r="L38">
        <v>69.98</v>
      </c>
      <c r="M38">
        <v>69.98</v>
      </c>
      <c r="N38">
        <v>69.98</v>
      </c>
      <c r="O38">
        <v>69.98</v>
      </c>
      <c r="P38">
        <v>69.98</v>
      </c>
      <c r="Q38">
        <v>69.98</v>
      </c>
      <c r="R38">
        <v>69.98</v>
      </c>
      <c r="S38">
        <v>69.98</v>
      </c>
      <c r="T38">
        <v>69.98</v>
      </c>
      <c r="U38">
        <v>69.98</v>
      </c>
      <c r="V38">
        <v>69.98</v>
      </c>
      <c r="W38">
        <v>69.98</v>
      </c>
      <c r="X38">
        <v>69.98</v>
      </c>
      <c r="Y38">
        <v>69.98</v>
      </c>
      <c r="Z38">
        <v>69.98</v>
      </c>
      <c r="AA38">
        <v>69.98</v>
      </c>
    </row>
    <row r="39" spans="1:27" x14ac:dyDescent="0.25">
      <c r="A39" t="s">
        <v>389</v>
      </c>
      <c r="B39" t="s">
        <v>445</v>
      </c>
      <c r="C39" t="s">
        <v>443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389</v>
      </c>
      <c r="B40" t="s">
        <v>446</v>
      </c>
      <c r="C40" t="s">
        <v>438</v>
      </c>
      <c r="D40">
        <v>0.2</v>
      </c>
      <c r="E40">
        <v>0.15</v>
      </c>
      <c r="F40">
        <v>0.15</v>
      </c>
      <c r="G40">
        <v>0.15</v>
      </c>
      <c r="H40">
        <v>0.15</v>
      </c>
      <c r="I40">
        <v>0.15</v>
      </c>
      <c r="J40">
        <v>0.3</v>
      </c>
      <c r="K40">
        <v>0.3</v>
      </c>
      <c r="L40">
        <v>0.45</v>
      </c>
      <c r="M40">
        <v>0.45</v>
      </c>
      <c r="N40">
        <v>0.65</v>
      </c>
      <c r="O40">
        <v>0.65</v>
      </c>
      <c r="P40">
        <v>0.65</v>
      </c>
      <c r="Q40">
        <v>0.65</v>
      </c>
      <c r="R40">
        <v>0.65</v>
      </c>
      <c r="S40">
        <v>0.65</v>
      </c>
      <c r="T40">
        <v>0.55000000000000004</v>
      </c>
      <c r="U40">
        <v>0.55000000000000004</v>
      </c>
      <c r="V40">
        <v>0.55000000000000004</v>
      </c>
      <c r="W40">
        <v>0.55000000000000004</v>
      </c>
      <c r="X40">
        <v>0.55000000000000004</v>
      </c>
      <c r="Y40">
        <v>0.55000000000000004</v>
      </c>
      <c r="Z40">
        <v>0.45</v>
      </c>
      <c r="AA40">
        <v>0.3</v>
      </c>
    </row>
    <row r="41" spans="1:27" x14ac:dyDescent="0.25">
      <c r="A41" t="s">
        <v>389</v>
      </c>
      <c r="B41" t="s">
        <v>446</v>
      </c>
      <c r="C41" t="s">
        <v>439</v>
      </c>
      <c r="D41">
        <v>0.2</v>
      </c>
      <c r="E41">
        <v>0.15</v>
      </c>
      <c r="F41">
        <v>0.15</v>
      </c>
      <c r="G41">
        <v>0.15</v>
      </c>
      <c r="H41">
        <v>0.15</v>
      </c>
      <c r="I41">
        <v>0.15</v>
      </c>
      <c r="J41">
        <v>0.3</v>
      </c>
      <c r="K41">
        <v>0.3</v>
      </c>
      <c r="L41">
        <v>0.55000000000000004</v>
      </c>
      <c r="M41">
        <v>0.55000000000000004</v>
      </c>
      <c r="N41">
        <v>0.75</v>
      </c>
      <c r="O41">
        <v>0.75</v>
      </c>
      <c r="P41">
        <v>0.75</v>
      </c>
      <c r="Q41">
        <v>0.75</v>
      </c>
      <c r="R41">
        <v>0.75</v>
      </c>
      <c r="S41">
        <v>0.75</v>
      </c>
      <c r="T41">
        <v>0.75</v>
      </c>
      <c r="U41">
        <v>0.85</v>
      </c>
      <c r="V41">
        <v>0.85</v>
      </c>
      <c r="W41">
        <v>0.85</v>
      </c>
      <c r="X41">
        <v>0.85</v>
      </c>
      <c r="Y41">
        <v>0.85</v>
      </c>
      <c r="Z41">
        <v>0.45</v>
      </c>
      <c r="AA41">
        <v>0.3</v>
      </c>
    </row>
    <row r="42" spans="1:27" x14ac:dyDescent="0.25">
      <c r="A42" t="s">
        <v>389</v>
      </c>
      <c r="B42" t="s">
        <v>446</v>
      </c>
      <c r="C42" t="s">
        <v>440</v>
      </c>
      <c r="D42">
        <v>0.15</v>
      </c>
      <c r="E42">
        <v>0.15</v>
      </c>
      <c r="F42">
        <v>0.15</v>
      </c>
      <c r="G42">
        <v>0.15</v>
      </c>
      <c r="H42">
        <v>0.15</v>
      </c>
      <c r="I42">
        <v>0.2</v>
      </c>
      <c r="J42">
        <v>0.35</v>
      </c>
      <c r="K42">
        <v>0.35</v>
      </c>
      <c r="L42">
        <v>0.55000000000000004</v>
      </c>
      <c r="M42">
        <v>0.55000000000000004</v>
      </c>
      <c r="N42">
        <v>0.85</v>
      </c>
      <c r="O42">
        <v>0.85</v>
      </c>
      <c r="P42">
        <v>0.85</v>
      </c>
      <c r="Q42">
        <v>0.85</v>
      </c>
      <c r="R42">
        <v>0.85</v>
      </c>
      <c r="S42">
        <v>0.85</v>
      </c>
      <c r="T42">
        <v>0.85</v>
      </c>
      <c r="U42">
        <v>0.85</v>
      </c>
      <c r="V42">
        <v>0.85</v>
      </c>
      <c r="W42">
        <v>0.85</v>
      </c>
      <c r="X42">
        <v>0.85</v>
      </c>
      <c r="Y42">
        <v>0.85</v>
      </c>
      <c r="Z42">
        <v>0.45</v>
      </c>
      <c r="AA42">
        <v>0.3</v>
      </c>
    </row>
    <row r="43" spans="1:27" x14ac:dyDescent="0.25">
      <c r="A43" t="s">
        <v>389</v>
      </c>
      <c r="B43" t="s">
        <v>447</v>
      </c>
      <c r="C43" t="s">
        <v>438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25">
      <c r="A44" t="s">
        <v>389</v>
      </c>
      <c r="B44" t="s">
        <v>447</v>
      </c>
      <c r="C44" t="s">
        <v>439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 x14ac:dyDescent="0.25">
      <c r="A45" t="s">
        <v>389</v>
      </c>
      <c r="B45" t="s">
        <v>447</v>
      </c>
      <c r="C45" t="s">
        <v>440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25">
      <c r="A46" t="s">
        <v>389</v>
      </c>
      <c r="B46" t="s">
        <v>448</v>
      </c>
      <c r="C46" t="s">
        <v>438</v>
      </c>
      <c r="D46">
        <v>0.2</v>
      </c>
      <c r="E46">
        <v>0.2</v>
      </c>
      <c r="F46">
        <v>0.05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</v>
      </c>
      <c r="O46">
        <v>0.2</v>
      </c>
      <c r="P46">
        <v>0.25</v>
      </c>
      <c r="Q46">
        <v>0.25</v>
      </c>
      <c r="R46">
        <v>0.15</v>
      </c>
      <c r="S46">
        <v>0.2</v>
      </c>
      <c r="T46">
        <v>0.25</v>
      </c>
      <c r="U46">
        <v>0.35</v>
      </c>
      <c r="V46">
        <v>0.55000000000000004</v>
      </c>
      <c r="W46">
        <v>0.65</v>
      </c>
      <c r="X46">
        <v>0.7</v>
      </c>
      <c r="Y46">
        <v>0.35</v>
      </c>
      <c r="Z46">
        <v>0.2</v>
      </c>
      <c r="AA46">
        <v>0.2</v>
      </c>
    </row>
    <row r="47" spans="1:27" x14ac:dyDescent="0.25">
      <c r="A47" t="s">
        <v>389</v>
      </c>
      <c r="B47" t="s">
        <v>448</v>
      </c>
      <c r="C47" t="s">
        <v>439</v>
      </c>
      <c r="D47">
        <v>0.3</v>
      </c>
      <c r="E47">
        <v>0.25</v>
      </c>
      <c r="F47">
        <v>0.05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0.05</v>
      </c>
      <c r="N47">
        <v>0.2</v>
      </c>
      <c r="O47">
        <v>0.45</v>
      </c>
      <c r="P47">
        <v>0.5</v>
      </c>
      <c r="Q47">
        <v>0.5</v>
      </c>
      <c r="R47">
        <v>0.35</v>
      </c>
      <c r="S47">
        <v>0.3</v>
      </c>
      <c r="T47">
        <v>0.3</v>
      </c>
      <c r="U47">
        <v>0.3</v>
      </c>
      <c r="V47">
        <v>0.7</v>
      </c>
      <c r="W47">
        <v>0.9</v>
      </c>
      <c r="X47">
        <v>0.7</v>
      </c>
      <c r="Y47">
        <v>0.65</v>
      </c>
      <c r="Z47">
        <v>0.55000000000000004</v>
      </c>
      <c r="AA47">
        <v>0.35</v>
      </c>
    </row>
    <row r="48" spans="1:27" x14ac:dyDescent="0.25">
      <c r="A48" t="s">
        <v>389</v>
      </c>
      <c r="B48" t="s">
        <v>448</v>
      </c>
      <c r="C48" t="s">
        <v>440</v>
      </c>
      <c r="D48">
        <v>0.15</v>
      </c>
      <c r="E48">
        <v>0.15</v>
      </c>
      <c r="F48">
        <v>0.05</v>
      </c>
      <c r="G48">
        <v>0</v>
      </c>
      <c r="H48">
        <v>0</v>
      </c>
      <c r="I48">
        <v>0</v>
      </c>
      <c r="J48">
        <v>0</v>
      </c>
      <c r="K48">
        <v>0.05</v>
      </c>
      <c r="L48">
        <v>0.05</v>
      </c>
      <c r="M48">
        <v>0.05</v>
      </c>
      <c r="N48">
        <v>0.2</v>
      </c>
      <c r="O48">
        <v>0.5</v>
      </c>
      <c r="P48">
        <v>0.8</v>
      </c>
      <c r="Q48">
        <v>0.7</v>
      </c>
      <c r="R48">
        <v>0.4</v>
      </c>
      <c r="S48">
        <v>0.2</v>
      </c>
      <c r="T48">
        <v>0.25</v>
      </c>
      <c r="U48">
        <v>0.5</v>
      </c>
      <c r="V48">
        <v>0.8</v>
      </c>
      <c r="W48">
        <v>0.8</v>
      </c>
      <c r="X48">
        <v>0.8</v>
      </c>
      <c r="Y48">
        <v>0.5</v>
      </c>
      <c r="Z48">
        <v>0.35</v>
      </c>
      <c r="AA48">
        <v>0.2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Restaurant - Fast-Food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Zones!$H$11</f>
        <v>1998.29</v>
      </c>
      <c r="E3" s="38">
        <f>SUMIFS(Raw_totalendusesannual!$D:$D,
        Raw_totalendusesannual!$B:$B,$A3,
        Raw_totalendusesannual!$C:$C,$B3,
        Raw_totalendusesannual!$A:$A,$C3) / $D3</f>
        <v>73.10750691841524</v>
      </c>
      <c r="F3" s="38">
        <f>SUMIFS(Raw_totalendusesannual!$E:$E,
        Raw_totalendusesannual!$B:$B,$A3,
        Raw_totalendusesannual!$C:$C,$B3,
        Raw_totalendusesannual!$A:$A,$C3) / $D3</f>
        <v>100.95447607704588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Zones!$H$11</f>
        <v>1998.29</v>
      </c>
      <c r="E4" s="38">
        <f>SUMIFS(Raw_totalendusesannual!$D:$D,
        Raw_totalendusesannual!$B:$B,$A4,
        Raw_totalendusesannual!$C:$C,$B4,
        Raw_totalendusesannual!$A:$A,$C4) / $D4</f>
        <v>60.916413533571209</v>
      </c>
      <c r="F4" s="38">
        <f>SUMIFS(Raw_totalendusesannual!$E:$E,
        Raw_totalendusesannual!$B:$B,$A4,
        Raw_totalendusesannual!$C:$C,$B4,
        Raw_totalendusesannual!$A:$A,$C4) / $D4</f>
        <v>97.955141646107421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Zones!$H$11</f>
        <v>1998.29</v>
      </c>
      <c r="E5" s="38">
        <f>SUMIFS(Raw_totalendusesannual!$D:$D,
        Raw_totalendusesannual!$B:$B,$A5,
        Raw_totalendusesannual!$C:$C,$B5,
        Raw_totalendusesannual!$A:$A,$C5) / $D5</f>
        <v>87.153090892713266</v>
      </c>
      <c r="F5" s="38">
        <f>SUMIFS(Raw_totalendusesannual!$E:$E,
        Raw_totalendusesannual!$B:$B,$A5,
        Raw_totalendusesannual!$C:$C,$B5,
        Raw_totalendusesannual!$A:$A,$C5) / $D5</f>
        <v>86.251414959790623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Zones!$H$11</f>
        <v>1998.29</v>
      </c>
      <c r="E6" s="38">
        <f>SUMIFS(Raw_totalendusesannual!$D:$D,
        Raw_totalendusesannual!$B:$B,$A6,
        Raw_totalendusesannual!$C:$C,$B6,
        Raw_totalendusesannual!$A:$A,$C6) / $D6</f>
        <v>64.353657377057388</v>
      </c>
      <c r="F6" s="38">
        <f>SUMIFS(Raw_totalendusesannual!$E:$E,
        Raw_totalendusesannual!$B:$B,$A6,
        Raw_totalendusesannual!$C:$C,$B6,
        Raw_totalendusesannual!$A:$A,$C6) / $D6</f>
        <v>90.767766440306474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Zones!$H$11</f>
        <v>1998.29</v>
      </c>
      <c r="E7" s="38">
        <f>SUMIFS(Raw_totalendusesannual!$D:$D,
        Raw_totalendusesannual!$B:$B,$A7,
        Raw_totalendusesannual!$C:$C,$B7,
        Raw_totalendusesannual!$A:$A,$C7) / $D7</f>
        <v>90.650441127163731</v>
      </c>
      <c r="F7" s="38">
        <f>SUMIFS(Raw_totalendusesannual!$E:$E,
        Raw_totalendusesannual!$B:$B,$A7,
        Raw_totalendusesannual!$C:$C,$B7,
        Raw_totalendusesannual!$A:$A,$C7) / $D7</f>
        <v>72.316470582347904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Zones!$H$11</f>
        <v>1998.29</v>
      </c>
      <c r="E8" s="38">
        <f>SUMIFS(Raw_totalendusesannual!$D:$D,
        Raw_totalendusesannual!$B:$B,$A8,
        Raw_totalendusesannual!$C:$C,$B8,
        Raw_totalendusesannual!$A:$A,$C8) / $D8</f>
        <v>68.882994960691391</v>
      </c>
      <c r="F8" s="38">
        <f>SUMIFS(Raw_totalendusesannual!$E:$E,
        Raw_totalendusesannual!$B:$B,$A8,
        Raw_totalendusesannual!$C:$C,$B8,
        Raw_totalendusesannual!$A:$A,$C8) / $D8</f>
        <v>72.268259361754303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Zones!$H$11</f>
        <v>1998.29</v>
      </c>
      <c r="E9" s="38">
        <f>SUMIFS(Raw_totalendusesannual!$D:$D,
        Raw_totalendusesannual!$B:$B,$A9,
        Raw_totalendusesannual!$C:$C,$B9,
        Raw_totalendusesannual!$A:$A,$C9) / $D9</f>
        <v>87.245469876744622</v>
      </c>
      <c r="F9" s="38">
        <f>SUMIFS(Raw_totalendusesannual!$E:$E,
        Raw_totalendusesannual!$B:$B,$A9,
        Raw_totalendusesannual!$C:$C,$B9,
        Raw_totalendusesannual!$A:$A,$C9) / $D9</f>
        <v>72.379264270951666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Zones!$H$11</f>
        <v>1998.29</v>
      </c>
      <c r="E10" s="38">
        <f>SUMIFS(Raw_totalendusesannual!$D:$D,
        Raw_totalendusesannual!$B:$B,$A10,
        Raw_totalendusesannual!$C:$C,$B10,
        Raw_totalendusesannual!$A:$A,$C10) / $D10</f>
        <v>64.255203198734918</v>
      </c>
      <c r="F10" s="38">
        <f>SUMIFS(Raw_totalendusesannual!$E:$E,
        Raw_totalendusesannual!$B:$B,$A10,
        Raw_totalendusesannual!$C:$C,$B10,
        Raw_totalendusesannual!$A:$A,$C10) / $D10</f>
        <v>72.356669952809654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Zones!$H$11</f>
        <v>1998.29</v>
      </c>
      <c r="E11" s="38">
        <f>SUMIFS(Raw_totalendusesannual!$D:$D,
        Raw_totalendusesannual!$B:$B,$A11,
        Raw_totalendusesannual!$C:$C,$B11,
        Raw_totalendusesannual!$A:$A,$C11) / $D11</f>
        <v>73.662946819530703</v>
      </c>
      <c r="F11" s="38">
        <f>SUMIFS(Raw_totalendusesannual!$E:$E,
        Raw_totalendusesannual!$B:$B,$A11,
        Raw_totalendusesannual!$C:$C,$B11,
        Raw_totalendusesannual!$A:$A,$C11) / $D11</f>
        <v>94.259641993904793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Zones!$H$11</f>
        <v>1998.29</v>
      </c>
      <c r="E12" s="38">
        <f>SUMIFS(Raw_totalendusesannual!$D:$D,
        Raw_totalendusesannual!$B:$B,$A12,
        Raw_totalendusesannual!$C:$C,$B12,
        Raw_totalendusesannual!$A:$A,$C12) / $D12</f>
        <v>56.501638901260577</v>
      </c>
      <c r="F12" s="38">
        <f>SUMIFS(Raw_totalendusesannual!$E:$E,
        Raw_totalendusesannual!$B:$B,$A12,
        Raw_totalendusesannual!$C:$C,$B12,
        Raw_totalendusesannual!$A:$A,$C12) / $D12</f>
        <v>97.078717303294312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Zones!$H$11</f>
        <v>1998.29</v>
      </c>
      <c r="E13" s="38">
        <f>SUMIFS(Raw_totalendusesannual!$D:$D,
        Raw_totalendusesannual!$B:$B,$A13,
        Raw_totalendusesannual!$C:$C,$B13,
        Raw_totalendusesannual!$A:$A,$C13) / $D13</f>
        <v>90.393816713289866</v>
      </c>
      <c r="F13" s="38">
        <f>SUMIFS(Raw_totalendusesannual!$E:$E,
        Raw_totalendusesannual!$B:$B,$A13,
        Raw_totalendusesannual!$C:$C,$B13,
        Raw_totalendusesannual!$A:$A,$C13) / $D13</f>
        <v>90.92345955792203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Zones!$H$11</f>
        <v>1998.29</v>
      </c>
      <c r="E14" s="38">
        <f>SUMIFS(Raw_totalendusesannual!$D:$D,
        Raw_totalendusesannual!$B:$B,$A14,
        Raw_totalendusesannual!$C:$C,$B14,
        Raw_totalendusesannual!$A:$A,$C14) / $D14</f>
        <v>73.498571278443066</v>
      </c>
      <c r="F14" s="38">
        <f>SUMIFS(Raw_totalendusesannual!$E:$E,
        Raw_totalendusesannual!$B:$B,$A14,
        Raw_totalendusesannual!$C:$C,$B14,
        Raw_totalendusesannual!$A:$A,$C14) / $D14</f>
        <v>96.428136056328171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Zones!$H$11</f>
        <v>1998.29</v>
      </c>
      <c r="E15" s="38">
        <f>SUMIFS(Raw_totalendusesannual!$D:$D,
        Raw_totalendusesannual!$B:$B,$A15,
        Raw_totalendusesannual!$C:$C,$B15,
        Raw_totalendusesannual!$A:$A,$C15) / $D15</f>
        <v>105.34732196027603</v>
      </c>
      <c r="F15" s="38">
        <f>SUMIFS(Raw_totalendusesannual!$E:$E,
        Raw_totalendusesannual!$B:$B,$A15,
        Raw_totalendusesannual!$C:$C,$B15,
        Raw_totalendusesannual!$A:$A,$C15) / $D15</f>
        <v>78.102522656871628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Zones!$H$11</f>
        <v>1998.29</v>
      </c>
      <c r="E16" s="38">
        <f>SUMIFS(Raw_totalendusesannual!$D:$D,
        Raw_totalendusesannual!$B:$B,$A16,
        Raw_totalendusesannual!$C:$C,$B16,
        Raw_totalendusesannual!$A:$A,$C16) / $D16</f>
        <v>83.054331453392663</v>
      </c>
      <c r="F16" s="38">
        <f>SUMIFS(Raw_totalendusesannual!$E:$E,
        Raw_totalendusesannual!$B:$B,$A16,
        Raw_totalendusesannual!$C:$C,$B16,
        Raw_totalendusesannual!$A:$A,$C16) / $D16</f>
        <v>83.930860886057587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Zones!$H$11</f>
        <v>1998.29</v>
      </c>
      <c r="E17" s="38">
        <f>SUMIFS(Raw_totalendusesannual!$D:$D,
        Raw_totalendusesannual!$B:$B,$A17,
        Raw_totalendusesannual!$C:$C,$B17,
        Raw_totalendusesannual!$A:$A,$C17) / $D17</f>
        <v>107.69179648599552</v>
      </c>
      <c r="F17" s="38">
        <f>SUMIFS(Raw_totalendusesannual!$E:$E,
        Raw_totalendusesannual!$B:$B,$A17,
        Raw_totalendusesannual!$C:$C,$B17,
        Raw_totalendusesannual!$A:$A,$C17) / $D17</f>
        <v>69.322710917834755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Zones!$H$11</f>
        <v>1998.29</v>
      </c>
      <c r="E18" s="38">
        <f>SUMIFS(Raw_totalendusesannual!$D:$D,
        Raw_totalendusesannual!$B:$B,$A18,
        Raw_totalendusesannual!$C:$C,$B18,
        Raw_totalendusesannual!$A:$A,$C18) / $D18</f>
        <v>86.675567610306814</v>
      </c>
      <c r="F18" s="38">
        <f>SUMIFS(Raw_totalendusesannual!$E:$E,
        Raw_totalendusesannual!$B:$B,$A18,
        Raw_totalendusesannual!$C:$C,$B18,
        Raw_totalendusesannual!$A:$A,$C18) / $D18</f>
        <v>69.940889460488719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Zones!$H$11</f>
        <v>1998.29</v>
      </c>
      <c r="E19" s="38">
        <f>SUMIFS(Raw_totalendusesannual!$D:$D,
        Raw_totalendusesannual!$B:$B,$A19,
        Raw_totalendusesannual!$C:$C,$B19,
        Raw_totalendusesannual!$A:$A,$C19) / $D19</f>
        <v>105.44758268319414</v>
      </c>
      <c r="F19" s="38">
        <f>SUMIFS(Raw_totalendusesannual!$E:$E,
        Raw_totalendusesannual!$B:$B,$A19,
        Raw_totalendusesannual!$C:$C,$B19,
        Raw_totalendusesannual!$A:$A,$C19) / $D19</f>
        <v>69.382912390093523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Zones!$H$11</f>
        <v>1998.29</v>
      </c>
      <c r="E20" s="38">
        <f>SUMIFS(Raw_totalendusesannual!$D:$D,
        Raw_totalendusesannual!$B:$B,$A20,
        Raw_totalendusesannual!$C:$C,$B20,
        Raw_totalendusesannual!$A:$A,$C20) / $D20</f>
        <v>83.234695664793392</v>
      </c>
      <c r="F20" s="38">
        <f>SUMIFS(Raw_totalendusesannual!$E:$E,
        Raw_totalendusesannual!$B:$B,$A20,
        Raw_totalendusesannual!$C:$C,$B20,
        Raw_totalendusesannual!$A:$A,$C20) / $D20</f>
        <v>70.198049332179011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Zones!$H$11</f>
        <v>1998.29</v>
      </c>
      <c r="E21" s="38">
        <f>SUMIFS(Raw_totalendusesannual!$D:$D,
        Raw_totalendusesannual!$B:$B,$A21,
        Raw_totalendusesannual!$C:$C,$B21,
        Raw_totalendusesannual!$A:$A,$C21) / $D21</f>
        <v>89.2574701369671</v>
      </c>
      <c r="F21" s="38">
        <f>SUMIFS(Raw_totalendusesannual!$E:$E,
        Raw_totalendusesannual!$B:$B,$A21,
        Raw_totalendusesannual!$C:$C,$B21,
        Raw_totalendusesannual!$A:$A,$C21) / $D21</f>
        <v>83.971370521796132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Zones!$H$11</f>
        <v>1998.29</v>
      </c>
      <c r="E22" s="38">
        <f>SUMIFS(Raw_totalendusesannual!$D:$D,
        Raw_totalendusesannual!$B:$B,$A22,
        Raw_totalendusesannual!$C:$C,$B22,
        Raw_totalendusesannual!$A:$A,$C22) / $D22</f>
        <v>71.121003457956562</v>
      </c>
      <c r="F22" s="38">
        <f>SUMIFS(Raw_totalendusesannual!$E:$E,
        Raw_totalendusesannual!$B:$B,$A22,
        Raw_totalendusesannual!$C:$C,$B22,
        Raw_totalendusesannual!$A:$A,$C22) / $D22</f>
        <v>89.940048741674133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Zones!$H$11</f>
        <v>1998.29</v>
      </c>
      <c r="E23" s="38">
        <f>SUMIFS(Raw_totalendusesannual!$D:$D,
        Raw_totalendusesannual!$B:$B,$A23,
        Raw_totalendusesannual!$C:$C,$B23,
        Raw_totalendusesannual!$A:$A,$C23) / $D23</f>
        <v>82.875783795144855</v>
      </c>
      <c r="F23" s="38">
        <f>SUMIFS(Raw_totalendusesannual!$E:$E,
        Raw_totalendusesannual!$B:$B,$A23,
        Raw_totalendusesannual!$C:$C,$B23,
        Raw_totalendusesannual!$A:$A,$C23) / $D23</f>
        <v>82.122169454883931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Zones!$H$11</f>
        <v>1998.29</v>
      </c>
      <c r="E24" s="38">
        <f>SUMIFS(Raw_totalendusesannual!$D:$D,
        Raw_totalendusesannual!$B:$B,$A24,
        Raw_totalendusesannual!$C:$C,$B24,
        Raw_totalendusesannual!$A:$A,$C24) / $D24</f>
        <v>66.863062918795578</v>
      </c>
      <c r="F24" s="38">
        <f>SUMIFS(Raw_totalendusesannual!$E:$E,
        Raw_totalendusesannual!$B:$B,$A24,
        Raw_totalendusesannual!$C:$C,$B24,
        Raw_totalendusesannual!$A:$A,$C24) / $D24</f>
        <v>87.495253441692654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Zones!$H$11</f>
        <v>1998.29</v>
      </c>
      <c r="E25" s="38">
        <f>SUMIFS(Raw_totalendusesannual!$D:$D,
        Raw_totalendusesannual!$B:$B,$A25,
        Raw_totalendusesannual!$C:$C,$B25,
        Raw_totalendusesannual!$A:$A,$C25) / $D25</f>
        <v>99.718314158605608</v>
      </c>
      <c r="F25" s="38">
        <f>SUMIFS(Raw_totalendusesannual!$E:$E,
        Raw_totalendusesannual!$B:$B,$A25,
        Raw_totalendusesannual!$C:$C,$B25,
        Raw_totalendusesannual!$A:$A,$C25) / $D25</f>
        <v>73.656396218767043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Zones!$H$11</f>
        <v>1998.29</v>
      </c>
      <c r="E26" s="38">
        <f>SUMIFS(Raw_totalendusesannual!$D:$D,
        Raw_totalendusesannual!$B:$B,$A26,
        Raw_totalendusesannual!$C:$C,$B26,
        Raw_totalendusesannual!$A:$A,$C26) / $D26</f>
        <v>77.830720265827281</v>
      </c>
      <c r="F26" s="38">
        <f>SUMIFS(Raw_totalendusesannual!$E:$E,
        Raw_totalendusesannual!$B:$B,$A26,
        Raw_totalendusesannual!$C:$C,$B26,
        Raw_totalendusesannual!$A:$A,$C26) / $D26</f>
        <v>77.983671038738123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Zones!$H$11</f>
        <v>1998.29</v>
      </c>
      <c r="E27" s="38">
        <f>SUMIFS(Raw_totalendusesannual!$D:$D,
        Raw_totalendusesannual!$B:$B,$A27,
        Raw_totalendusesannual!$C:$C,$B27,
        Raw_totalendusesannual!$A:$A,$C27) / $D27</f>
        <v>100.8391574796451</v>
      </c>
      <c r="F27" s="38">
        <f>SUMIFS(Raw_totalendusesannual!$E:$E,
        Raw_totalendusesannual!$B:$B,$A27,
        Raw_totalendusesannual!$C:$C,$B27,
        Raw_totalendusesannual!$A:$A,$C27) / $D27</f>
        <v>69.067492706263863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Zones!$H$11</f>
        <v>1998.29</v>
      </c>
      <c r="E28" s="38">
        <f>SUMIFS(Raw_totalendusesannual!$D:$D,
        Raw_totalendusesannual!$B:$B,$A28,
        Raw_totalendusesannual!$C:$C,$B28,
        Raw_totalendusesannual!$A:$A,$C28) / $D28</f>
        <v>79.943962087584893</v>
      </c>
      <c r="F28" s="38">
        <f>SUMIFS(Raw_totalendusesannual!$E:$E,
        Raw_totalendusesannual!$B:$B,$A28,
        Raw_totalendusesannual!$C:$C,$B28,
        Raw_totalendusesannual!$A:$A,$C28) / $D28</f>
        <v>69.282546577323615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Zones!$H$11</f>
        <v>1998.29</v>
      </c>
      <c r="E29" s="38">
        <f>SUMIFS(Raw_totalendusesannual!$D:$D,
        Raw_totalendusesannual!$B:$B,$A29,
        Raw_totalendusesannual!$C:$C,$B29,
        Raw_totalendusesannual!$A:$A,$C29) / $D29</f>
        <v>99.705953590319723</v>
      </c>
      <c r="F29" s="38">
        <f>SUMIFS(Raw_totalendusesannual!$E:$E,
        Raw_totalendusesannual!$B:$B,$A29,
        Raw_totalendusesannual!$C:$C,$B29,
        Raw_totalendusesannual!$A:$A,$C29) / $D29</f>
        <v>69.079182701209533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Zones!$H$11</f>
        <v>1998.29</v>
      </c>
      <c r="E30" s="38">
        <f>SUMIFS(Raw_totalendusesannual!$D:$D,
        Raw_totalendusesannual!$B:$B,$A30,
        Raw_totalendusesannual!$C:$C,$B30,
        Raw_totalendusesannual!$A:$A,$C30) / $D30</f>
        <v>77.843361073718029</v>
      </c>
      <c r="F30" s="38">
        <f>SUMIFS(Raw_totalendusesannual!$E:$E,
        Raw_totalendusesannual!$B:$B,$A30,
        Raw_totalendusesannual!$C:$C,$B30,
        Raw_totalendusesannual!$A:$A,$C30) / $D30</f>
        <v>69.376126588232935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Zones!$H$11</f>
        <v>1998.29</v>
      </c>
      <c r="E31" s="38">
        <f>SUMIFS(Raw_totalendusesannual!$D:$D,
        Raw_totalendusesannual!$B:$B,$A31,
        Raw_totalendusesannual!$C:$C,$B31,
        Raw_totalendusesannual!$A:$A,$C31) / $D31</f>
        <v>84.532510296303343</v>
      </c>
      <c r="F31" s="38">
        <f>SUMIFS(Raw_totalendusesannual!$E:$E,
        Raw_totalendusesannual!$B:$B,$A31,
        Raw_totalendusesannual!$C:$C,$B31,
        Raw_totalendusesannual!$A:$A,$C31) / $D31</f>
        <v>77.765334360878555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Zones!$H$11</f>
        <v>1998.29</v>
      </c>
      <c r="E32" s="38">
        <f>SUMIFS(Raw_totalendusesannual!$D:$D,
        Raw_totalendusesannual!$B:$B,$A32,
        Raw_totalendusesannual!$C:$C,$B32,
        Raw_totalendusesannual!$A:$A,$C32) / $D32</f>
        <v>66.749360703401408</v>
      </c>
      <c r="F32" s="38">
        <f>SUMIFS(Raw_totalendusesannual!$E:$E,
        Raw_totalendusesannual!$B:$B,$A32,
        Raw_totalendusesannual!$C:$C,$B32,
        Raw_totalendusesannual!$A:$A,$C32) / $D32</f>
        <v>82.897207112080835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Zones!$H$11</f>
        <v>1998.29</v>
      </c>
      <c r="E33" s="38">
        <f>SUMIFS(Raw_totalendusesannual!$D:$D,
        Raw_totalendusesannual!$B:$B,$A33,
        Raw_totalendusesannual!$C:$C,$B33,
        Raw_totalendusesannual!$A:$A,$C33) / $D33</f>
        <v>94.186339320118705</v>
      </c>
      <c r="F33" s="38">
        <f>SUMIFS(Raw_totalendusesannual!$E:$E,
        Raw_totalendusesannual!$B:$B,$A33,
        Raw_totalendusesannual!$C:$C,$B33,
        Raw_totalendusesannual!$A:$A,$C33) / $D33</f>
        <v>80.087154517112126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Zones!$H$11</f>
        <v>1998.29</v>
      </c>
      <c r="E34" s="38">
        <f>SUMIFS(Raw_totalendusesannual!$D:$D,
        Raw_totalendusesannual!$B:$B,$A34,
        Raw_totalendusesannual!$C:$C,$B34,
        Raw_totalendusesannual!$A:$A,$C34) / $D34</f>
        <v>76.114272703161205</v>
      </c>
      <c r="F34" s="38">
        <f>SUMIFS(Raw_totalendusesannual!$E:$E,
        Raw_totalendusesannual!$B:$B,$A34,
        Raw_totalendusesannual!$C:$C,$B34,
        Raw_totalendusesannual!$A:$A,$C34) / $D34</f>
        <v>84.499632185518621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Zones!$H$11</f>
        <v>1998.29</v>
      </c>
      <c r="E35" s="38">
        <f>SUMIFS(Raw_totalendusesannual!$D:$D,
        Raw_totalendusesannual!$B:$B,$A35,
        Raw_totalendusesannual!$C:$C,$B35,
        Raw_totalendusesannual!$A:$A,$C35) / $D35</f>
        <v>108.99888905013788</v>
      </c>
      <c r="F35" s="38">
        <f>SUMIFS(Raw_totalendusesannual!$E:$E,
        Raw_totalendusesannual!$B:$B,$A35,
        Raw_totalendusesannual!$C:$C,$B35,
        Raw_totalendusesannual!$A:$A,$C35) / $D35</f>
        <v>71.899323921953282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Zones!$H$11</f>
        <v>1998.29</v>
      </c>
      <c r="E36" s="38">
        <f>SUMIFS(Raw_totalendusesannual!$D:$D,
        Raw_totalendusesannual!$B:$B,$A36,
        Raw_totalendusesannual!$C:$C,$B36,
        Raw_totalendusesannual!$A:$A,$C36) / $D36</f>
        <v>85.878971520650154</v>
      </c>
      <c r="F36" s="38">
        <f>SUMIFS(Raw_totalendusesannual!$E:$E,
        Raw_totalendusesannual!$B:$B,$A36,
        Raw_totalendusesannual!$C:$C,$B36,
        Raw_totalendusesannual!$A:$A,$C36) / $D36</f>
        <v>75.465963398705895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Zones!$H$11</f>
        <v>1998.29</v>
      </c>
      <c r="E37" s="38">
        <f>SUMIFS(Raw_totalendusesannual!$D:$D,
        Raw_totalendusesannual!$B:$B,$A37,
        Raw_totalendusesannual!$C:$C,$B37,
        Raw_totalendusesannual!$A:$A,$C37) / $D37</f>
        <v>109.96211761055703</v>
      </c>
      <c r="F37" s="38">
        <f>SUMIFS(Raw_totalendusesannual!$E:$E,
        Raw_totalendusesannual!$B:$B,$A37,
        Raw_totalendusesannual!$C:$C,$B37,
        Raw_totalendusesannual!$A:$A,$C37) / $D37</f>
        <v>67.875908902111306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Zones!$H$11</f>
        <v>1998.29</v>
      </c>
      <c r="E38" s="38">
        <f>SUMIFS(Raw_totalendusesannual!$D:$D,
        Raw_totalendusesannual!$B:$B,$A38,
        Raw_totalendusesannual!$C:$C,$B38,
        Raw_totalendusesannual!$A:$A,$C38) / $D38</f>
        <v>87.681282496534536</v>
      </c>
      <c r="F38" s="38">
        <f>SUMIFS(Raw_totalendusesannual!$E:$E,
        Raw_totalendusesannual!$B:$B,$A38,
        Raw_totalendusesannual!$C:$C,$B38,
        Raw_totalendusesannual!$A:$A,$C38) / $D38</f>
        <v>68.028679520990451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Zones!$H$11</f>
        <v>1998.29</v>
      </c>
      <c r="E39" s="38">
        <f>SUMIFS(Raw_totalendusesannual!$D:$D,
        Raw_totalendusesannual!$B:$B,$A39,
        Raw_totalendusesannual!$C:$C,$B39,
        Raw_totalendusesannual!$A:$A,$C39) / $D39</f>
        <v>108.99160782469011</v>
      </c>
      <c r="F39" s="38">
        <f>SUMIFS(Raw_totalendusesannual!$E:$E,
        Raw_totalendusesannual!$B:$B,$A39,
        Raw_totalendusesannual!$C:$C,$B39,
        Raw_totalendusesannual!$A:$A,$C39) / $D39</f>
        <v>67.887729008302102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Zones!$H$11</f>
        <v>1998.29</v>
      </c>
      <c r="E40" s="38">
        <f>SUMIFS(Raw_totalendusesannual!$D:$D,
        Raw_totalendusesannual!$B:$B,$A40,
        Raw_totalendusesannual!$C:$C,$B40,
        Raw_totalendusesannual!$A:$A,$C40) / $D40</f>
        <v>85.874357575727245</v>
      </c>
      <c r="F40" s="38">
        <f>SUMIFS(Raw_totalendusesannual!$E:$E,
        Raw_totalendusesannual!$B:$B,$A40,
        Raw_totalendusesannual!$C:$C,$B40,
        Raw_totalendusesannual!$A:$A,$C40) / $D40</f>
        <v>68.093630053695918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Zones!$H$11</f>
        <v>1998.29</v>
      </c>
      <c r="E41" s="38">
        <f>SUMIFS(Raw_totalendusesannual!$D:$D,
        Raw_totalendusesannual!$B:$B,$A41,
        Raw_totalendusesannual!$C:$C,$B41,
        Raw_totalendusesannual!$A:$A,$C41) / $D41</f>
        <v>93.00621030981489</v>
      </c>
      <c r="F41" s="38">
        <f>SUMIFS(Raw_totalendusesannual!$E:$E,
        Raw_totalendusesannual!$B:$B,$A41,
        Raw_totalendusesannual!$C:$C,$B41,
        Raw_totalendusesannual!$A:$A,$C41) / $D41</f>
        <v>75.775262849736535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Zones!$H$11</f>
        <v>1998.29</v>
      </c>
      <c r="E42" s="38">
        <f>SUMIFS(Raw_totalendusesannual!$D:$D,
        Raw_totalendusesannual!$B:$B,$A42,
        Raw_totalendusesannual!$C:$C,$B42,
        Raw_totalendusesannual!$A:$A,$C42) / $D42</f>
        <v>74.100986343323541</v>
      </c>
      <c r="F42" s="38">
        <f>SUMIFS(Raw_totalendusesannual!$E:$E,
        Raw_totalendusesannual!$B:$B,$A42,
        Raw_totalendusesannual!$C:$C,$B42,
        Raw_totalendusesannual!$A:$A,$C42) / $D42</f>
        <v>79.751767761436028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Zones!$H$11</f>
        <v>1998.29</v>
      </c>
      <c r="E43" s="38">
        <f>SUMIFS(Raw_totalendusesannual!$D:$D,
        Raw_totalendusesannual!$B:$B,$A43,
        Raw_totalendusesannual!$C:$C,$B43,
        Raw_totalendusesannual!$A:$A,$C43) / $D43</f>
        <v>85.401778520635133</v>
      </c>
      <c r="F43" s="38">
        <f>SUMIFS(Raw_totalendusesannual!$E:$E,
        Raw_totalendusesannual!$B:$B,$A43,
        Raw_totalendusesannual!$C:$C,$B43,
        Raw_totalendusesannual!$A:$A,$C43) / $D43</f>
        <v>81.097007941790224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Zones!$H$11</f>
        <v>1998.29</v>
      </c>
      <c r="E44" s="38">
        <f>SUMIFS(Raw_totalendusesannual!$D:$D,
        Raw_totalendusesannual!$B:$B,$A44,
        Raw_totalendusesannual!$C:$C,$B44,
        Raw_totalendusesannual!$A:$A,$C44) / $D44</f>
        <v>68.650045789149729</v>
      </c>
      <c r="F44" s="38">
        <f>SUMIFS(Raw_totalendusesannual!$E:$E,
        Raw_totalendusesannual!$B:$B,$A44,
        Raw_totalendusesannual!$C:$C,$B44,
        Raw_totalendusesannual!$A:$A,$C44) / $D44</f>
        <v>86.727732211040447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Zones!$H$11</f>
        <v>1998.29</v>
      </c>
      <c r="E45" s="38">
        <f>SUMIFS(Raw_totalendusesannual!$D:$D,
        Raw_totalendusesannual!$B:$B,$A45,
        Raw_totalendusesannual!$C:$C,$B45,
        Raw_totalendusesannual!$A:$A,$C45) / $D45</f>
        <v>100.8730814846694</v>
      </c>
      <c r="F45" s="38">
        <f>SUMIFS(Raw_totalendusesannual!$E:$E,
        Raw_totalendusesannual!$B:$B,$A45,
        Raw_totalendusesannual!$C:$C,$B45,
        Raw_totalendusesannual!$A:$A,$C45) / $D45</f>
        <v>73.427720701199533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Zones!$H$11</f>
        <v>1998.29</v>
      </c>
      <c r="E46" s="38">
        <f>SUMIFS(Raw_totalendusesannual!$D:$D,
        Raw_totalendusesannual!$B:$B,$A46,
        Raw_totalendusesannual!$C:$C,$B46,
        Raw_totalendusesannual!$A:$A,$C46) / $D46</f>
        <v>78.642424272753203</v>
      </c>
      <c r="F46" s="38">
        <f>SUMIFS(Raw_totalendusesannual!$E:$E,
        Raw_totalendusesannual!$B:$B,$A46,
        Raw_totalendusesannual!$C:$C,$B46,
        Raw_totalendusesannual!$A:$A,$C46) / $D46</f>
        <v>77.995035755571024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Zones!$H$11</f>
        <v>1998.29</v>
      </c>
      <c r="E47" s="38">
        <f>SUMIFS(Raw_totalendusesannual!$D:$D,
        Raw_totalendusesannual!$B:$B,$A47,
        Raw_totalendusesannual!$C:$C,$B47,
        Raw_totalendusesannual!$A:$A,$C47) / $D47</f>
        <v>101.98724409370011</v>
      </c>
      <c r="F47" s="38">
        <f>SUMIFS(Raw_totalendusesannual!$E:$E,
        Raw_totalendusesannual!$B:$B,$A47,
        Raw_totalendusesannual!$C:$C,$B47,
        Raw_totalendusesannual!$A:$A,$C47) / $D47</f>
        <v>69.067352586461425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Zones!$H$11</f>
        <v>1998.29</v>
      </c>
      <c r="E48" s="38">
        <f>SUMIFS(Raw_totalendusesannual!$D:$D,
        Raw_totalendusesannual!$B:$B,$A48,
        Raw_totalendusesannual!$C:$C,$B48,
        Raw_totalendusesannual!$A:$A,$C48) / $D48</f>
        <v>80.807940789374925</v>
      </c>
      <c r="F48" s="38">
        <f>SUMIFS(Raw_totalendusesannual!$E:$E,
        Raw_totalendusesannual!$B:$B,$A48,
        Raw_totalendusesannual!$C:$C,$B48,
        Raw_totalendusesannual!$A:$A,$C48) / $D48</f>
        <v>69.350975083696554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Zones!$H$11</f>
        <v>1998.29</v>
      </c>
      <c r="E49" s="38">
        <f>SUMIFS(Raw_totalendusesannual!$D:$D,
        Raw_totalendusesannual!$B:$B,$A49,
        Raw_totalendusesannual!$C:$C,$B49,
        Raw_totalendusesannual!$A:$A,$C49) / $D49</f>
        <v>100.82819310510487</v>
      </c>
      <c r="F49" s="38">
        <f>SUMIFS(Raw_totalendusesannual!$E:$E,
        Raw_totalendusesannual!$B:$B,$A49,
        Raw_totalendusesannual!$C:$C,$B49,
        Raw_totalendusesannual!$A:$A,$C49) / $D49</f>
        <v>69.076390313718235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Zones!$H$11</f>
        <v>1998.29</v>
      </c>
      <c r="E50" s="38">
        <f>SUMIFS(Raw_totalendusesannual!$D:$D,
        Raw_totalendusesannual!$B:$B,$A50,
        Raw_totalendusesannual!$C:$C,$B50,
        Raw_totalendusesannual!$A:$A,$C50) / $D50</f>
        <v>78.632245569962322</v>
      </c>
      <c r="F50" s="38">
        <f>SUMIFS(Raw_totalendusesannual!$E:$E,
        Raw_totalendusesannual!$B:$B,$A50,
        Raw_totalendusesannual!$C:$C,$B50,
        Raw_totalendusesannual!$A:$A,$C50) / $D50</f>
        <v>69.424522967136895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Zones!$H$11</f>
        <v>1998.29</v>
      </c>
      <c r="E51" s="38">
        <f>SUMIFS(Raw_totalendusesannual!$D:$D,
        Raw_totalendusesannual!$B:$B,$A51,
        Raw_totalendusesannual!$C:$C,$B51,
        Raw_totalendusesannual!$A:$A,$C51) / $D51</f>
        <v>86.264841439430725</v>
      </c>
      <c r="F51" s="38">
        <f>SUMIFS(Raw_totalendusesannual!$E:$E,
        Raw_totalendusesannual!$B:$B,$A51,
        Raw_totalendusesannual!$C:$C,$B51,
        Raw_totalendusesannual!$A:$A,$C51) / $D51</f>
        <v>77.142531864744356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Zones!$H$11</f>
        <v>1998.29</v>
      </c>
      <c r="E52" s="38">
        <f>SUMIFS(Raw_totalendusesannual!$D:$D,
        Raw_totalendusesannual!$B:$B,$A52,
        Raw_totalendusesannual!$C:$C,$B52,
        Raw_totalendusesannual!$A:$A,$C52) / $D52</f>
        <v>67.897307197654001</v>
      </c>
      <c r="F52" s="38">
        <f>SUMIFS(Raw_totalendusesannual!$E:$E,
        Raw_totalendusesannual!$B:$B,$A52,
        Raw_totalendusesannual!$C:$C,$B52,
        Raw_totalendusesannual!$A:$A,$C52) / $D52</f>
        <v>82.64672294812064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Zones!$H$11</f>
        <v>1998.29</v>
      </c>
      <c r="E53" s="38">
        <f>SUMIFS(Raw_totalendusesannual!$D:$D,
        Raw_totalendusesannual!$B:$B,$A53,
        Raw_totalendusesannual!$C:$C,$B53,
        Raw_totalendusesannual!$A:$A,$C53) / $D53</f>
        <v>96.831355809216888</v>
      </c>
      <c r="F53" s="38">
        <f>SUMIFS(Raw_totalendusesannual!$E:$E,
        Raw_totalendusesannual!$B:$B,$A53,
        Raw_totalendusesannual!$C:$C,$B53,
        Raw_totalendusesannual!$A:$A,$C53) / $D53</f>
        <v>69.451501033383536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Zones!$H$11</f>
        <v>1998.29</v>
      </c>
      <c r="E54" s="38">
        <f>SUMIFS(Raw_totalendusesannual!$D:$D,
        Raw_totalendusesannual!$B:$B,$A54,
        Raw_totalendusesannual!$C:$C,$B54,
        Raw_totalendusesannual!$A:$A,$C54) / $D54</f>
        <v>77.508129450680329</v>
      </c>
      <c r="F54" s="38">
        <f>SUMIFS(Raw_totalendusesannual!$E:$E,
        Raw_totalendusesannual!$B:$B,$A54,
        Raw_totalendusesannual!$C:$C,$B54,
        Raw_totalendusesannual!$A:$A,$C54) / $D54</f>
        <v>71.761841374375095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Zones!$H$11</f>
        <v>1998.29</v>
      </c>
      <c r="E55" s="38">
        <f>SUMIFS(Raw_totalendusesannual!$D:$D,
        Raw_totalendusesannual!$B:$B,$A55,
        Raw_totalendusesannual!$C:$C,$B55,
        Raw_totalendusesannual!$A:$A,$C55) / $D55</f>
        <v>108.56869123100252</v>
      </c>
      <c r="F55" s="38">
        <f>SUMIFS(Raw_totalendusesannual!$E:$E,
        Raw_totalendusesannual!$B:$B,$A55,
        Raw_totalendusesannual!$C:$C,$B55,
        Raw_totalendusesannual!$A:$A,$C55) / $D55</f>
        <v>66.978611713014629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Zones!$H$11</f>
        <v>1998.29</v>
      </c>
      <c r="E56" s="38">
        <f>SUMIFS(Raw_totalendusesannual!$D:$D,
        Raw_totalendusesannual!$B:$B,$A56,
        Raw_totalendusesannual!$C:$C,$B56,
        Raw_totalendusesannual!$A:$A,$C56) / $D56</f>
        <v>85.566209108788016</v>
      </c>
      <c r="F56" s="38">
        <f>SUMIFS(Raw_totalendusesannual!$E:$E,
        Raw_totalendusesannual!$B:$B,$A56,
        Raw_totalendusesannual!$C:$C,$B56,
        Raw_totalendusesannual!$A:$A,$C56) / $D56</f>
        <v>68.079698141911337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Zones!$H$11</f>
        <v>1998.29</v>
      </c>
      <c r="E57" s="38">
        <f>SUMIFS(Raw_totalendusesannual!$D:$D,
        Raw_totalendusesannual!$B:$B,$A57,
        Raw_totalendusesannual!$C:$C,$B57,
        Raw_totalendusesannual!$A:$A,$C57) / $D57</f>
        <v>108.51600118100977</v>
      </c>
      <c r="F57" s="38">
        <f>SUMIFS(Raw_totalendusesannual!$E:$E,
        Raw_totalendusesannual!$B:$B,$A57,
        Raw_totalendusesannual!$C:$C,$B57,
        Raw_totalendusesannual!$A:$A,$C57) / $D57</f>
        <v>66.309174344064175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Zones!$H$11</f>
        <v>1998.29</v>
      </c>
      <c r="E58" s="38">
        <f>SUMIFS(Raw_totalendusesannual!$D:$D,
        Raw_totalendusesannual!$B:$B,$A58,
        Raw_totalendusesannual!$C:$C,$B58,
        Raw_totalendusesannual!$A:$A,$C58) / $D58</f>
        <v>85.774342062463418</v>
      </c>
      <c r="F58" s="38">
        <f>SUMIFS(Raw_totalendusesannual!$E:$E,
        Raw_totalendusesannual!$B:$B,$A58,
        Raw_totalendusesannual!$C:$C,$B58,
        Raw_totalendusesannual!$A:$A,$C58) / $D58</f>
        <v>66.308338629528251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Zones!$H$11</f>
        <v>1998.29</v>
      </c>
      <c r="E59" s="38">
        <f>SUMIFS(Raw_totalendusesannual!$D:$D,
        Raw_totalendusesannual!$B:$B,$A59,
        Raw_totalendusesannual!$C:$C,$B59,
        Raw_totalendusesannual!$A:$A,$C59) / $D59</f>
        <v>108.5607094065426</v>
      </c>
      <c r="F59" s="38">
        <f>SUMIFS(Raw_totalendusesannual!$E:$E,
        Raw_totalendusesannual!$B:$B,$A59,
        Raw_totalendusesannual!$C:$C,$B59,
        Raw_totalendusesannual!$A:$A,$C59) / $D59</f>
        <v>66.309909973026933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Zones!$H$11</f>
        <v>1998.29</v>
      </c>
      <c r="E60" s="38">
        <f>SUMIFS(Raw_totalendusesannual!$D:$D,
        Raw_totalendusesannual!$B:$B,$A60,
        Raw_totalendusesannual!$C:$C,$B60,
        Raw_totalendusesannual!$A:$A,$C60) / $D60</f>
        <v>85.54343964089297</v>
      </c>
      <c r="F60" s="38">
        <f>SUMIFS(Raw_totalendusesannual!$E:$E,
        Raw_totalendusesannual!$B:$B,$A60,
        Raw_totalendusesannual!$C:$C,$B60,
        Raw_totalendusesannual!$A:$A,$C60) / $D60</f>
        <v>66.310585550645797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Zones!$H$11</f>
        <v>1998.29</v>
      </c>
      <c r="E61" s="38">
        <f>SUMIFS(Raw_totalendusesannual!$D:$D,
        Raw_totalendusesannual!$B:$B,$A61,
        Raw_totalendusesannual!$C:$C,$B61,
        Raw_totalendusesannual!$A:$A,$C61) / $D61</f>
        <v>94.505822478218889</v>
      </c>
      <c r="F61" s="38">
        <f>SUMIFS(Raw_totalendusesannual!$E:$E,
        Raw_totalendusesannual!$B:$B,$A61,
        Raw_totalendusesannual!$C:$C,$B61,
        Raw_totalendusesannual!$A:$A,$C61) / $D61</f>
        <v>68.121303714676046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Zones!$H$11</f>
        <v>1998.29</v>
      </c>
      <c r="E62" s="38">
        <f>SUMIFS(Raw_totalendusesannual!$D:$D,
        Raw_totalendusesannual!$B:$B,$A62,
        Raw_totalendusesannual!$C:$C,$B62,
        Raw_totalendusesannual!$A:$A,$C62) / $D62</f>
        <v>74.994350169394835</v>
      </c>
      <c r="F62" s="38">
        <f>SUMIFS(Raw_totalendusesannual!$E:$E,
        Raw_totalendusesannual!$B:$B,$A62,
        Raw_totalendusesannual!$C:$C,$B62,
        Raw_totalendusesannual!$A:$A,$C62) / $D62</f>
        <v>69.736824985362489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Zones!$H$11</f>
        <v>1998.29</v>
      </c>
      <c r="E63" s="38">
        <f>SUMIFS(Raw_totalendusesannual!$D:$D,
        Raw_totalendusesannual!$B:$B,$A63,
        Raw_totalendusesannual!$C:$C,$B63,
        Raw_totalendusesannual!$A:$A,$C63) / $D63</f>
        <v>101.6714090547418</v>
      </c>
      <c r="F63" s="38">
        <f>SUMIFS(Raw_totalendusesannual!$E:$E,
        Raw_totalendusesannual!$B:$B,$A63,
        Raw_totalendusesannual!$C:$C,$B63,
        Raw_totalendusesannual!$A:$A,$C63) / $D63</f>
        <v>69.485109768852368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Zones!$H$11</f>
        <v>1998.29</v>
      </c>
      <c r="E64" s="38">
        <f>SUMIFS(Raw_totalendusesannual!$D:$D,
        Raw_totalendusesannual!$B:$B,$A64,
        Raw_totalendusesannual!$C:$C,$B64,
        Raw_totalendusesannual!$A:$A,$C64) / $D64</f>
        <v>82.139599357450621</v>
      </c>
      <c r="F64" s="38">
        <f>SUMIFS(Raw_totalendusesannual!$E:$E,
        Raw_totalendusesannual!$B:$B,$A64,
        Raw_totalendusesannual!$C:$C,$B64,
        Raw_totalendusesannual!$A:$A,$C64) / $D64</f>
        <v>73.005139394182024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Zones!$H$11</f>
        <v>1998.29</v>
      </c>
      <c r="E65" s="38">
        <f>SUMIFS(Raw_totalendusesannual!$D:$D,
        Raw_totalendusesannual!$B:$B,$A65,
        Raw_totalendusesannual!$C:$C,$B65,
        Raw_totalendusesannual!$A:$A,$C65) / $D65</f>
        <v>109.9845968302899</v>
      </c>
      <c r="F65" s="38">
        <f>SUMIFS(Raw_totalendusesannual!$E:$E,
        Raw_totalendusesannual!$B:$B,$A65,
        Raw_totalendusesannual!$C:$C,$B65,
        Raw_totalendusesannual!$A:$A,$C65) / $D65</f>
        <v>66.522581807445363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Zones!$H$11</f>
        <v>1998.29</v>
      </c>
      <c r="E66" s="38">
        <f>SUMIFS(Raw_totalendusesannual!$D:$D,
        Raw_totalendusesannual!$B:$B,$A66,
        Raw_totalendusesannual!$C:$C,$B66,
        Raw_totalendusesannual!$A:$A,$C66) / $D66</f>
        <v>86.563797046474747</v>
      </c>
      <c r="F66" s="38">
        <f>SUMIFS(Raw_totalendusesannual!$E:$E,
        Raw_totalendusesannual!$B:$B,$A66,
        Raw_totalendusesannual!$C:$C,$B66,
        Raw_totalendusesannual!$A:$A,$C66) / $D66</f>
        <v>67.502589714205641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Zones!$H$11</f>
        <v>1998.29</v>
      </c>
      <c r="E67" s="38">
        <f>SUMIFS(Raw_totalendusesannual!$D:$D,
        Raw_totalendusesannual!$B:$B,$A67,
        Raw_totalendusesannual!$C:$C,$B67,
        Raw_totalendusesannual!$A:$A,$C67) / $D67</f>
        <v>109.96394417226729</v>
      </c>
      <c r="F67" s="38">
        <f>SUMIFS(Raw_totalendusesannual!$E:$E,
        Raw_totalendusesannual!$B:$B,$A67,
        Raw_totalendusesannual!$C:$C,$B67,
        Raw_totalendusesannual!$A:$A,$C67) / $D67</f>
        <v>65.902041245264712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Zones!$H$11</f>
        <v>1998.29</v>
      </c>
      <c r="E68" s="38">
        <f>SUMIFS(Raw_totalendusesannual!$D:$D,
        Raw_totalendusesannual!$B:$B,$A68,
        Raw_totalendusesannual!$C:$C,$B68,
        Raw_totalendusesannual!$A:$A,$C68) / $D68</f>
        <v>86.751697701534809</v>
      </c>
      <c r="F68" s="38">
        <f>SUMIFS(Raw_totalendusesannual!$E:$E,
        Raw_totalendusesannual!$B:$B,$A68,
        Raw_totalendusesannual!$C:$C,$B68,
        Raw_totalendusesannual!$A:$A,$C68) / $D68</f>
        <v>65.895510661615674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Zones!$H$11</f>
        <v>1998.29</v>
      </c>
      <c r="E69" s="38">
        <f>SUMIFS(Raw_totalendusesannual!$D:$D,
        Raw_totalendusesannual!$B:$B,$A69,
        Raw_totalendusesannual!$C:$C,$B69,
        Raw_totalendusesannual!$A:$A,$C69) / $D69</f>
        <v>109.97619965070135</v>
      </c>
      <c r="F69" s="38">
        <f>SUMIFS(Raw_totalendusesannual!$E:$E,
        Raw_totalendusesannual!$B:$B,$A69,
        Raw_totalendusesannual!$C:$C,$B69,
        Raw_totalendusesannual!$A:$A,$C69) / $D69</f>
        <v>65.902471613229309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Zones!$H$11</f>
        <v>1998.29</v>
      </c>
      <c r="E70" s="38">
        <f>SUMIFS(Raw_totalendusesannual!$D:$D,
        Raw_totalendusesannual!$B:$B,$A70,
        Raw_totalendusesannual!$C:$C,$B70,
        Raw_totalendusesannual!$A:$A,$C70) / $D70</f>
        <v>86.540862437383964</v>
      </c>
      <c r="F70" s="38">
        <f>SUMIFS(Raw_totalendusesannual!$E:$E,
        Raw_totalendusesannual!$B:$B,$A70,
        Raw_totalendusesannual!$C:$C,$B70,
        Raw_totalendusesannual!$A:$A,$C70) / $D70</f>
        <v>65.897347231883259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Zones!$H$11</f>
        <v>1998.29</v>
      </c>
      <c r="E71" s="38">
        <f>SUMIFS(Raw_totalendusesannual!$D:$D,
        Raw_totalendusesannual!$B:$B,$A71,
        Raw_totalendusesannual!$C:$C,$B71,
        Raw_totalendusesannual!$A:$A,$C71) / $D71</f>
        <v>95.600238203664134</v>
      </c>
      <c r="F71" s="38">
        <f>SUMIFS(Raw_totalendusesannual!$E:$E,
        Raw_totalendusesannual!$B:$B,$A71,
        Raw_totalendusesannual!$C:$C,$B71,
        Raw_totalendusesannual!$A:$A,$C71) / $D71</f>
        <v>67.627281325533332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Zones!$H$11</f>
        <v>1998.29</v>
      </c>
      <c r="E72" s="38">
        <f>SUMIFS(Raw_totalendusesannual!$D:$D,
        Raw_totalendusesannual!$B:$B,$A72,
        Raw_totalendusesannual!$C:$C,$B72,
        Raw_totalendusesannual!$A:$A,$C72) / $D72</f>
        <v>75.894044407968821</v>
      </c>
      <c r="F72" s="38">
        <f>SUMIFS(Raw_totalendusesannual!$E:$E,
        Raw_totalendusesannual!$B:$B,$A72,
        Raw_totalendusesannual!$C:$C,$B72,
        Raw_totalendusesannual!$A:$A,$C72) / $D72</f>
        <v>69.020237302893975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Zones!$H$11</f>
        <v>1998.29</v>
      </c>
      <c r="E73" s="38">
        <f>SUMIFS(Raw_totalendusesannual!$D:$D,
        Raw_totalendusesannual!$B:$B,$A73,
        Raw_totalendusesannual!$C:$C,$B73,
        Raw_totalendusesannual!$A:$A,$C73) / $D73</f>
        <v>104.73738046029355</v>
      </c>
      <c r="F73" s="38">
        <f>SUMIFS(Raw_totalendusesannual!$E:$E,
        Raw_totalendusesannual!$B:$B,$A73,
        Raw_totalendusesannual!$C:$C,$B73,
        Raw_totalendusesannual!$A:$A,$C73) / $D73</f>
        <v>70.401593362324789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Zones!$H$11</f>
        <v>1998.29</v>
      </c>
      <c r="E74" s="38">
        <f>SUMIFS(Raw_totalendusesannual!$D:$D,
        Raw_totalendusesannual!$B:$B,$A74,
        Raw_totalendusesannual!$C:$C,$B74,
        Raw_totalendusesannual!$A:$A,$C74) / $D74</f>
        <v>84.897462330292399</v>
      </c>
      <c r="F74" s="38">
        <f>SUMIFS(Raw_totalendusesannual!$E:$E,
        Raw_totalendusesannual!$B:$B,$A74,
        Raw_totalendusesannual!$C:$C,$B74,
        Raw_totalendusesannual!$A:$A,$C74) / $D74</f>
        <v>73.575186784700918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Zones!$H$11</f>
        <v>1998.29</v>
      </c>
      <c r="E75" s="38">
        <f>SUMIFS(Raw_totalendusesannual!$D:$D,
        Raw_totalendusesannual!$B:$B,$A75,
        Raw_totalendusesannual!$C:$C,$B75,
        Raw_totalendusesannual!$A:$A,$C75) / $D75</f>
        <v>114.38554464066777</v>
      </c>
      <c r="F75" s="38">
        <f>SUMIFS(Raw_totalendusesannual!$E:$E,
        Raw_totalendusesannual!$B:$B,$A75,
        Raw_totalendusesannual!$C:$C,$B75,
        Raw_totalendusesannual!$A:$A,$C75) / $D75</f>
        <v>66.97772095141346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Zones!$H$11</f>
        <v>1998.29</v>
      </c>
      <c r="E76" s="38">
        <f>SUMIFS(Raw_totalendusesannual!$D:$D,
        Raw_totalendusesannual!$B:$B,$A76,
        Raw_totalendusesannual!$C:$C,$B76,
        Raw_totalendusesannual!$A:$A,$C76) / $D76</f>
        <v>91.104919706348923</v>
      </c>
      <c r="F76" s="38">
        <f>SUMIFS(Raw_totalendusesannual!$E:$E,
        Raw_totalendusesannual!$B:$B,$A76,
        Raw_totalendusesannual!$C:$C,$B76,
        Raw_totalendusesannual!$A:$A,$C76) / $D76</f>
        <v>68.383302723828876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Zones!$H$11</f>
        <v>1998.29</v>
      </c>
      <c r="E77" s="38">
        <f>SUMIFS(Raw_totalendusesannual!$D:$D,
        Raw_totalendusesannual!$B:$B,$A77,
        Raw_totalendusesannual!$C:$C,$B77,
        Raw_totalendusesannual!$A:$A,$C77) / $D77</f>
        <v>114.55741158690681</v>
      </c>
      <c r="F77" s="38">
        <f>SUMIFS(Raw_totalendusesannual!$E:$E,
        Raw_totalendusesannual!$B:$B,$A77,
        Raw_totalendusesannual!$C:$C,$B77,
        Raw_totalendusesannual!$A:$A,$C77) / $D77</f>
        <v>65.856922668881907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Zones!$H$11</f>
        <v>1998.29</v>
      </c>
      <c r="E78" s="38">
        <f>SUMIFS(Raw_totalendusesannual!$D:$D,
        Raw_totalendusesannual!$B:$B,$A78,
        Raw_totalendusesannual!$C:$C,$B78,
        Raw_totalendusesannual!$A:$A,$C78) / $D78</f>
        <v>91.599742780076966</v>
      </c>
      <c r="F78" s="38">
        <f>SUMIFS(Raw_totalendusesannual!$E:$E,
        Raw_totalendusesannual!$B:$B,$A78,
        Raw_totalendusesannual!$C:$C,$B78,
        Raw_totalendusesannual!$A:$A,$C78) / $D78</f>
        <v>65.863788539201025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Zones!$H$11</f>
        <v>1998.29</v>
      </c>
      <c r="E79" s="38">
        <f>SUMIFS(Raw_totalendusesannual!$D:$D,
        Raw_totalendusesannual!$B:$B,$A79,
        Raw_totalendusesannual!$C:$C,$B79,
        Raw_totalendusesannual!$A:$A,$C79) / $D79</f>
        <v>114.37310900820202</v>
      </c>
      <c r="F79" s="38">
        <f>SUMIFS(Raw_totalendusesannual!$E:$E,
        Raw_totalendusesannual!$B:$B,$A79,
        Raw_totalendusesannual!$C:$C,$B79,
        Raw_totalendusesannual!$A:$A,$C79) / $D79</f>
        <v>65.857518178042227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Zones!$H$11</f>
        <v>1998.29</v>
      </c>
      <c r="E80" s="38">
        <f>SUMIFS(Raw_totalendusesannual!$D:$D,
        Raw_totalendusesannual!$B:$B,$A80,
        Raw_totalendusesannual!$C:$C,$B80,
        Raw_totalendusesannual!$A:$A,$C80) / $D80</f>
        <v>91.07036516221369</v>
      </c>
      <c r="F80" s="38">
        <f>SUMIFS(Raw_totalendusesannual!$E:$E,
        Raw_totalendusesannual!$B:$B,$A80,
        Raw_totalendusesannual!$C:$C,$B80,
        Raw_totalendusesannual!$A:$A,$C80) / $D80</f>
        <v>65.87053430683234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Zones!$H$11</f>
        <v>1998.29</v>
      </c>
      <c r="E81" s="38">
        <f>SUMIFS(Raw_totalendusesannual!$D:$D,
        Raw_totalendusesannual!$B:$B,$A81,
        Raw_totalendusesannual!$C:$C,$B81,
        Raw_totalendusesannual!$A:$A,$C81) / $D81</f>
        <v>99.146340120803302</v>
      </c>
      <c r="F81" s="38">
        <f>SUMIFS(Raw_totalendusesannual!$E:$E,
        Raw_totalendusesannual!$B:$B,$A81,
        Raw_totalendusesannual!$C:$C,$B81,
        Raw_totalendusesannual!$A:$A,$C81) / $D81</f>
        <v>68.531949817093619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Zones!$H$11</f>
        <v>1998.29</v>
      </c>
      <c r="E82" s="38">
        <f>SUMIFS(Raw_totalendusesannual!$D:$D,
        Raw_totalendusesannual!$B:$B,$A82,
        Raw_totalendusesannual!$C:$C,$B82,
        Raw_totalendusesannual!$A:$A,$C82) / $D82</f>
        <v>79.604356724999874</v>
      </c>
      <c r="F82" s="38">
        <f>SUMIFS(Raw_totalendusesannual!$E:$E,
        Raw_totalendusesannual!$B:$B,$A82,
        Raw_totalendusesannual!$C:$C,$B82,
        Raw_totalendusesannual!$A:$A,$C82) / $D82</f>
        <v>70.440231397845167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Zones!$H$11</f>
        <v>1998.29</v>
      </c>
      <c r="E83" s="38">
        <f>SUMIFS(Raw_totalendusesannual!$D:$D,
        Raw_totalendusesannual!$B:$B,$A83,
        Raw_totalendusesannual!$C:$C,$B83,
        Raw_totalendusesannual!$A:$A,$C83) / $D83</f>
        <v>110.35913706218817</v>
      </c>
      <c r="F83" s="38">
        <f>SUMIFS(Raw_totalendusesannual!$E:$E,
        Raw_totalendusesannual!$B:$B,$A83,
        Raw_totalendusesannual!$C:$C,$B83,
        Raw_totalendusesannual!$A:$A,$C83) / $D83</f>
        <v>69.431488923029193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Zones!$H$11</f>
        <v>1998.29</v>
      </c>
      <c r="E84" s="38">
        <f>SUMIFS(Raw_totalendusesannual!$D:$D,
        Raw_totalendusesannual!$B:$B,$A84,
        Raw_totalendusesannual!$C:$C,$B84,
        Raw_totalendusesannual!$A:$A,$C84) / $D84</f>
        <v>89.079477953650368</v>
      </c>
      <c r="F84" s="38">
        <f>SUMIFS(Raw_totalendusesannual!$E:$E,
        Raw_totalendusesannual!$B:$B,$A84,
        Raw_totalendusesannual!$C:$C,$B84,
        Raw_totalendusesannual!$A:$A,$C84) / $D84</f>
        <v>72.764338509425556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Zones!$H$11</f>
        <v>1998.29</v>
      </c>
      <c r="E85" s="38">
        <f>SUMIFS(Raw_totalendusesannual!$D:$D,
        Raw_totalendusesannual!$B:$B,$A85,
        Raw_totalendusesannual!$C:$C,$B85,
        Raw_totalendusesannual!$A:$A,$C85) / $D85</f>
        <v>120.07136601794535</v>
      </c>
      <c r="F85" s="38">
        <f>SUMIFS(Raw_totalendusesannual!$E:$E,
        Raw_totalendusesannual!$B:$B,$A85,
        Raw_totalendusesannual!$C:$C,$B85,
        Raw_totalendusesannual!$A:$A,$C85) / $D85</f>
        <v>66.197804122524758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Zones!$H$11</f>
        <v>1998.29</v>
      </c>
      <c r="E86" s="38">
        <f>SUMIFS(Raw_totalendusesannual!$D:$D,
        Raw_totalendusesannual!$B:$B,$A86,
        Raw_totalendusesannual!$C:$C,$B86,
        Raw_totalendusesannual!$A:$A,$C86) / $D86</f>
        <v>95.032312627296335</v>
      </c>
      <c r="F86" s="38">
        <f>SUMIFS(Raw_totalendusesannual!$E:$E,
        Raw_totalendusesannual!$B:$B,$A86,
        Raw_totalendusesannual!$C:$C,$B86,
        Raw_totalendusesannual!$A:$A,$C86) / $D86</f>
        <v>67.306216815377141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Zones!$H$11</f>
        <v>1998.29</v>
      </c>
      <c r="E87" s="38">
        <f>SUMIFS(Raw_totalendusesannual!$D:$D,
        Raw_totalendusesannual!$B:$B,$A87,
        Raw_totalendusesannual!$C:$C,$B87,
        Raw_totalendusesannual!$A:$A,$C87) / $D87</f>
        <v>120.16282421470358</v>
      </c>
      <c r="F87" s="38">
        <f>SUMIFS(Raw_totalendusesannual!$E:$E,
        Raw_totalendusesannual!$B:$B,$A87,
        Raw_totalendusesannual!$C:$C,$B87,
        Raw_totalendusesannual!$A:$A,$C87) / $D87</f>
        <v>65.419438620020117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Zones!$H$11</f>
        <v>1998.29</v>
      </c>
      <c r="E88" s="38">
        <f>SUMIFS(Raw_totalendusesannual!$D:$D,
        Raw_totalendusesannual!$B:$B,$A88,
        Raw_totalendusesannual!$C:$C,$B88,
        Raw_totalendusesannual!$A:$A,$C88) / $D88</f>
        <v>95.37811328686027</v>
      </c>
      <c r="F88" s="38">
        <f>SUMIFS(Raw_totalendusesannual!$E:$E,
        Raw_totalendusesannual!$B:$B,$A88,
        Raw_totalendusesannual!$C:$C,$B88,
        Raw_totalendusesannual!$A:$A,$C88) / $D88</f>
        <v>65.419503675642673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Zones!$H$11</f>
        <v>1998.29</v>
      </c>
      <c r="E89" s="38">
        <f>SUMIFS(Raw_totalendusesannual!$D:$D,
        Raw_totalendusesannual!$B:$B,$A89,
        Raw_totalendusesannual!$C:$C,$B89,
        Raw_totalendusesannual!$A:$A,$C89) / $D89</f>
        <v>120.06052675037157</v>
      </c>
      <c r="F89" s="38">
        <f>SUMIFS(Raw_totalendusesannual!$E:$E,
        Raw_totalendusesannual!$B:$B,$A89,
        Raw_totalendusesannual!$C:$C,$B89,
        Raw_totalendusesannual!$A:$A,$C89) / $D89</f>
        <v>65.419698842510343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Zones!$H$11</f>
        <v>1998.29</v>
      </c>
      <c r="E90" s="38">
        <f>SUMIFS(Raw_totalendusesannual!$D:$D,
        Raw_totalendusesannual!$B:$B,$A90,
        Raw_totalendusesannual!$C:$C,$B90,
        Raw_totalendusesannual!$A:$A,$C90) / $D90</f>
        <v>95.002812404605947</v>
      </c>
      <c r="F90" s="38">
        <f>SUMIFS(Raw_totalendusesannual!$E:$E,
        Raw_totalendusesannual!$B:$B,$A90,
        Raw_totalendusesannual!$C:$C,$B90,
        Raw_totalendusesannual!$A:$A,$C90) / $D90</f>
        <v>65.422511247116276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Zones!$H$11</f>
        <v>1998.29</v>
      </c>
      <c r="E91" s="38">
        <f>SUMIFS(Raw_totalendusesannual!$D:$D,
        Raw_totalendusesannual!$B:$B,$A91,
        Raw_totalendusesannual!$C:$C,$B91,
        Raw_totalendusesannual!$A:$A,$C91) / $D91</f>
        <v>103.72605077341127</v>
      </c>
      <c r="F91" s="38">
        <f>SUMIFS(Raw_totalendusesannual!$E:$E,
        Raw_totalendusesannual!$B:$B,$A91,
        Raw_totalendusesannual!$C:$C,$B91,
        Raw_totalendusesannual!$A:$A,$C91) / $D91</f>
        <v>67.56537839853074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Zones!$H$11</f>
        <v>1998.29</v>
      </c>
      <c r="E92" s="38">
        <f>SUMIFS(Raw_totalendusesannual!$D:$D,
        Raw_totalendusesannual!$B:$B,$A92,
        Raw_totalendusesannual!$C:$C,$B92,
        Raw_totalendusesannual!$A:$A,$C92) / $D92</f>
        <v>82.941204730044177</v>
      </c>
      <c r="F92" s="38">
        <f>SUMIFS(Raw_totalendusesannual!$E:$E,
        Raw_totalendusesannual!$B:$B,$A92,
        Raw_totalendusesannual!$C:$C,$B92,
        Raw_totalendusesannual!$A:$A,$C92) / $D92</f>
        <v>69.185743810958371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Zones!$H$11</f>
        <v>1998.29</v>
      </c>
      <c r="E93" s="38">
        <f>SUMIFS(Raw_totalendusesannual!$D:$D,
        Raw_totalendusesannual!$B:$B,$A93,
        Raw_totalendusesannual!$C:$C,$B93,
        Raw_totalendusesannual!$A:$A,$C93) / $D93</f>
        <v>118.2450044788294</v>
      </c>
      <c r="F93" s="38">
        <f>SUMIFS(Raw_totalendusesannual!$E:$E,
        Raw_totalendusesannual!$B:$B,$A93,
        Raw_totalendusesannual!$C:$C,$B93,
        Raw_totalendusesannual!$A:$A,$C93) / $D93</f>
        <v>75.488592746798517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Zones!$H$11</f>
        <v>1998.29</v>
      </c>
      <c r="E94" s="38">
        <f>SUMIFS(Raw_totalendusesannual!$D:$D,
        Raw_totalendusesannual!$B:$B,$A94,
        Raw_totalendusesannual!$C:$C,$B94,
        Raw_totalendusesannual!$A:$A,$C94) / $D94</f>
        <v>95.577934133684295</v>
      </c>
      <c r="F94" s="38">
        <f>SUMIFS(Raw_totalendusesannual!$E:$E,
        Raw_totalendusesannual!$B:$B,$A94,
        Raw_totalendusesannual!$C:$C,$B94,
        Raw_totalendusesannual!$A:$A,$C94) / $D94</f>
        <v>77.602365022093892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Zones!$H$11</f>
        <v>1998.29</v>
      </c>
      <c r="E95" s="38">
        <f>SUMIFS(Raw_totalendusesannual!$D:$D,
        Raw_totalendusesannual!$B:$B,$A95,
        Raw_totalendusesannual!$C:$C,$B95,
        Raw_totalendusesannual!$A:$A,$C95) / $D95</f>
        <v>124.95218912169905</v>
      </c>
      <c r="F95" s="38">
        <f>SUMIFS(Raw_totalendusesannual!$E:$E,
        Raw_totalendusesannual!$B:$B,$A95,
        Raw_totalendusesannual!$C:$C,$B95,
        Raw_totalendusesannual!$A:$A,$C95) / $D95</f>
        <v>68.259026467629823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Zones!$H$11</f>
        <v>1998.29</v>
      </c>
      <c r="E96" s="38">
        <f>SUMIFS(Raw_totalendusesannual!$D:$D,
        Raw_totalendusesannual!$B:$B,$A96,
        Raw_totalendusesannual!$C:$C,$B96,
        Raw_totalendusesannual!$A:$A,$C96) / $D96</f>
        <v>100.62844732246072</v>
      </c>
      <c r="F96" s="38">
        <f>SUMIFS(Raw_totalendusesannual!$E:$E,
        Raw_totalendusesannual!$B:$B,$A96,
        Raw_totalendusesannual!$C:$C,$B96,
        Raw_totalendusesannual!$A:$A,$C96) / $D96</f>
        <v>70.199680727021615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Zones!$H$11</f>
        <v>1998.29</v>
      </c>
      <c r="E97" s="38">
        <f>SUMIFS(Raw_totalendusesannual!$D:$D,
        Raw_totalendusesannual!$B:$B,$A97,
        Raw_totalendusesannual!$C:$C,$B97,
        Raw_totalendusesannual!$A:$A,$C97) / $D97</f>
        <v>125.77736464677299</v>
      </c>
      <c r="F97" s="38">
        <f>SUMIFS(Raw_totalendusesannual!$E:$E,
        Raw_totalendusesannual!$B:$B,$A97,
        Raw_totalendusesannual!$C:$C,$B97,
        Raw_totalendusesannual!$A:$A,$C97) / $D97</f>
        <v>65.205295527676157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Zones!$H$11</f>
        <v>1998.29</v>
      </c>
      <c r="E98" s="38">
        <f>SUMIFS(Raw_totalendusesannual!$D:$D,
        Raw_totalendusesannual!$B:$B,$A98,
        Raw_totalendusesannual!$C:$C,$B98,
        Raw_totalendusesannual!$A:$A,$C98) / $D98</f>
        <v>101.91742439786017</v>
      </c>
      <c r="F98" s="38">
        <f>SUMIFS(Raw_totalendusesannual!$E:$E,
        Raw_totalendusesannual!$B:$B,$A98,
        Raw_totalendusesannual!$C:$C,$B98,
        Raw_totalendusesannual!$A:$A,$C98) / $D98</f>
        <v>65.304905694368685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Zones!$H$11</f>
        <v>1998.29</v>
      </c>
      <c r="E99" s="38">
        <f>SUMIFS(Raw_totalendusesannual!$D:$D,
        Raw_totalendusesannual!$B:$B,$A99,
        Raw_totalendusesannual!$C:$C,$B99,
        Raw_totalendusesannual!$A:$A,$C99) / $D99</f>
        <v>124.94714480881154</v>
      </c>
      <c r="F99" s="38">
        <f>SUMIFS(Raw_totalendusesannual!$E:$E,
        Raw_totalendusesannual!$B:$B,$A99,
        Raw_totalendusesannual!$C:$C,$B99,
        Raw_totalendusesannual!$A:$A,$C99) / $D99</f>
        <v>65.216465077641388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Zones!$H$11</f>
        <v>1998.29</v>
      </c>
      <c r="E100" s="38">
        <f>SUMIFS(Raw_totalendusesannual!$D:$D,
        Raw_totalendusesannual!$B:$B,$A100,
        Raw_totalendusesannual!$C:$C,$B100,
        Raw_totalendusesannual!$A:$A,$C100) / $D100</f>
        <v>100.62463406212312</v>
      </c>
      <c r="F100" s="38">
        <f>SUMIFS(Raw_totalendusesannual!$E:$E,
        Raw_totalendusesannual!$B:$B,$A100,
        Raw_totalendusesannual!$C:$C,$B100,
        Raw_totalendusesannual!$A:$A,$C100) / $D100</f>
        <v>65.340265927367909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Zones!$H$11</f>
        <v>1998.29</v>
      </c>
      <c r="E101" s="38">
        <f>SUMIFS(Raw_totalendusesannual!$D:$D,
        Raw_totalendusesannual!$B:$B,$A101,
        Raw_totalendusesannual!$C:$C,$B101,
        Raw_totalendusesannual!$A:$A,$C101) / $D101</f>
        <v>108.72847784856052</v>
      </c>
      <c r="F101" s="38">
        <f>SUMIFS(Raw_totalendusesannual!$E:$E,
        Raw_totalendusesannual!$B:$B,$A101,
        Raw_totalendusesannual!$C:$C,$B101,
        Raw_totalendusesannual!$A:$A,$C101) / $D101</f>
        <v>71.048396378903959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Zones!$H$11</f>
        <v>1998.29</v>
      </c>
      <c r="E102" s="38">
        <f>SUMIFS(Raw_totalendusesannual!$D:$D,
        Raw_totalendusesannual!$B:$B,$A102,
        Raw_totalendusesannual!$C:$C,$B102,
        Raw_totalendusesannual!$A:$A,$C102) / $D102</f>
        <v>88.379414399311415</v>
      </c>
      <c r="F102" s="38">
        <f>SUMIFS(Raw_totalendusesannual!$E:$E,
        Raw_totalendusesannual!$B:$B,$A102,
        Raw_totalendusesannual!$C:$C,$B102,
        Raw_totalendusesannual!$A:$A,$C102) / $D102</f>
        <v>73.181960576292738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Zones!$H$11</f>
        <v>1998.29</v>
      </c>
      <c r="E103" s="38">
        <f>SUMIFS(Raw_totalendusesannual!$D:$D,
        Raw_totalendusesannual!$B:$B,$A103,
        Raw_totalendusesannual!$C:$C,$B103,
        Raw_totalendusesannual!$A:$A,$C103) / $D103</f>
        <v>118.25740508134454</v>
      </c>
      <c r="F103" s="38">
        <f>SUMIFS(Raw_totalendusesannual!$E:$E,
        Raw_totalendusesannual!$B:$B,$A103,
        Raw_totalendusesannual!$C:$C,$B103,
        Raw_totalendusesannual!$A:$A,$C103) / $D103</f>
        <v>88.644240825906152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Zones!$H$11</f>
        <v>1998.29</v>
      </c>
      <c r="E104" s="38">
        <f>SUMIFS(Raw_totalendusesannual!$D:$D,
        Raw_totalendusesannual!$B:$B,$A104,
        Raw_totalendusesannual!$C:$C,$B104,
        Raw_totalendusesannual!$A:$A,$C104) / $D104</f>
        <v>86.406352431328799</v>
      </c>
      <c r="F104" s="38">
        <f>SUMIFS(Raw_totalendusesannual!$E:$E,
        Raw_totalendusesannual!$B:$B,$A104,
        Raw_totalendusesannual!$C:$C,$B104,
        Raw_totalendusesannual!$A:$A,$C104) / $D104</f>
        <v>82.085718289137219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Zones!$H$11</f>
        <v>1998.29</v>
      </c>
      <c r="E105" s="38">
        <f>SUMIFS(Raw_totalendusesannual!$D:$D,
        Raw_totalendusesannual!$B:$B,$A105,
        Raw_totalendusesannual!$C:$C,$B105,
        Raw_totalendusesannual!$A:$A,$C105) / $D105</f>
        <v>126.11800589504027</v>
      </c>
      <c r="F105" s="38">
        <f>SUMIFS(Raw_totalendusesannual!$E:$E,
        Raw_totalendusesannual!$B:$B,$A105,
        Raw_totalendusesannual!$C:$C,$B105,
        Raw_totalendusesannual!$A:$A,$C105) / $D105</f>
        <v>74.384929114392804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Zones!$H$11</f>
        <v>1998.29</v>
      </c>
      <c r="E106" s="38">
        <f>SUMIFS(Raw_totalendusesannual!$D:$D,
        Raw_totalendusesannual!$B:$B,$A106,
        Raw_totalendusesannual!$C:$C,$B106,
        Raw_totalendusesannual!$A:$A,$C106) / $D106</f>
        <v>88.445651031632039</v>
      </c>
      <c r="F106" s="38">
        <f>SUMIFS(Raw_totalendusesannual!$E:$E,
        Raw_totalendusesannual!$B:$B,$A106,
        Raw_totalendusesannual!$C:$C,$B106,
        Raw_totalendusesannual!$A:$A,$C106) / $D106</f>
        <v>75.379839762997364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Zones!$H$11</f>
        <v>1998.29</v>
      </c>
      <c r="E107" s="38">
        <f>SUMIFS(Raw_totalendusesannual!$D:$D,
        Raw_totalendusesannual!$B:$B,$A107,
        Raw_totalendusesannual!$C:$C,$B107,
        Raw_totalendusesannual!$A:$A,$C107) / $D107</f>
        <v>128.45468375461019</v>
      </c>
      <c r="F107" s="38">
        <f>SUMIFS(Raw_totalendusesannual!$E:$E,
        Raw_totalendusesannual!$B:$B,$A107,
        Raw_totalendusesannual!$C:$C,$B107,
        Raw_totalendusesannual!$A:$A,$C107) / $D107</f>
        <v>65.922423672239759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Zones!$H$11</f>
        <v>1998.29</v>
      </c>
      <c r="E108" s="38">
        <f>SUMIFS(Raw_totalendusesannual!$D:$D,
        Raw_totalendusesannual!$B:$B,$A108,
        Raw_totalendusesannual!$C:$C,$B108,
        Raw_totalendusesannual!$A:$A,$C108) / $D108</f>
        <v>90.980478308954162</v>
      </c>
      <c r="F108" s="38">
        <f>SUMIFS(Raw_totalendusesannual!$E:$E,
        Raw_totalendusesannual!$B:$B,$A108,
        Raw_totalendusesannual!$C:$C,$B108,
        Raw_totalendusesannual!$A:$A,$C108) / $D108</f>
        <v>65.848625574866503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Zones!$H$11</f>
        <v>1998.29</v>
      </c>
      <c r="E109" s="38">
        <f>SUMIFS(Raw_totalendusesannual!$D:$D,
        Raw_totalendusesannual!$B:$B,$A109,
        Raw_totalendusesannual!$C:$C,$B109,
        Raw_totalendusesannual!$A:$A,$C109) / $D109</f>
        <v>126.26966556405728</v>
      </c>
      <c r="F109" s="38">
        <f>SUMIFS(Raw_totalendusesannual!$E:$E,
        Raw_totalendusesannual!$B:$B,$A109,
        Raw_totalendusesannual!$C:$C,$B109,
        Raw_totalendusesannual!$A:$A,$C109) / $D109</f>
        <v>65.975769282736735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Zones!$H$11</f>
        <v>1998.29</v>
      </c>
      <c r="E110" s="38">
        <f>SUMIFS(Raw_totalendusesannual!$D:$D,
        Raw_totalendusesannual!$B:$B,$A110,
        Raw_totalendusesannual!$C:$C,$B110,
        Raw_totalendusesannual!$A:$A,$C110) / $D110</f>
        <v>88.393766670503283</v>
      </c>
      <c r="F110" s="38">
        <f>SUMIFS(Raw_totalendusesannual!$E:$E,
        Raw_totalendusesannual!$B:$B,$A110,
        Raw_totalendusesannual!$C:$C,$B110,
        Raw_totalendusesannual!$A:$A,$C110) / $D110</f>
        <v>65.867912064815414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Zones!$H$11</f>
        <v>1998.29</v>
      </c>
      <c r="E111" s="38">
        <f>SUMIFS(Raw_totalendusesannual!$D:$D,
        Raw_totalendusesannual!$B:$B,$A111,
        Raw_totalendusesannual!$C:$C,$B111,
        Raw_totalendusesannual!$A:$A,$C111) / $D111</f>
        <v>109.4854900940304</v>
      </c>
      <c r="F111" s="38">
        <f>SUMIFS(Raw_totalendusesannual!$E:$E,
        Raw_totalendusesannual!$B:$B,$A111,
        Raw_totalendusesannual!$C:$C,$B111,
        Raw_totalendusesannual!$A:$A,$C111) / $D111</f>
        <v>80.150949061447534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Zones!$H$11</f>
        <v>1998.29</v>
      </c>
      <c r="E112" s="38">
        <f>SUMIFS(Raw_totalendusesannual!$D:$D,
        Raw_totalendusesannual!$B:$B,$A112,
        Raw_totalendusesannual!$C:$C,$B112,
        Raw_totalendusesannual!$A:$A,$C112) / $D112</f>
        <v>79.176921267683881</v>
      </c>
      <c r="F112" s="38">
        <f>SUMIFS(Raw_totalendusesannual!$E:$E,
        Raw_totalendusesannual!$B:$B,$A112,
        Raw_totalendusesannual!$C:$C,$B112,
        Raw_totalendusesannual!$A:$A,$C112) / $D112</f>
        <v>79.292960481211438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Zones!$H$11</f>
        <v>1998.29</v>
      </c>
      <c r="E113" s="38">
        <f>SUMIFS(Raw_totalendusesannual!$D:$D,
        Raw_totalendusesannual!$B:$B,$A113,
        Raw_totalendusesannual!$C:$C,$B113,
        Raw_totalendusesannual!$A:$A,$C113) / $D113</f>
        <v>107.8742674987114</v>
      </c>
      <c r="F113" s="38">
        <f>SUMIFS(Raw_totalendusesannual!$E:$E,
        Raw_totalendusesannual!$B:$B,$A113,
        Raw_totalendusesannual!$C:$C,$B113,
        Raw_totalendusesannual!$A:$A,$C113) / $D113</f>
        <v>86.107431854235372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Zones!$H$11</f>
        <v>1998.29</v>
      </c>
      <c r="E114" s="38">
        <f>SUMIFS(Raw_totalendusesannual!$D:$D,
        Raw_totalendusesannual!$B:$B,$A114,
        Raw_totalendusesannual!$C:$C,$B114,
        Raw_totalendusesannual!$A:$A,$C114) / $D114</f>
        <v>80.73810107642035</v>
      </c>
      <c r="F114" s="38">
        <f>SUMIFS(Raw_totalendusesannual!$E:$E,
        Raw_totalendusesannual!$B:$B,$A114,
        Raw_totalendusesannual!$C:$C,$B114,
        Raw_totalendusesannual!$A:$A,$C114) / $D114</f>
        <v>82.398270521295714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Zones!$H$11</f>
        <v>1998.29</v>
      </c>
      <c r="E115" s="38">
        <f>SUMIFS(Raw_totalendusesannual!$D:$D,
        Raw_totalendusesannual!$B:$B,$A115,
        Raw_totalendusesannual!$C:$C,$B115,
        Raw_totalendusesannual!$A:$A,$C115) / $D115</f>
        <v>117.09397534892334</v>
      </c>
      <c r="F115" s="38">
        <f>SUMIFS(Raw_totalendusesannual!$E:$E,
        Raw_totalendusesannual!$B:$B,$A115,
        Raw_totalendusesannual!$C:$C,$B115,
        Raw_totalendusesannual!$A:$A,$C115) / $D115</f>
        <v>74.862437383963282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Zones!$H$11</f>
        <v>1998.29</v>
      </c>
      <c r="E116" s="38">
        <f>SUMIFS(Raw_totalendusesannual!$D:$D,
        Raw_totalendusesannual!$B:$B,$A116,
        Raw_totalendusesannual!$C:$C,$B116,
        Raw_totalendusesannual!$A:$A,$C116) / $D116</f>
        <v>83.979232243568248</v>
      </c>
      <c r="F116" s="38">
        <f>SUMIFS(Raw_totalendusesannual!$E:$E,
        Raw_totalendusesannual!$B:$B,$A116,
        Raw_totalendusesannual!$C:$C,$B116,
        Raw_totalendusesannual!$A:$A,$C116) / $D116</f>
        <v>76.458962412863002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Zones!$H$11</f>
        <v>1998.29</v>
      </c>
      <c r="E117" s="38">
        <f>SUMIFS(Raw_totalendusesannual!$D:$D,
        Raw_totalendusesannual!$B:$B,$A117,
        Raw_totalendusesannual!$C:$C,$B117,
        Raw_totalendusesannual!$A:$A,$C117) / $D117</f>
        <v>119.28029465192739</v>
      </c>
      <c r="F117" s="38">
        <f>SUMIFS(Raw_totalendusesannual!$E:$E,
        Raw_totalendusesannual!$B:$B,$A117,
        Raw_totalendusesannual!$C:$C,$B117,
        Raw_totalendusesannual!$A:$A,$C117) / $D117</f>
        <v>66.849055942831114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Zones!$H$11</f>
        <v>1998.29</v>
      </c>
      <c r="E118" s="38">
        <f>SUMIFS(Raw_totalendusesannual!$D:$D,
        Raw_totalendusesannual!$B:$B,$A118,
        Raw_totalendusesannual!$C:$C,$B118,
        Raw_totalendusesannual!$A:$A,$C118) / $D118</f>
        <v>86.524613544580617</v>
      </c>
      <c r="F118" s="38">
        <f>SUMIFS(Raw_totalendusesannual!$E:$E,
        Raw_totalendusesannual!$B:$B,$A118,
        Raw_totalendusesannual!$C:$C,$B118,
        Raw_totalendusesannual!$A:$A,$C118) / $D118</f>
        <v>66.759299200816699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Zones!$H$11</f>
        <v>1998.29</v>
      </c>
      <c r="E119" s="38">
        <f>SUMIFS(Raw_totalendusesannual!$D:$D,
        Raw_totalendusesannual!$B:$B,$A119,
        Raw_totalendusesannual!$C:$C,$B119,
        Raw_totalendusesannual!$A:$A,$C119) / $D119</f>
        <v>117.23864404065476</v>
      </c>
      <c r="F119" s="38">
        <f>SUMIFS(Raw_totalendusesannual!$E:$E,
        Raw_totalendusesannual!$B:$B,$A119,
        Raw_totalendusesannual!$C:$C,$B119,
        Raw_totalendusesannual!$A:$A,$C119) / $D119</f>
        <v>66.916413533571202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Zones!$H$11</f>
        <v>1998.29</v>
      </c>
      <c r="E120" s="38">
        <f>SUMIFS(Raw_totalendusesannual!$D:$D,
        Raw_totalendusesannual!$B:$B,$A120,
        Raw_totalendusesannual!$C:$C,$B120,
        Raw_totalendusesannual!$A:$A,$C120) / $D120</f>
        <v>83.952349258616124</v>
      </c>
      <c r="F120" s="38">
        <f>SUMIFS(Raw_totalendusesannual!$E:$E,
        Raw_totalendusesannual!$B:$B,$A120,
        Raw_totalendusesannual!$C:$C,$B120,
        Raw_totalendusesannual!$A:$A,$C120) / $D120</f>
        <v>66.819025266602949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Zones!$H$11</f>
        <v>1998.29</v>
      </c>
      <c r="E121" s="38">
        <f>SUMIFS(Raw_totalendusesannual!$D:$D,
        Raw_totalendusesannual!$B:$B,$A121,
        Raw_totalendusesannual!$C:$C,$B121,
        Raw_totalendusesannual!$A:$A,$C121) / $D121</f>
        <v>102.05542238614015</v>
      </c>
      <c r="F121" s="38">
        <f>SUMIFS(Raw_totalendusesannual!$E:$E,
        Raw_totalendusesannual!$B:$B,$A121,
        Raw_totalendusesannual!$C:$C,$B121,
        Raw_totalendusesannual!$A:$A,$C121) / $D121</f>
        <v>79.820516541643116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Zones!$H$11</f>
        <v>1998.29</v>
      </c>
      <c r="E122" s="38">
        <f>SUMIFS(Raw_totalendusesannual!$D:$D,
        Raw_totalendusesannual!$B:$B,$A122,
        Raw_totalendusesannual!$C:$C,$B122,
        Raw_totalendusesannual!$A:$A,$C122) / $D122</f>
        <v>75.093955331808701</v>
      </c>
      <c r="F122" s="38">
        <f>SUMIFS(Raw_totalendusesannual!$E:$E,
        Raw_totalendusesannual!$B:$B,$A122,
        Raw_totalendusesannual!$C:$C,$B122,
        Raw_totalendusesannual!$A:$A,$C122) / $D122</f>
        <v>80.098804477828551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Zones!$H$11</f>
        <v>1998.29</v>
      </c>
      <c r="E123" s="38">
        <f>SUMIFS(Raw_totalendusesannual!$D:$D,
        Raw_totalendusesannual!$B:$B,$A123,
        Raw_totalendusesannual!$C:$C,$B123,
        Raw_totalendusesannual!$A:$A,$C123) / $D123</f>
        <v>122.58281330537611</v>
      </c>
      <c r="F123" s="38">
        <f>SUMIFS(Raw_totalendusesannual!$E:$E,
        Raw_totalendusesannual!$B:$B,$A123,
        Raw_totalendusesannual!$C:$C,$B123,
        Raw_totalendusesannual!$A:$A,$C123) / $D123</f>
        <v>81.526675307387819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Zones!$H$11</f>
        <v>1998.29</v>
      </c>
      <c r="E124" s="38">
        <f>SUMIFS(Raw_totalendusesannual!$D:$D,
        Raw_totalendusesannual!$B:$B,$A124,
        Raw_totalendusesannual!$C:$C,$B124,
        Raw_totalendusesannual!$A:$A,$C124) / $D124</f>
        <v>89.907841204229612</v>
      </c>
      <c r="F124" s="38">
        <f>SUMIFS(Raw_totalendusesannual!$E:$E,
        Raw_totalendusesannual!$B:$B,$A124,
        Raw_totalendusesannual!$C:$C,$B124,
        Raw_totalendusesannual!$A:$A,$C124) / $D124</f>
        <v>77.808711448288292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Zones!$H$11</f>
        <v>1998.29</v>
      </c>
      <c r="E125" s="38">
        <f>SUMIFS(Raw_totalendusesannual!$D:$D,
        Raw_totalendusesannual!$B:$B,$A125,
        Raw_totalendusesannual!$C:$C,$B125,
        Raw_totalendusesannual!$A:$A,$C125) / $D125</f>
        <v>128.20877350134364</v>
      </c>
      <c r="F125" s="38">
        <f>SUMIFS(Raw_totalendusesannual!$E:$E,
        Raw_totalendusesannual!$B:$B,$A125,
        Raw_totalendusesannual!$C:$C,$B125,
        Raw_totalendusesannual!$A:$A,$C125) / $D125</f>
        <v>70.764939022864553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Zones!$H$11</f>
        <v>1998.29</v>
      </c>
      <c r="E126" s="38">
        <f>SUMIFS(Raw_totalendusesannual!$D:$D,
        Raw_totalendusesannual!$B:$B,$A126,
        Raw_totalendusesannual!$C:$C,$B126,
        Raw_totalendusesannual!$A:$A,$C126) / $D126</f>
        <v>91.131877755480943</v>
      </c>
      <c r="F126" s="38">
        <f>SUMIFS(Raw_totalendusesannual!$E:$E,
        Raw_totalendusesannual!$B:$B,$A126,
        Raw_totalendusesannual!$C:$C,$B126,
        Raw_totalendusesannual!$A:$A,$C126) / $D126</f>
        <v>72.373744551591614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Zones!$H$11</f>
        <v>1998.29</v>
      </c>
      <c r="E127" s="38">
        <f>SUMIFS(Raw_totalendusesannual!$D:$D,
        Raw_totalendusesannual!$B:$B,$A127,
        Raw_totalendusesannual!$C:$C,$B127,
        Raw_totalendusesannual!$A:$A,$C127) / $D127</f>
        <v>129.7968663207042</v>
      </c>
      <c r="F127" s="38">
        <f>SUMIFS(Raw_totalendusesannual!$E:$E,
        Raw_totalendusesannual!$B:$B,$A127,
        Raw_totalendusesannual!$C:$C,$B127,
        Raw_totalendusesannual!$A:$A,$C127) / $D127</f>
        <v>64.975023645216666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Zones!$H$11</f>
        <v>1998.29</v>
      </c>
      <c r="E128" s="38">
        <f>SUMIFS(Raw_totalendusesannual!$D:$D,
        Raw_totalendusesannual!$B:$B,$A128,
        Raw_totalendusesannual!$C:$C,$B128,
        Raw_totalendusesannual!$A:$A,$C128) / $D128</f>
        <v>93.102407558462474</v>
      </c>
      <c r="F128" s="38">
        <f>SUMIFS(Raw_totalendusesannual!$E:$E,
        Raw_totalendusesannual!$B:$B,$A128,
        Raw_totalendusesannual!$C:$C,$B128,
        Raw_totalendusesannual!$A:$A,$C128) / $D128</f>
        <v>64.934784240525644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Zones!$H$11</f>
        <v>1998.29</v>
      </c>
      <c r="E129" s="38">
        <f>SUMIFS(Raw_totalendusesannual!$D:$D,
        Raw_totalendusesannual!$B:$B,$A129,
        Raw_totalendusesannual!$C:$C,$B129,
        Raw_totalendusesannual!$A:$A,$C129) / $D129</f>
        <v>128.28340731325284</v>
      </c>
      <c r="F129" s="38">
        <f>SUMIFS(Raw_totalendusesannual!$E:$E,
        Raw_totalendusesannual!$B:$B,$A129,
        Raw_totalendusesannual!$C:$C,$B129,
        Raw_totalendusesannual!$A:$A,$C129) / $D129</f>
        <v>65.001040889960919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Zones!$H$11</f>
        <v>1998.29</v>
      </c>
      <c r="E130" s="38">
        <f>SUMIFS(Raw_totalendusesannual!$D:$D,
        Raw_totalendusesannual!$B:$B,$A130,
        Raw_totalendusesannual!$C:$C,$B130,
        Raw_totalendusesannual!$A:$A,$C130) / $D130</f>
        <v>91.085523122269549</v>
      </c>
      <c r="F130" s="38">
        <f>SUMIFS(Raw_totalendusesannual!$E:$E,
        Raw_totalendusesannual!$B:$B,$A130,
        Raw_totalendusesannual!$C:$C,$B130,
        Raw_totalendusesannual!$A:$A,$C130) / $D130</f>
        <v>64.95427590589955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Zones!$H$11</f>
        <v>1998.29</v>
      </c>
      <c r="E131" s="38">
        <f>SUMIFS(Raw_totalendusesannual!$D:$D,
        Raw_totalendusesannual!$B:$B,$A131,
        Raw_totalendusesannual!$C:$C,$B131,
        Raw_totalendusesannual!$A:$A,$C131) / $D131</f>
        <v>112.73928208618369</v>
      </c>
      <c r="F131" s="38">
        <f>SUMIFS(Raw_totalendusesannual!$E:$E,
        Raw_totalendusesannual!$B:$B,$A131,
        Raw_totalendusesannual!$C:$C,$B131,
        Raw_totalendusesannual!$A:$A,$C131) / $D131</f>
        <v>75.185413528566926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Zones!$H$11</f>
        <v>1998.29</v>
      </c>
      <c r="E132" s="38">
        <f>SUMIFS(Raw_totalendusesannual!$D:$D,
        Raw_totalendusesannual!$B:$B,$A132,
        Raw_totalendusesannual!$C:$C,$B132,
        Raw_totalendusesannual!$A:$A,$C132) / $D132</f>
        <v>82.176370797031467</v>
      </c>
      <c r="F132" s="38">
        <f>SUMIFS(Raw_totalendusesannual!$E:$E,
        Raw_totalendusesannual!$B:$B,$A132,
        Raw_totalendusesannual!$C:$C,$B132,
        Raw_totalendusesannual!$A:$A,$C132) / $D132</f>
        <v>75.619359552417322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Zones!$H$11</f>
        <v>1998.29</v>
      </c>
      <c r="E133" s="38">
        <f>SUMIFS(Raw_totalendusesannual!$D:$D,
        Raw_totalendusesannual!$B:$B,$A133,
        Raw_totalendusesannual!$C:$C,$B133,
        Raw_totalendusesannual!$A:$A,$C133) / $D133</f>
        <v>134.90904223110761</v>
      </c>
      <c r="F133" s="38">
        <f>SUMIFS(Raw_totalendusesannual!$E:$E,
        Raw_totalendusesannual!$B:$B,$A133,
        Raw_totalendusesannual!$C:$C,$B133,
        Raw_totalendusesannual!$A:$A,$C133) / $D133</f>
        <v>74.03958384418678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Zones!$H$11</f>
        <v>1998.29</v>
      </c>
      <c r="E134" s="38">
        <f>SUMIFS(Raw_totalendusesannual!$D:$D,
        Raw_totalendusesannual!$B:$B,$A134,
        Raw_totalendusesannual!$C:$C,$B134,
        Raw_totalendusesannual!$A:$A,$C134) / $D134</f>
        <v>98.582197779101136</v>
      </c>
      <c r="F134" s="38">
        <f>SUMIFS(Raw_totalendusesannual!$E:$E,
        Raw_totalendusesannual!$B:$B,$A134,
        Raw_totalendusesannual!$C:$C,$B134,
        Raw_totalendusesannual!$A:$A,$C134) / $D134</f>
        <v>72.665764228415284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Zones!$H$11</f>
        <v>1998.29</v>
      </c>
      <c r="E135" s="38">
        <f>SUMIFS(Raw_totalendusesannual!$D:$D,
        Raw_totalendusesannual!$B:$B,$A135,
        Raw_totalendusesannual!$C:$C,$B135,
        Raw_totalendusesannual!$A:$A,$C135) / $D135</f>
        <v>137.94064425083445</v>
      </c>
      <c r="F135" s="38">
        <f>SUMIFS(Raw_totalendusesannual!$E:$E,
        Raw_totalendusesannual!$B:$B,$A135,
        Raw_totalendusesannual!$C:$C,$B135,
        Raw_totalendusesannual!$A:$A,$C135) / $D135</f>
        <v>66.296478489108182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Zones!$H$11</f>
        <v>1998.29</v>
      </c>
      <c r="E136" s="38">
        <f>SUMIFS(Raw_totalendusesannual!$D:$D,
        Raw_totalendusesannual!$B:$B,$A136,
        Raw_totalendusesannual!$C:$C,$B136,
        Raw_totalendusesannual!$A:$A,$C136) / $D136</f>
        <v>98.751957924025035</v>
      </c>
      <c r="F136" s="38">
        <f>SUMIFS(Raw_totalendusesannual!$E:$E,
        Raw_totalendusesannual!$B:$B,$A136,
        Raw_totalendusesannual!$C:$C,$B136,
        Raw_totalendusesannual!$A:$A,$C136) / $D136</f>
        <v>67.716412532715466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Zones!$H$11</f>
        <v>1998.29</v>
      </c>
      <c r="E137" s="38">
        <f>SUMIFS(Raw_totalendusesannual!$D:$D,
        Raw_totalendusesannual!$B:$B,$A137,
        Raw_totalendusesannual!$C:$C,$B137,
        Raw_totalendusesannual!$A:$A,$C137) / $D137</f>
        <v>138.837826341522</v>
      </c>
      <c r="F137" s="38">
        <f>SUMIFS(Raw_totalendusesannual!$E:$E,
        Raw_totalendusesannual!$B:$B,$A137,
        Raw_totalendusesannual!$C:$C,$B137,
        Raw_totalendusesannual!$A:$A,$C137) / $D137</f>
        <v>63.400492421019976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Zones!$H$11</f>
        <v>1998.29</v>
      </c>
      <c r="E138" s="38">
        <f>SUMIFS(Raw_totalendusesannual!$D:$D,
        Raw_totalendusesannual!$B:$B,$A138,
        Raw_totalendusesannual!$C:$C,$B138,
        Raw_totalendusesannual!$A:$A,$C138) / $D138</f>
        <v>100.0479610066607</v>
      </c>
      <c r="F138" s="38">
        <f>SUMIFS(Raw_totalendusesannual!$E:$E,
        Raw_totalendusesannual!$B:$B,$A138,
        Raw_totalendusesannual!$C:$C,$B138,
        Raw_totalendusesannual!$A:$A,$C138) / $D138</f>
        <v>63.382211791081374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Zones!$H$11</f>
        <v>1998.29</v>
      </c>
      <c r="E139" s="38">
        <f>SUMIFS(Raw_totalendusesannual!$D:$D,
        Raw_totalendusesannual!$B:$B,$A139,
        Raw_totalendusesannual!$C:$C,$B139,
        Raw_totalendusesannual!$A:$A,$C139) / $D139</f>
        <v>137.93030541112651</v>
      </c>
      <c r="F139" s="38">
        <f>SUMIFS(Raw_totalendusesannual!$E:$E,
        Raw_totalendusesannual!$B:$B,$A139,
        Raw_totalendusesannual!$C:$C,$B139,
        Raw_totalendusesannual!$A:$A,$C139) / $D139</f>
        <v>63.405076340270931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Zones!$H$11</f>
        <v>1998.29</v>
      </c>
      <c r="E140" s="38">
        <f>SUMIFS(Raw_totalendusesannual!$D:$D,
        Raw_totalendusesannual!$B:$B,$A140,
        Raw_totalendusesannual!$C:$C,$B140,
        Raw_totalendusesannual!$A:$A,$C140) / $D140</f>
        <v>98.686421890716559</v>
      </c>
      <c r="F140" s="38">
        <f>SUMIFS(Raw_totalendusesannual!$E:$E,
        Raw_totalendusesannual!$B:$B,$A140,
        Raw_totalendusesannual!$C:$C,$B140,
        Raw_totalendusesannual!$A:$A,$C140) / $D140</f>
        <v>63.3891377127444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Zones!$H$11</f>
        <v>1998.29</v>
      </c>
      <c r="E141" s="38">
        <f>SUMIFS(Raw_totalendusesannual!$D:$D,
        Raw_totalendusesannual!$B:$B,$A141,
        Raw_totalendusesannual!$C:$C,$B141,
        Raw_totalendusesannual!$A:$A,$C141) / $D141</f>
        <v>121.80383227659649</v>
      </c>
      <c r="F141" s="38">
        <f>SUMIFS(Raw_totalendusesannual!$E:$E,
        Raw_totalendusesannual!$B:$B,$A141,
        Raw_totalendusesannual!$C:$C,$B141,
        Raw_totalendusesannual!$A:$A,$C141) / $D141</f>
        <v>69.131407353287059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Zones!$H$11</f>
        <v>1998.29</v>
      </c>
      <c r="E142" s="38">
        <f>SUMIFS(Raw_totalendusesannual!$D:$D,
        Raw_totalendusesannual!$B:$B,$A142,
        Raw_totalendusesannual!$C:$C,$B142,
        Raw_totalendusesannual!$A:$A,$C142) / $D142</f>
        <v>89.27239790020468</v>
      </c>
      <c r="F142" s="38">
        <f>SUMIFS(Raw_totalendusesannual!$E:$E,
        Raw_totalendusesannual!$B:$B,$A142,
        Raw_totalendusesannual!$C:$C,$B142,
        Raw_totalendusesannual!$A:$A,$C142) / $D142</f>
        <v>70.168969468895909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Zones!$H$11</f>
        <v>1998.29</v>
      </c>
      <c r="E143" s="38">
        <f>SUMIFS(Raw_totalendusesannual!$D:$D,
        Raw_totalendusesannual!$B:$B,$A143,
        Raw_totalendusesannual!$C:$C,$B143,
        Raw_totalendusesannual!$A:$A,$C143) / $D143</f>
        <v>153.48527991432675</v>
      </c>
      <c r="F143" s="38">
        <f>SUMIFS(Raw_totalendusesannual!$E:$E,
        Raw_totalendusesannual!$B:$B,$A143,
        Raw_totalendusesannual!$C:$C,$B143,
        Raw_totalendusesannual!$A:$A,$C143) / $D143</f>
        <v>66.170150478659252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Zones!$H$11</f>
        <v>1998.29</v>
      </c>
      <c r="E144" s="38">
        <f>SUMIFS(Raw_totalendusesannual!$D:$D,
        Raw_totalendusesannual!$B:$B,$A144,
        Raw_totalendusesannual!$C:$C,$B144,
        Raw_totalendusesannual!$A:$A,$C144) / $D144</f>
        <v>113.18862627546554</v>
      </c>
      <c r="F144" s="38">
        <f>SUMIFS(Raw_totalendusesannual!$E:$E,
        Raw_totalendusesannual!$B:$B,$A144,
        Raw_totalendusesannual!$C:$C,$B144,
        Raw_totalendusesannual!$A:$A,$C144) / $D144</f>
        <v>64.897877685421037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Zones!$H$11</f>
        <v>1998.29</v>
      </c>
      <c r="E145" s="38">
        <f>SUMIFS(Raw_totalendusesannual!$D:$D,
        Raw_totalendusesannual!$B:$B,$A145,
        Raw_totalendusesannual!$C:$C,$B145,
        Raw_totalendusesannual!$A:$A,$C145) / $D145</f>
        <v>149.97749575887386</v>
      </c>
      <c r="F145" s="38">
        <f>SUMIFS(Raw_totalendusesannual!$E:$E,
        Raw_totalendusesannual!$B:$B,$A145,
        Raw_totalendusesannual!$C:$C,$B145,
        Raw_totalendusesannual!$A:$A,$C145) / $D145</f>
        <v>60.885417031561985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Zones!$H$11</f>
        <v>1998.29</v>
      </c>
      <c r="E146" s="38">
        <f>SUMIFS(Raw_totalendusesannual!$D:$D,
        Raw_totalendusesannual!$B:$B,$A146,
        Raw_totalendusesannual!$C:$C,$B146,
        Raw_totalendusesannual!$A:$A,$C146) / $D146</f>
        <v>108.19269475401468</v>
      </c>
      <c r="F146" s="38">
        <f>SUMIFS(Raw_totalendusesannual!$E:$E,
        Raw_totalendusesannual!$B:$B,$A146,
        Raw_totalendusesannual!$C:$C,$B146,
        Raw_totalendusesannual!$A:$A,$C146) / $D146</f>
        <v>61.449244103708672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Zones!$H$11</f>
        <v>1998.29</v>
      </c>
      <c r="E147" s="38">
        <f>SUMIFS(Raw_totalendusesannual!$D:$D,
        Raw_totalendusesannual!$B:$B,$A147,
        Raw_totalendusesannual!$C:$C,$B147,
        Raw_totalendusesannual!$A:$A,$C147) / $D147</f>
        <v>150.17697631474911</v>
      </c>
      <c r="F147" s="38">
        <f>SUMIFS(Raw_totalendusesannual!$E:$E,
        Raw_totalendusesannual!$B:$B,$A147,
        Raw_totalendusesannual!$C:$C,$B147,
        Raw_totalendusesannual!$A:$A,$C147) / $D147</f>
        <v>60.128209619224442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Zones!$H$11</f>
        <v>1998.29</v>
      </c>
      <c r="E148" s="38">
        <f>SUMIFS(Raw_totalendusesannual!$D:$D,
        Raw_totalendusesannual!$B:$B,$A148,
        Raw_totalendusesannual!$C:$C,$B148,
        Raw_totalendusesannual!$A:$A,$C148) / $D148</f>
        <v>108.54994019887005</v>
      </c>
      <c r="F148" s="38">
        <f>SUMIFS(Raw_totalendusesannual!$E:$E,
        Raw_totalendusesannual!$B:$B,$A148,
        Raw_totalendusesannual!$C:$C,$B148,
        Raw_totalendusesannual!$A:$A,$C148) / $D148</f>
        <v>60.115794003873312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Zones!$H$11</f>
        <v>1998.29</v>
      </c>
      <c r="E149" s="38">
        <f>SUMIFS(Raw_totalendusesannual!$D:$D,
        Raw_totalendusesannual!$B:$B,$A149,
        Raw_totalendusesannual!$C:$C,$B149,
        Raw_totalendusesannual!$A:$A,$C149) / $D149</f>
        <v>149.96011089481505</v>
      </c>
      <c r="F149" s="38">
        <f>SUMIFS(Raw_totalendusesannual!$E:$E,
        Raw_totalendusesannual!$B:$B,$A149,
        Raw_totalendusesannual!$C:$C,$B149,
        Raw_totalendusesannual!$A:$A,$C149) / $D149</f>
        <v>60.128634982910391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Zones!$H$11</f>
        <v>1998.29</v>
      </c>
      <c r="E150" s="38">
        <f>SUMIFS(Raw_totalendusesannual!$D:$D,
        Raw_totalendusesannual!$B:$B,$A150,
        Raw_totalendusesannual!$C:$C,$B150,
        Raw_totalendusesannual!$A:$A,$C150) / $D150</f>
        <v>108.14601484269051</v>
      </c>
      <c r="F150" s="38">
        <f>SUMIFS(Raw_totalendusesannual!$E:$E,
        Raw_totalendusesannual!$B:$B,$A150,
        Raw_totalendusesannual!$C:$C,$B150,
        Raw_totalendusesannual!$A:$A,$C150) / $D150</f>
        <v>60.118641438429854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Zones!$H$11</f>
        <v>1998.29</v>
      </c>
      <c r="E151" s="38">
        <f>SUMIFS(Raw_totalendusesannual!$D:$D,
        Raw_totalendusesannual!$B:$B,$A151,
        Raw_totalendusesannual!$C:$C,$B151,
        Raw_totalendusesannual!$A:$A,$C151) / $D151</f>
        <v>134.95882479519989</v>
      </c>
      <c r="F151" s="38">
        <f>SUMIFS(Raw_totalendusesannual!$E:$E,
        Raw_totalendusesannual!$B:$B,$A151,
        Raw_totalendusesannual!$C:$C,$B151,
        Raw_totalendusesannual!$A:$A,$C151) / $D151</f>
        <v>61.942135525874626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Zones!$H$11</f>
        <v>1998.29</v>
      </c>
      <c r="E152" s="38">
        <f>SUMIFS(Raw_totalendusesannual!$D:$D,
        Raw_totalendusesannual!$B:$B,$A152,
        Raw_totalendusesannual!$C:$C,$B152,
        Raw_totalendusesannual!$A:$A,$C152) / $D152</f>
        <v>99.535317696630614</v>
      </c>
      <c r="F152" s="38">
        <f>SUMIFS(Raw_totalendusesannual!$E:$E,
        Raw_totalendusesannual!$B:$B,$A152,
        Raw_totalendusesannual!$C:$C,$B152,
        Raw_totalendusesannual!$A:$A,$C152) / $D152</f>
        <v>62.440396539040883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Zones!$H$11</f>
        <v>1998.29</v>
      </c>
      <c r="E153" s="38">
        <f>SUMIFS(Raw_totalendusesannual!$D:$D,
        Raw_totalendusesannual!$B:$B,$A153,
        Raw_totalendusesannual!$C:$C,$B153,
        Raw_totalendusesannual!$A:$A,$C153) / $D153</f>
        <v>117.51298860525749</v>
      </c>
      <c r="F153" s="38">
        <f>SUMIFS(Raw_totalendusesannual!$E:$E,
        Raw_totalendusesannual!$B:$B,$A153,
        Raw_totalendusesannual!$C:$C,$B153,
        Raw_totalendusesannual!$A:$A,$C153) / $D153</f>
        <v>97.692056708485751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Zones!$H$11</f>
        <v>1998.29</v>
      </c>
      <c r="E154" s="38">
        <f>SUMIFS(Raw_totalendusesannual!$D:$D,
        Raw_totalendusesannual!$B:$B,$A154,
        Raw_totalendusesannual!$C:$C,$B154,
        Raw_totalendusesannual!$A:$A,$C154) / $D154</f>
        <v>86.159981784425682</v>
      </c>
      <c r="F154" s="38">
        <f>SUMIFS(Raw_totalendusesannual!$E:$E,
        Raw_totalendusesannual!$B:$B,$A154,
        Raw_totalendusesannual!$C:$C,$B154,
        Raw_totalendusesannual!$A:$A,$C154) / $D154</f>
        <v>89.781793433385545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Zones!$H$11</f>
        <v>1998.29</v>
      </c>
      <c r="E155" s="38">
        <f>SUMIFS(Raw_totalendusesannual!$D:$D,
        Raw_totalendusesannual!$B:$B,$A155,
        Raw_totalendusesannual!$C:$C,$B155,
        Raw_totalendusesannual!$A:$A,$C155) / $D155</f>
        <v>122.4591425668947</v>
      </c>
      <c r="F155" s="38">
        <f>SUMIFS(Raw_totalendusesannual!$E:$E,
        Raw_totalendusesannual!$B:$B,$A155,
        Raw_totalendusesannual!$C:$C,$B155,
        Raw_totalendusesannual!$A:$A,$C155) / $D155</f>
        <v>80.996542043447135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Zones!$H$11</f>
        <v>1998.29</v>
      </c>
      <c r="E156" s="38">
        <f>SUMIFS(Raw_totalendusesannual!$D:$D,
        Raw_totalendusesannual!$B:$B,$A156,
        Raw_totalendusesannual!$C:$C,$B156,
        Raw_totalendusesannual!$A:$A,$C156) / $D156</f>
        <v>88.313447998038328</v>
      </c>
      <c r="F156" s="38">
        <f>SUMIFS(Raw_totalendusesannual!$E:$E,
        Raw_totalendusesannual!$B:$B,$A156,
        Raw_totalendusesannual!$C:$C,$B156,
        Raw_totalendusesannual!$A:$A,$C156) / $D156</f>
        <v>82.899579140164846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Zones!$H$11</f>
        <v>1998.29</v>
      </c>
      <c r="E157" s="38">
        <f>SUMIFS(Raw_totalendusesannual!$D:$D,
        Raw_totalendusesannual!$B:$B,$A157,
        Raw_totalendusesannual!$C:$C,$B157,
        Raw_totalendusesannual!$A:$A,$C157) / $D157</f>
        <v>126.8934839287591</v>
      </c>
      <c r="F157" s="38">
        <f>SUMIFS(Raw_totalendusesannual!$E:$E,
        Raw_totalendusesannual!$B:$B,$A157,
        Raw_totalendusesannual!$C:$C,$B157,
        Raw_totalendusesannual!$A:$A,$C157) / $D157</f>
        <v>68.936996131692595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Zones!$H$11</f>
        <v>1998.29</v>
      </c>
      <c r="E158" s="38">
        <f>SUMIFS(Raw_totalendusesannual!$D:$D,
        Raw_totalendusesannual!$B:$B,$A158,
        Raw_totalendusesannual!$C:$C,$B158,
        Raw_totalendusesannual!$A:$A,$C158) / $D158</f>
        <v>93.198659854175332</v>
      </c>
      <c r="F158" s="38">
        <f>SUMIFS(Raw_totalendusesannual!$E:$E,
        Raw_totalendusesannual!$B:$B,$A158,
        Raw_totalendusesannual!$C:$C,$B158,
        Raw_totalendusesannual!$A:$A,$C158) / $D158</f>
        <v>68.70609871440081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Zones!$H$11</f>
        <v>1998.29</v>
      </c>
      <c r="E159" s="38">
        <f>SUMIFS(Raw_totalendusesannual!$D:$D,
        Raw_totalendusesannual!$B:$B,$A159,
        Raw_totalendusesannual!$C:$C,$B159,
        Raw_totalendusesannual!$A:$A,$C159) / $D159</f>
        <v>122.81922543774927</v>
      </c>
      <c r="F159" s="38">
        <f>SUMIFS(Raw_totalendusesannual!$E:$E,
        Raw_totalendusesannual!$B:$B,$A159,
        Raw_totalendusesannual!$C:$C,$B159,
        Raw_totalendusesannual!$A:$A,$C159) / $D159</f>
        <v>69.141310820751755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Zones!$H$11</f>
        <v>1998.29</v>
      </c>
      <c r="E160" s="38">
        <f>SUMIFS(Raw_totalendusesannual!$D:$D,
        Raw_totalendusesannual!$B:$B,$A160,
        Raw_totalendusesannual!$C:$C,$B160,
        Raw_totalendusesannual!$A:$A,$C160) / $D160</f>
        <v>88.464136836995635</v>
      </c>
      <c r="F160" s="38">
        <f>SUMIFS(Raw_totalendusesannual!$E:$E,
        Raw_totalendusesannual!$B:$B,$A160,
        Raw_totalendusesannual!$C:$C,$B160,
        Raw_totalendusesannual!$A:$A,$C160) / $D160</f>
        <v>68.911884661385486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Zones!$H$11</f>
        <v>1998.29</v>
      </c>
      <c r="E161" s="38">
        <f>SUMIFS(Raw_totalendusesannual!$D:$D,
        Raw_totalendusesannual!$B:$B,$A161,
        Raw_totalendusesannual!$C:$C,$B161,
        Raw_totalendusesannual!$A:$A,$C161) / $D161</f>
        <v>106.27379409395033</v>
      </c>
      <c r="F161" s="38">
        <f>SUMIFS(Raw_totalendusesannual!$E:$E,
        Raw_totalendusesannual!$B:$B,$A161,
        Raw_totalendusesannual!$C:$C,$B161,
        Raw_totalendusesannual!$A:$A,$C161) / $D161</f>
        <v>86.996502009217878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Zones!$H$11</f>
        <v>1998.29</v>
      </c>
      <c r="E162" s="38">
        <f>SUMIFS(Raw_totalendusesannual!$D:$D,
        Raw_totalendusesannual!$B:$B,$A162,
        Raw_totalendusesannual!$C:$C,$B162,
        Raw_totalendusesannual!$A:$A,$C162) / $D162</f>
        <v>78.648059090522395</v>
      </c>
      <c r="F162" s="38">
        <f>SUMIFS(Raw_totalendusesannual!$E:$E,
        Raw_totalendusesannual!$B:$B,$A162,
        Raw_totalendusesannual!$C:$C,$B162,
        Raw_totalendusesannual!$A:$A,$C162) / $D162</f>
        <v>87.420434471473115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40A6-138B-4B2C-879A-7ABE8DDB67A2}">
  <dimension ref="A1:H140"/>
  <sheetViews>
    <sheetView workbookViewId="0"/>
  </sheetViews>
  <sheetFormatPr defaultRowHeight="15" x14ac:dyDescent="0.25"/>
  <sheetData>
    <row r="1" spans="1:8" x14ac:dyDescent="0.25">
      <c r="A1" t="s">
        <v>450</v>
      </c>
    </row>
    <row r="3" spans="1:8" x14ac:dyDescent="0.25">
      <c r="A3" s="86" t="s">
        <v>451</v>
      </c>
      <c r="B3" s="86"/>
      <c r="C3" s="86"/>
      <c r="F3" s="86" t="s">
        <v>452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73.10750691841524</v>
      </c>
      <c r="C5" s="86">
        <v>60.916413533571209</v>
      </c>
      <c r="F5" s="86" t="s">
        <v>73</v>
      </c>
      <c r="G5" s="86">
        <v>100.95447607704588</v>
      </c>
      <c r="H5" s="86">
        <v>97.955141646107421</v>
      </c>
    </row>
    <row r="6" spans="1:8" x14ac:dyDescent="0.25">
      <c r="A6" s="86" t="s">
        <v>74</v>
      </c>
      <c r="B6" s="86">
        <v>90.393816713289866</v>
      </c>
      <c r="C6" s="86">
        <v>73.498571278443066</v>
      </c>
      <c r="F6" s="86" t="s">
        <v>74</v>
      </c>
      <c r="G6" s="86">
        <v>90.92345955792203</v>
      </c>
      <c r="H6" s="86">
        <v>96.428136056328171</v>
      </c>
    </row>
    <row r="7" spans="1:8" x14ac:dyDescent="0.25">
      <c r="A7" s="86" t="s">
        <v>75</v>
      </c>
      <c r="B7" s="86">
        <v>82.875783795144855</v>
      </c>
      <c r="C7" s="86">
        <v>66.863062918795578</v>
      </c>
      <c r="F7" s="86" t="s">
        <v>75</v>
      </c>
      <c r="G7" s="86">
        <v>82.122169454883931</v>
      </c>
      <c r="H7" s="86">
        <v>87.495253441692654</v>
      </c>
    </row>
    <row r="8" spans="1:8" x14ac:dyDescent="0.25">
      <c r="A8" s="86" t="s">
        <v>76</v>
      </c>
      <c r="B8" s="86">
        <v>94.186339320118705</v>
      </c>
      <c r="C8" s="86">
        <v>76.114272703161205</v>
      </c>
      <c r="F8" s="86" t="s">
        <v>76</v>
      </c>
      <c r="G8" s="86">
        <v>80.087154517112126</v>
      </c>
      <c r="H8" s="86">
        <v>84.499632185518621</v>
      </c>
    </row>
    <row r="9" spans="1:8" x14ac:dyDescent="0.25">
      <c r="A9" s="86" t="s">
        <v>77</v>
      </c>
      <c r="B9" s="86">
        <v>85.401778520635133</v>
      </c>
      <c r="C9" s="86">
        <v>68.650045789149729</v>
      </c>
      <c r="F9" s="86" t="s">
        <v>77</v>
      </c>
      <c r="G9" s="86">
        <v>81.097007941790224</v>
      </c>
      <c r="H9" s="86">
        <v>86.727732211040447</v>
      </c>
    </row>
    <row r="10" spans="1:8" x14ac:dyDescent="0.25">
      <c r="A10" s="86" t="s">
        <v>78</v>
      </c>
      <c r="B10" s="86">
        <v>96.831355809216888</v>
      </c>
      <c r="C10" s="86">
        <v>77.508129450680329</v>
      </c>
      <c r="F10" s="86" t="s">
        <v>78</v>
      </c>
      <c r="G10" s="86">
        <v>69.451501033383536</v>
      </c>
      <c r="H10" s="86">
        <v>71.761841374375095</v>
      </c>
    </row>
    <row r="11" spans="1:8" x14ac:dyDescent="0.25">
      <c r="A11" s="86" t="s">
        <v>79</v>
      </c>
      <c r="B11" s="86">
        <v>101.6714090547418</v>
      </c>
      <c r="C11" s="86">
        <v>82.139599357450621</v>
      </c>
      <c r="F11" s="86" t="s">
        <v>79</v>
      </c>
      <c r="G11" s="86">
        <v>69.485109768852368</v>
      </c>
      <c r="H11" s="86">
        <v>73.005139394182024</v>
      </c>
    </row>
    <row r="12" spans="1:8" x14ac:dyDescent="0.25">
      <c r="A12" s="86" t="s">
        <v>80</v>
      </c>
      <c r="B12" s="86">
        <v>104.73738046029355</v>
      </c>
      <c r="C12" s="86">
        <v>84.897462330292399</v>
      </c>
      <c r="F12" s="86" t="s">
        <v>80</v>
      </c>
      <c r="G12" s="86">
        <v>70.401593362324789</v>
      </c>
      <c r="H12" s="86">
        <v>73.575186784700918</v>
      </c>
    </row>
    <row r="13" spans="1:8" x14ac:dyDescent="0.25">
      <c r="A13" s="86" t="s">
        <v>81</v>
      </c>
      <c r="B13" s="86">
        <v>110.35913706218817</v>
      </c>
      <c r="C13" s="86">
        <v>89.079477953650368</v>
      </c>
      <c r="F13" s="86" t="s">
        <v>81</v>
      </c>
      <c r="G13" s="86">
        <v>69.431488923029193</v>
      </c>
      <c r="H13" s="86">
        <v>72.764338509425556</v>
      </c>
    </row>
    <row r="14" spans="1:8" x14ac:dyDescent="0.25">
      <c r="A14" s="86" t="s">
        <v>20</v>
      </c>
      <c r="B14" s="86">
        <v>118.2450044788294</v>
      </c>
      <c r="C14" s="86">
        <v>95.577934133684295</v>
      </c>
      <c r="F14" s="86" t="s">
        <v>20</v>
      </c>
      <c r="G14" s="86">
        <v>75.488592746798517</v>
      </c>
      <c r="H14" s="86">
        <v>77.602365022093892</v>
      </c>
    </row>
    <row r="15" spans="1:8" x14ac:dyDescent="0.25">
      <c r="A15" s="86" t="s">
        <v>21</v>
      </c>
      <c r="B15" s="86">
        <v>118.25740508134454</v>
      </c>
      <c r="C15" s="86">
        <v>86.406352431328799</v>
      </c>
      <c r="F15" s="86" t="s">
        <v>21</v>
      </c>
      <c r="G15" s="86">
        <v>88.644240825906152</v>
      </c>
      <c r="H15" s="86">
        <v>82.085718289137219</v>
      </c>
    </row>
    <row r="16" spans="1:8" x14ac:dyDescent="0.25">
      <c r="A16" s="86" t="s">
        <v>22</v>
      </c>
      <c r="B16" s="86">
        <v>107.8742674987114</v>
      </c>
      <c r="C16" s="86">
        <v>80.73810107642035</v>
      </c>
      <c r="F16" s="86" t="s">
        <v>22</v>
      </c>
      <c r="G16" s="86">
        <v>86.107431854235372</v>
      </c>
      <c r="H16" s="86">
        <v>82.398270521295714</v>
      </c>
    </row>
    <row r="17" spans="1:8" x14ac:dyDescent="0.25">
      <c r="A17" s="86" t="s">
        <v>23</v>
      </c>
      <c r="B17" s="86">
        <v>122.58281330537611</v>
      </c>
      <c r="C17" s="86">
        <v>89.907841204229612</v>
      </c>
      <c r="F17" s="86" t="s">
        <v>23</v>
      </c>
      <c r="G17" s="86">
        <v>81.526675307387819</v>
      </c>
      <c r="H17" s="86">
        <v>77.808711448288292</v>
      </c>
    </row>
    <row r="18" spans="1:8" x14ac:dyDescent="0.25">
      <c r="A18" s="86" t="s">
        <v>24</v>
      </c>
      <c r="B18" s="86">
        <v>134.90904223110761</v>
      </c>
      <c r="C18" s="86">
        <v>98.582197779101136</v>
      </c>
      <c r="F18" s="86" t="s">
        <v>24</v>
      </c>
      <c r="G18" s="86">
        <v>74.03958384418678</v>
      </c>
      <c r="H18" s="86">
        <v>72.665764228415284</v>
      </c>
    </row>
    <row r="19" spans="1:8" x14ac:dyDescent="0.25">
      <c r="A19" s="86" t="s">
        <v>25</v>
      </c>
      <c r="B19" s="86">
        <v>153.48527991432675</v>
      </c>
      <c r="C19" s="86">
        <v>113.18862627546554</v>
      </c>
      <c r="F19" s="86" t="s">
        <v>25</v>
      </c>
      <c r="G19" s="86">
        <v>66.170150478659252</v>
      </c>
      <c r="H19" s="86">
        <v>64.897877685421037</v>
      </c>
    </row>
    <row r="20" spans="1:8" x14ac:dyDescent="0.25">
      <c r="A20" s="86" t="s">
        <v>26</v>
      </c>
      <c r="B20" s="86">
        <v>117.51298860525749</v>
      </c>
      <c r="C20" s="86">
        <v>86.159981784425682</v>
      </c>
      <c r="F20" s="86" t="s">
        <v>26</v>
      </c>
      <c r="G20" s="86">
        <v>97.692056708485751</v>
      </c>
      <c r="H20" s="86">
        <v>89.781793433385545</v>
      </c>
    </row>
    <row r="33" spans="1:8" x14ac:dyDescent="0.25">
      <c r="A33" s="86" t="s">
        <v>453</v>
      </c>
      <c r="B33" s="86"/>
      <c r="C33" s="86"/>
      <c r="F33" s="86" t="s">
        <v>454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87.153090892713266</v>
      </c>
      <c r="C35" s="86">
        <v>64.353657377057388</v>
      </c>
      <c r="F35" s="86" t="s">
        <v>73</v>
      </c>
      <c r="G35" s="86">
        <v>86.251414959790623</v>
      </c>
      <c r="H35" s="86">
        <v>90.767766440306474</v>
      </c>
    </row>
    <row r="36" spans="1:8" x14ac:dyDescent="0.25">
      <c r="A36" s="86" t="s">
        <v>74</v>
      </c>
      <c r="B36" s="86">
        <v>105.34732196027603</v>
      </c>
      <c r="C36" s="86">
        <v>83.054331453392663</v>
      </c>
      <c r="F36" s="86" t="s">
        <v>74</v>
      </c>
      <c r="G36" s="86">
        <v>78.102522656871628</v>
      </c>
      <c r="H36" s="86">
        <v>83.930860886057587</v>
      </c>
    </row>
    <row r="37" spans="1:8" x14ac:dyDescent="0.25">
      <c r="A37" s="86" t="s">
        <v>75</v>
      </c>
      <c r="B37" s="86">
        <v>99.718314158605608</v>
      </c>
      <c r="C37" s="86">
        <v>77.830720265827281</v>
      </c>
      <c r="F37" s="86" t="s">
        <v>75</v>
      </c>
      <c r="G37" s="86">
        <v>73.656396218767043</v>
      </c>
      <c r="H37" s="86">
        <v>77.983671038738123</v>
      </c>
    </row>
    <row r="38" spans="1:8" x14ac:dyDescent="0.25">
      <c r="A38" s="86" t="s">
        <v>76</v>
      </c>
      <c r="B38" s="86">
        <v>108.99888905013788</v>
      </c>
      <c r="C38" s="86">
        <v>85.878971520650154</v>
      </c>
      <c r="F38" s="86" t="s">
        <v>76</v>
      </c>
      <c r="G38" s="86">
        <v>71.899323921953282</v>
      </c>
      <c r="H38" s="86">
        <v>75.465963398705895</v>
      </c>
    </row>
    <row r="39" spans="1:8" x14ac:dyDescent="0.25">
      <c r="A39" s="86" t="s">
        <v>77</v>
      </c>
      <c r="B39" s="86">
        <v>100.8730814846694</v>
      </c>
      <c r="C39" s="86">
        <v>78.642424272753203</v>
      </c>
      <c r="F39" s="86" t="s">
        <v>77</v>
      </c>
      <c r="G39" s="86">
        <v>73.427720701199533</v>
      </c>
      <c r="H39" s="86">
        <v>77.995035755571024</v>
      </c>
    </row>
    <row r="40" spans="1:8" x14ac:dyDescent="0.25">
      <c r="A40" s="86" t="s">
        <v>78</v>
      </c>
      <c r="B40" s="86">
        <v>108.56869123100252</v>
      </c>
      <c r="C40" s="86">
        <v>85.566209108788016</v>
      </c>
      <c r="F40" s="86" t="s">
        <v>78</v>
      </c>
      <c r="G40" s="86">
        <v>66.978611713014629</v>
      </c>
      <c r="H40" s="86">
        <v>68.079698141911337</v>
      </c>
    </row>
    <row r="41" spans="1:8" x14ac:dyDescent="0.25">
      <c r="A41" s="86" t="s">
        <v>79</v>
      </c>
      <c r="B41" s="86">
        <v>109.9845968302899</v>
      </c>
      <c r="C41" s="86">
        <v>86.563797046474747</v>
      </c>
      <c r="F41" s="86" t="s">
        <v>79</v>
      </c>
      <c r="G41" s="86">
        <v>66.522581807445363</v>
      </c>
      <c r="H41" s="86">
        <v>67.502589714205641</v>
      </c>
    </row>
    <row r="42" spans="1:8" x14ac:dyDescent="0.25">
      <c r="A42" s="86" t="s">
        <v>80</v>
      </c>
      <c r="B42" s="86">
        <v>114.38554464066777</v>
      </c>
      <c r="C42" s="86">
        <v>91.104919706348923</v>
      </c>
      <c r="F42" s="86" t="s">
        <v>80</v>
      </c>
      <c r="G42" s="86">
        <v>66.97772095141346</v>
      </c>
      <c r="H42" s="86">
        <v>68.383302723828876</v>
      </c>
    </row>
    <row r="43" spans="1:8" x14ac:dyDescent="0.25">
      <c r="A43" s="86" t="s">
        <v>81</v>
      </c>
      <c r="B43" s="86">
        <v>120.07136601794535</v>
      </c>
      <c r="C43" s="86">
        <v>95.032312627296335</v>
      </c>
      <c r="F43" s="86" t="s">
        <v>81</v>
      </c>
      <c r="G43" s="86">
        <v>66.197804122524758</v>
      </c>
      <c r="H43" s="86">
        <v>67.306216815377141</v>
      </c>
    </row>
    <row r="44" spans="1:8" x14ac:dyDescent="0.25">
      <c r="A44" s="86" t="s">
        <v>20</v>
      </c>
      <c r="B44" s="86">
        <v>124.95218912169905</v>
      </c>
      <c r="C44" s="86">
        <v>100.62844732246072</v>
      </c>
      <c r="F44" s="86" t="s">
        <v>20</v>
      </c>
      <c r="G44" s="86">
        <v>68.259026467629823</v>
      </c>
      <c r="H44" s="86">
        <v>70.199680727021615</v>
      </c>
    </row>
    <row r="45" spans="1:8" x14ac:dyDescent="0.25">
      <c r="A45" s="86" t="s">
        <v>21</v>
      </c>
      <c r="B45" s="86">
        <v>126.11800589504027</v>
      </c>
      <c r="C45" s="86">
        <v>88.445651031632039</v>
      </c>
      <c r="F45" s="86" t="s">
        <v>21</v>
      </c>
      <c r="G45" s="86">
        <v>74.384929114392804</v>
      </c>
      <c r="H45" s="86">
        <v>75.379839762997364</v>
      </c>
    </row>
    <row r="46" spans="1:8" x14ac:dyDescent="0.25">
      <c r="A46" s="86" t="s">
        <v>22</v>
      </c>
      <c r="B46" s="86">
        <v>117.09397534892334</v>
      </c>
      <c r="C46" s="86">
        <v>83.979232243568248</v>
      </c>
      <c r="F46" s="86" t="s">
        <v>22</v>
      </c>
      <c r="G46" s="86">
        <v>74.862437383963282</v>
      </c>
      <c r="H46" s="86">
        <v>76.458962412863002</v>
      </c>
    </row>
    <row r="47" spans="1:8" x14ac:dyDescent="0.25">
      <c r="A47" s="86" t="s">
        <v>23</v>
      </c>
      <c r="B47" s="86">
        <v>128.20877350134364</v>
      </c>
      <c r="C47" s="86">
        <v>91.131877755480943</v>
      </c>
      <c r="F47" s="86" t="s">
        <v>23</v>
      </c>
      <c r="G47" s="86">
        <v>70.764939022864553</v>
      </c>
      <c r="H47" s="86">
        <v>72.373744551591614</v>
      </c>
    </row>
    <row r="48" spans="1:8" x14ac:dyDescent="0.25">
      <c r="A48" s="86" t="s">
        <v>24</v>
      </c>
      <c r="B48" s="86">
        <v>137.94064425083445</v>
      </c>
      <c r="C48" s="86">
        <v>98.751957924025035</v>
      </c>
      <c r="F48" s="86" t="s">
        <v>24</v>
      </c>
      <c r="G48" s="86">
        <v>66.296478489108182</v>
      </c>
      <c r="H48" s="86">
        <v>67.716412532715466</v>
      </c>
    </row>
    <row r="49" spans="1:8" x14ac:dyDescent="0.25">
      <c r="A49" s="86" t="s">
        <v>25</v>
      </c>
      <c r="B49" s="86">
        <v>149.97749575887386</v>
      </c>
      <c r="C49" s="86">
        <v>108.19269475401468</v>
      </c>
      <c r="F49" s="86" t="s">
        <v>25</v>
      </c>
      <c r="G49" s="86">
        <v>60.885417031561985</v>
      </c>
      <c r="H49" s="86">
        <v>61.449244103708672</v>
      </c>
    </row>
    <row r="50" spans="1:8" x14ac:dyDescent="0.25">
      <c r="A50" s="86" t="s">
        <v>26</v>
      </c>
      <c r="B50" s="86">
        <v>122.4591425668947</v>
      </c>
      <c r="C50" s="86">
        <v>88.313447998038328</v>
      </c>
      <c r="F50" s="86" t="s">
        <v>26</v>
      </c>
      <c r="G50" s="86">
        <v>80.996542043447135</v>
      </c>
      <c r="H50" s="86">
        <v>82.899579140164846</v>
      </c>
    </row>
    <row r="63" spans="1:8" x14ac:dyDescent="0.25">
      <c r="A63" s="86" t="s">
        <v>455</v>
      </c>
      <c r="B63" s="86"/>
      <c r="C63" s="86"/>
      <c r="F63" s="86" t="s">
        <v>456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90.650441127163731</v>
      </c>
      <c r="C65" s="86">
        <v>68.882994960691391</v>
      </c>
      <c r="F65" s="86" t="s">
        <v>73</v>
      </c>
      <c r="G65" s="86">
        <v>72.316470582347904</v>
      </c>
      <c r="H65" s="86">
        <v>72.268259361754303</v>
      </c>
    </row>
    <row r="66" spans="1:8" x14ac:dyDescent="0.25">
      <c r="A66" s="86" t="s">
        <v>74</v>
      </c>
      <c r="B66" s="86">
        <v>107.69179648599552</v>
      </c>
      <c r="C66" s="86">
        <v>86.675567610306814</v>
      </c>
      <c r="F66" s="86" t="s">
        <v>74</v>
      </c>
      <c r="G66" s="86">
        <v>69.322710917834755</v>
      </c>
      <c r="H66" s="86">
        <v>69.940889460488719</v>
      </c>
    </row>
    <row r="67" spans="1:8" x14ac:dyDescent="0.25">
      <c r="A67" s="86" t="s">
        <v>75</v>
      </c>
      <c r="B67" s="86">
        <v>100.8391574796451</v>
      </c>
      <c r="C67" s="86">
        <v>79.943962087584893</v>
      </c>
      <c r="F67" s="86" t="s">
        <v>75</v>
      </c>
      <c r="G67" s="86">
        <v>69.067492706263863</v>
      </c>
      <c r="H67" s="86">
        <v>69.282546577323615</v>
      </c>
    </row>
    <row r="68" spans="1:8" x14ac:dyDescent="0.25">
      <c r="A68" s="86" t="s">
        <v>76</v>
      </c>
      <c r="B68" s="86">
        <v>109.96211761055703</v>
      </c>
      <c r="C68" s="86">
        <v>87.681282496534536</v>
      </c>
      <c r="F68" s="86" t="s">
        <v>76</v>
      </c>
      <c r="G68" s="86">
        <v>67.875908902111306</v>
      </c>
      <c r="H68" s="86">
        <v>68.028679520990451</v>
      </c>
    </row>
    <row r="69" spans="1:8" x14ac:dyDescent="0.25">
      <c r="A69" s="86" t="s">
        <v>77</v>
      </c>
      <c r="B69" s="86">
        <v>101.98724409370011</v>
      </c>
      <c r="C69" s="86">
        <v>80.807940789374925</v>
      </c>
      <c r="F69" s="86" t="s">
        <v>77</v>
      </c>
      <c r="G69" s="86">
        <v>69.067352586461425</v>
      </c>
      <c r="H69" s="86">
        <v>69.350975083696554</v>
      </c>
    </row>
    <row r="70" spans="1:8" x14ac:dyDescent="0.25">
      <c r="A70" s="86" t="s">
        <v>78</v>
      </c>
      <c r="B70" s="86">
        <v>108.51600118100977</v>
      </c>
      <c r="C70" s="86">
        <v>85.774342062463418</v>
      </c>
      <c r="F70" s="86" t="s">
        <v>78</v>
      </c>
      <c r="G70" s="86">
        <v>66.309174344064175</v>
      </c>
      <c r="H70" s="86">
        <v>66.308338629528251</v>
      </c>
    </row>
    <row r="71" spans="1:8" x14ac:dyDescent="0.25">
      <c r="A71" s="86" t="s">
        <v>79</v>
      </c>
      <c r="B71" s="86">
        <v>109.96394417226729</v>
      </c>
      <c r="C71" s="86">
        <v>86.751697701534809</v>
      </c>
      <c r="F71" s="86" t="s">
        <v>79</v>
      </c>
      <c r="G71" s="86">
        <v>65.902041245264712</v>
      </c>
      <c r="H71" s="86">
        <v>65.895510661615674</v>
      </c>
    </row>
    <row r="72" spans="1:8" x14ac:dyDescent="0.25">
      <c r="A72" s="86" t="s">
        <v>80</v>
      </c>
      <c r="B72" s="86">
        <v>114.55741158690681</v>
      </c>
      <c r="C72" s="86">
        <v>91.599742780076966</v>
      </c>
      <c r="F72" s="86" t="s">
        <v>80</v>
      </c>
      <c r="G72" s="86">
        <v>65.856922668881907</v>
      </c>
      <c r="H72" s="86">
        <v>65.863788539201025</v>
      </c>
    </row>
    <row r="73" spans="1:8" x14ac:dyDescent="0.25">
      <c r="A73" s="86" t="s">
        <v>81</v>
      </c>
      <c r="B73" s="86">
        <v>120.16282421470358</v>
      </c>
      <c r="C73" s="86">
        <v>95.37811328686027</v>
      </c>
      <c r="F73" s="86" t="s">
        <v>81</v>
      </c>
      <c r="G73" s="86">
        <v>65.419438620020117</v>
      </c>
      <c r="H73" s="86">
        <v>65.419503675642673</v>
      </c>
    </row>
    <row r="74" spans="1:8" x14ac:dyDescent="0.25">
      <c r="A74" s="86" t="s">
        <v>20</v>
      </c>
      <c r="B74" s="86">
        <v>125.77736464677299</v>
      </c>
      <c r="C74" s="86">
        <v>101.91742439786017</v>
      </c>
      <c r="F74" s="86" t="s">
        <v>20</v>
      </c>
      <c r="G74" s="86">
        <v>65.205295527676157</v>
      </c>
      <c r="H74" s="86">
        <v>65.304905694368685</v>
      </c>
    </row>
    <row r="75" spans="1:8" x14ac:dyDescent="0.25">
      <c r="A75" s="86" t="s">
        <v>21</v>
      </c>
      <c r="B75" s="86">
        <v>128.45468375461019</v>
      </c>
      <c r="C75" s="86">
        <v>90.980478308954162</v>
      </c>
      <c r="F75" s="86" t="s">
        <v>21</v>
      </c>
      <c r="G75" s="86">
        <v>65.922423672239759</v>
      </c>
      <c r="H75" s="86">
        <v>65.848625574866503</v>
      </c>
    </row>
    <row r="76" spans="1:8" x14ac:dyDescent="0.25">
      <c r="A76" s="86" t="s">
        <v>22</v>
      </c>
      <c r="B76" s="86">
        <v>119.28029465192739</v>
      </c>
      <c r="C76" s="86">
        <v>86.524613544580617</v>
      </c>
      <c r="F76" s="86" t="s">
        <v>22</v>
      </c>
      <c r="G76" s="86">
        <v>66.849055942831114</v>
      </c>
      <c r="H76" s="86">
        <v>66.759299200816699</v>
      </c>
    </row>
    <row r="77" spans="1:8" x14ac:dyDescent="0.25">
      <c r="A77" s="86" t="s">
        <v>23</v>
      </c>
      <c r="B77" s="86">
        <v>129.7968663207042</v>
      </c>
      <c r="C77" s="86">
        <v>93.102407558462474</v>
      </c>
      <c r="F77" s="86" t="s">
        <v>23</v>
      </c>
      <c r="G77" s="86">
        <v>64.975023645216666</v>
      </c>
      <c r="H77" s="86">
        <v>64.934784240525644</v>
      </c>
    </row>
    <row r="78" spans="1:8" x14ac:dyDescent="0.25">
      <c r="A78" s="86" t="s">
        <v>24</v>
      </c>
      <c r="B78" s="86">
        <v>138.837826341522</v>
      </c>
      <c r="C78" s="86">
        <v>100.0479610066607</v>
      </c>
      <c r="F78" s="86" t="s">
        <v>24</v>
      </c>
      <c r="G78" s="86">
        <v>63.400492421019976</v>
      </c>
      <c r="H78" s="86">
        <v>63.382211791081374</v>
      </c>
    </row>
    <row r="79" spans="1:8" x14ac:dyDescent="0.25">
      <c r="A79" s="86" t="s">
        <v>25</v>
      </c>
      <c r="B79" s="86">
        <v>150.17697631474911</v>
      </c>
      <c r="C79" s="86">
        <v>108.54994019887005</v>
      </c>
      <c r="F79" s="86" t="s">
        <v>25</v>
      </c>
      <c r="G79" s="86">
        <v>60.128209619224442</v>
      </c>
      <c r="H79" s="86">
        <v>60.115794003873312</v>
      </c>
    </row>
    <row r="80" spans="1:8" x14ac:dyDescent="0.25">
      <c r="A80" s="86" t="s">
        <v>26</v>
      </c>
      <c r="B80" s="86">
        <v>126.8934839287591</v>
      </c>
      <c r="C80" s="86">
        <v>93.198659854175332</v>
      </c>
      <c r="F80" s="86" t="s">
        <v>26</v>
      </c>
      <c r="G80" s="86">
        <v>68.936996131692595</v>
      </c>
      <c r="H80" s="86">
        <v>68.70609871440081</v>
      </c>
    </row>
    <row r="93" spans="1:8" x14ac:dyDescent="0.25">
      <c r="A93" s="86" t="s">
        <v>457</v>
      </c>
      <c r="B93" s="86"/>
      <c r="C93" s="86"/>
      <c r="F93" s="86" t="s">
        <v>458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87.245469876744622</v>
      </c>
      <c r="C95" s="86">
        <v>64.255203198734918</v>
      </c>
      <c r="F95" s="86" t="s">
        <v>73</v>
      </c>
      <c r="G95" s="86">
        <v>72.379264270951666</v>
      </c>
      <c r="H95" s="86">
        <v>72.356669952809654</v>
      </c>
    </row>
    <row r="96" spans="1:8" x14ac:dyDescent="0.25">
      <c r="A96" s="86" t="s">
        <v>74</v>
      </c>
      <c r="B96" s="86">
        <v>105.44758268319414</v>
      </c>
      <c r="C96" s="86">
        <v>83.234695664793392</v>
      </c>
      <c r="F96" s="86" t="s">
        <v>74</v>
      </c>
      <c r="G96" s="86">
        <v>69.382912390093523</v>
      </c>
      <c r="H96" s="86">
        <v>70.198049332179011</v>
      </c>
    </row>
    <row r="97" spans="1:8" x14ac:dyDescent="0.25">
      <c r="A97" s="86" t="s">
        <v>75</v>
      </c>
      <c r="B97" s="86">
        <v>99.705953590319723</v>
      </c>
      <c r="C97" s="86">
        <v>77.843361073718029</v>
      </c>
      <c r="F97" s="86" t="s">
        <v>75</v>
      </c>
      <c r="G97" s="86">
        <v>69.079182701209533</v>
      </c>
      <c r="H97" s="86">
        <v>69.376126588232935</v>
      </c>
    </row>
    <row r="98" spans="1:8" x14ac:dyDescent="0.25">
      <c r="A98" s="86" t="s">
        <v>76</v>
      </c>
      <c r="B98" s="86">
        <v>108.99160782469011</v>
      </c>
      <c r="C98" s="86">
        <v>85.874357575727245</v>
      </c>
      <c r="F98" s="86" t="s">
        <v>76</v>
      </c>
      <c r="G98" s="86">
        <v>67.887729008302102</v>
      </c>
      <c r="H98" s="86">
        <v>68.093630053695918</v>
      </c>
    </row>
    <row r="99" spans="1:8" x14ac:dyDescent="0.25">
      <c r="A99" s="86" t="s">
        <v>77</v>
      </c>
      <c r="B99" s="86">
        <v>100.82819310510487</v>
      </c>
      <c r="C99" s="86">
        <v>78.632245569962322</v>
      </c>
      <c r="F99" s="86" t="s">
        <v>77</v>
      </c>
      <c r="G99" s="86">
        <v>69.076390313718235</v>
      </c>
      <c r="H99" s="86">
        <v>69.424522967136895</v>
      </c>
    </row>
    <row r="100" spans="1:8" x14ac:dyDescent="0.25">
      <c r="A100" s="86" t="s">
        <v>78</v>
      </c>
      <c r="B100" s="86">
        <v>108.5607094065426</v>
      </c>
      <c r="C100" s="86">
        <v>85.54343964089297</v>
      </c>
      <c r="F100" s="86" t="s">
        <v>78</v>
      </c>
      <c r="G100" s="86">
        <v>66.309909973026933</v>
      </c>
      <c r="H100" s="86">
        <v>66.310585550645797</v>
      </c>
    </row>
    <row r="101" spans="1:8" x14ac:dyDescent="0.25">
      <c r="A101" s="86" t="s">
        <v>79</v>
      </c>
      <c r="B101" s="86">
        <v>109.97619965070135</v>
      </c>
      <c r="C101" s="86">
        <v>86.540862437383964</v>
      </c>
      <c r="F101" s="86" t="s">
        <v>79</v>
      </c>
      <c r="G101" s="86">
        <v>65.902471613229309</v>
      </c>
      <c r="H101" s="86">
        <v>65.897347231883259</v>
      </c>
    </row>
    <row r="102" spans="1:8" x14ac:dyDescent="0.25">
      <c r="A102" s="86" t="s">
        <v>80</v>
      </c>
      <c r="B102" s="86">
        <v>114.37310900820202</v>
      </c>
      <c r="C102" s="86">
        <v>91.07036516221369</v>
      </c>
      <c r="F102" s="86" t="s">
        <v>80</v>
      </c>
      <c r="G102" s="86">
        <v>65.857518178042227</v>
      </c>
      <c r="H102" s="86">
        <v>65.87053430683234</v>
      </c>
    </row>
    <row r="103" spans="1:8" x14ac:dyDescent="0.25">
      <c r="A103" s="86" t="s">
        <v>81</v>
      </c>
      <c r="B103" s="86">
        <v>120.06052675037157</v>
      </c>
      <c r="C103" s="86">
        <v>95.002812404605947</v>
      </c>
      <c r="F103" s="86" t="s">
        <v>81</v>
      </c>
      <c r="G103" s="86">
        <v>65.419698842510343</v>
      </c>
      <c r="H103" s="86">
        <v>65.422511247116276</v>
      </c>
    </row>
    <row r="104" spans="1:8" x14ac:dyDescent="0.25">
      <c r="A104" s="86" t="s">
        <v>20</v>
      </c>
      <c r="B104" s="86">
        <v>124.94714480881154</v>
      </c>
      <c r="C104" s="86">
        <v>100.62463406212312</v>
      </c>
      <c r="F104" s="86" t="s">
        <v>20</v>
      </c>
      <c r="G104" s="86">
        <v>65.216465077641388</v>
      </c>
      <c r="H104" s="86">
        <v>65.340265927367909</v>
      </c>
    </row>
    <row r="105" spans="1:8" x14ac:dyDescent="0.25">
      <c r="A105" s="86" t="s">
        <v>21</v>
      </c>
      <c r="B105" s="86">
        <v>126.26966556405728</v>
      </c>
      <c r="C105" s="86">
        <v>88.393766670503283</v>
      </c>
      <c r="F105" s="86" t="s">
        <v>21</v>
      </c>
      <c r="G105" s="86">
        <v>65.975769282736735</v>
      </c>
      <c r="H105" s="86">
        <v>65.867912064815414</v>
      </c>
    </row>
    <row r="106" spans="1:8" x14ac:dyDescent="0.25">
      <c r="A106" s="86" t="s">
        <v>22</v>
      </c>
      <c r="B106" s="86">
        <v>117.23864404065476</v>
      </c>
      <c r="C106" s="86">
        <v>83.952349258616124</v>
      </c>
      <c r="F106" s="86" t="s">
        <v>22</v>
      </c>
      <c r="G106" s="86">
        <v>66.916413533571202</v>
      </c>
      <c r="H106" s="86">
        <v>66.819025266602949</v>
      </c>
    </row>
    <row r="107" spans="1:8" x14ac:dyDescent="0.25">
      <c r="A107" s="86" t="s">
        <v>23</v>
      </c>
      <c r="B107" s="86">
        <v>128.28340731325284</v>
      </c>
      <c r="C107" s="86">
        <v>91.085523122269549</v>
      </c>
      <c r="F107" s="86" t="s">
        <v>23</v>
      </c>
      <c r="G107" s="86">
        <v>65.001040889960919</v>
      </c>
      <c r="H107" s="86">
        <v>64.95427590589955</v>
      </c>
    </row>
    <row r="108" spans="1:8" x14ac:dyDescent="0.25">
      <c r="A108" s="86" t="s">
        <v>24</v>
      </c>
      <c r="B108" s="86">
        <v>137.93030541112651</v>
      </c>
      <c r="C108" s="86">
        <v>98.686421890716559</v>
      </c>
      <c r="F108" s="86" t="s">
        <v>24</v>
      </c>
      <c r="G108" s="86">
        <v>63.405076340270931</v>
      </c>
      <c r="H108" s="86">
        <v>63.3891377127444</v>
      </c>
    </row>
    <row r="109" spans="1:8" x14ac:dyDescent="0.25">
      <c r="A109" s="86" t="s">
        <v>25</v>
      </c>
      <c r="B109" s="86">
        <v>149.96011089481505</v>
      </c>
      <c r="C109" s="86">
        <v>108.14601484269051</v>
      </c>
      <c r="F109" s="86" t="s">
        <v>25</v>
      </c>
      <c r="G109" s="86">
        <v>60.128634982910391</v>
      </c>
      <c r="H109" s="86">
        <v>60.118641438429854</v>
      </c>
    </row>
    <row r="110" spans="1:8" x14ac:dyDescent="0.25">
      <c r="A110" s="86" t="s">
        <v>26</v>
      </c>
      <c r="B110" s="86">
        <v>122.81922543774927</v>
      </c>
      <c r="C110" s="86">
        <v>88.464136836995635</v>
      </c>
      <c r="F110" s="86" t="s">
        <v>26</v>
      </c>
      <c r="G110" s="86">
        <v>69.141310820751755</v>
      </c>
      <c r="H110" s="86">
        <v>68.911884661385486</v>
      </c>
    </row>
    <row r="123" spans="1:8" x14ac:dyDescent="0.25">
      <c r="A123" s="86" t="s">
        <v>459</v>
      </c>
      <c r="B123" s="86"/>
      <c r="C123" s="86"/>
      <c r="F123" s="86" t="s">
        <v>460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73.662946819530703</v>
      </c>
      <c r="C125" s="86">
        <v>56.501638901260577</v>
      </c>
      <c r="F125" s="86" t="s">
        <v>73</v>
      </c>
      <c r="G125" s="86">
        <v>94.259641993904793</v>
      </c>
      <c r="H125" s="86">
        <v>97.078717303294312</v>
      </c>
    </row>
    <row r="126" spans="1:8" x14ac:dyDescent="0.25">
      <c r="A126" s="86" t="s">
        <v>74</v>
      </c>
      <c r="B126" s="86">
        <v>89.2574701369671</v>
      </c>
      <c r="C126" s="86">
        <v>71.121003457956562</v>
      </c>
      <c r="F126" s="86" t="s">
        <v>74</v>
      </c>
      <c r="G126" s="86">
        <v>83.971370521796132</v>
      </c>
      <c r="H126" s="86">
        <v>89.940048741674133</v>
      </c>
    </row>
    <row r="127" spans="1:8" x14ac:dyDescent="0.25">
      <c r="A127" s="86" t="s">
        <v>75</v>
      </c>
      <c r="B127" s="86">
        <v>84.532510296303343</v>
      </c>
      <c r="C127" s="86">
        <v>66.749360703401408</v>
      </c>
      <c r="F127" s="86" t="s">
        <v>75</v>
      </c>
      <c r="G127" s="86">
        <v>77.765334360878555</v>
      </c>
      <c r="H127" s="86">
        <v>82.897207112080835</v>
      </c>
    </row>
    <row r="128" spans="1:8" x14ac:dyDescent="0.25">
      <c r="A128" s="86" t="s">
        <v>76</v>
      </c>
      <c r="B128" s="86">
        <v>93.00621030981489</v>
      </c>
      <c r="C128" s="86">
        <v>74.100986343323541</v>
      </c>
      <c r="F128" s="86" t="s">
        <v>76</v>
      </c>
      <c r="G128" s="86">
        <v>75.775262849736535</v>
      </c>
      <c r="H128" s="86">
        <v>79.751767761436028</v>
      </c>
    </row>
    <row r="129" spans="1:8" x14ac:dyDescent="0.25">
      <c r="A129" s="86" t="s">
        <v>77</v>
      </c>
      <c r="B129" s="86">
        <v>86.264841439430725</v>
      </c>
      <c r="C129" s="86">
        <v>67.897307197654001</v>
      </c>
      <c r="F129" s="86" t="s">
        <v>77</v>
      </c>
      <c r="G129" s="86">
        <v>77.142531864744356</v>
      </c>
      <c r="H129" s="86">
        <v>82.64672294812064</v>
      </c>
    </row>
    <row r="130" spans="1:8" x14ac:dyDescent="0.25">
      <c r="A130" s="86" t="s">
        <v>78</v>
      </c>
      <c r="B130" s="86">
        <v>94.505822478218889</v>
      </c>
      <c r="C130" s="86">
        <v>74.994350169394835</v>
      </c>
      <c r="F130" s="86" t="s">
        <v>78</v>
      </c>
      <c r="G130" s="86">
        <v>68.121303714676046</v>
      </c>
      <c r="H130" s="86">
        <v>69.736824985362489</v>
      </c>
    </row>
    <row r="131" spans="1:8" x14ac:dyDescent="0.25">
      <c r="A131" s="86" t="s">
        <v>79</v>
      </c>
      <c r="B131" s="86">
        <v>95.600238203664134</v>
      </c>
      <c r="C131" s="86">
        <v>75.894044407968821</v>
      </c>
      <c r="F131" s="86" t="s">
        <v>79</v>
      </c>
      <c r="G131" s="86">
        <v>67.627281325533332</v>
      </c>
      <c r="H131" s="86">
        <v>69.020237302893975</v>
      </c>
    </row>
    <row r="132" spans="1:8" x14ac:dyDescent="0.25">
      <c r="A132" s="86" t="s">
        <v>80</v>
      </c>
      <c r="B132" s="86">
        <v>99.146340120803302</v>
      </c>
      <c r="C132" s="86">
        <v>79.604356724999874</v>
      </c>
      <c r="F132" s="86" t="s">
        <v>80</v>
      </c>
      <c r="G132" s="86">
        <v>68.531949817093619</v>
      </c>
      <c r="H132" s="86">
        <v>70.440231397845167</v>
      </c>
    </row>
    <row r="133" spans="1:8" x14ac:dyDescent="0.25">
      <c r="A133" s="86" t="s">
        <v>81</v>
      </c>
      <c r="B133" s="86">
        <v>103.72605077341127</v>
      </c>
      <c r="C133" s="86">
        <v>82.941204730044177</v>
      </c>
      <c r="F133" s="86" t="s">
        <v>81</v>
      </c>
      <c r="G133" s="86">
        <v>67.56537839853074</v>
      </c>
      <c r="H133" s="86">
        <v>69.185743810958371</v>
      </c>
    </row>
    <row r="134" spans="1:8" x14ac:dyDescent="0.25">
      <c r="A134" s="86" t="s">
        <v>20</v>
      </c>
      <c r="B134" s="86">
        <v>108.72847784856052</v>
      </c>
      <c r="C134" s="86">
        <v>88.379414399311415</v>
      </c>
      <c r="F134" s="86" t="s">
        <v>20</v>
      </c>
      <c r="G134" s="86">
        <v>71.048396378903959</v>
      </c>
      <c r="H134" s="86">
        <v>73.181960576292738</v>
      </c>
    </row>
    <row r="135" spans="1:8" x14ac:dyDescent="0.25">
      <c r="A135" s="86" t="s">
        <v>21</v>
      </c>
      <c r="B135" s="86">
        <v>109.4854900940304</v>
      </c>
      <c r="C135" s="86">
        <v>79.176921267683881</v>
      </c>
      <c r="F135" s="86" t="s">
        <v>21</v>
      </c>
      <c r="G135" s="86">
        <v>80.150949061447534</v>
      </c>
      <c r="H135" s="86">
        <v>79.292960481211438</v>
      </c>
    </row>
    <row r="136" spans="1:8" x14ac:dyDescent="0.25">
      <c r="A136" s="86" t="s">
        <v>22</v>
      </c>
      <c r="B136" s="86">
        <v>102.05542238614015</v>
      </c>
      <c r="C136" s="86">
        <v>75.093955331808701</v>
      </c>
      <c r="F136" s="86" t="s">
        <v>22</v>
      </c>
      <c r="G136" s="86">
        <v>79.820516541643116</v>
      </c>
      <c r="H136" s="86">
        <v>80.098804477828551</v>
      </c>
    </row>
    <row r="137" spans="1:8" x14ac:dyDescent="0.25">
      <c r="A137" s="86" t="s">
        <v>23</v>
      </c>
      <c r="B137" s="86">
        <v>112.73928208618369</v>
      </c>
      <c r="C137" s="86">
        <v>82.176370797031467</v>
      </c>
      <c r="F137" s="86" t="s">
        <v>23</v>
      </c>
      <c r="G137" s="86">
        <v>75.185413528566926</v>
      </c>
      <c r="H137" s="86">
        <v>75.619359552417322</v>
      </c>
    </row>
    <row r="138" spans="1:8" x14ac:dyDescent="0.25">
      <c r="A138" s="86" t="s">
        <v>24</v>
      </c>
      <c r="B138" s="86">
        <v>121.80383227659649</v>
      </c>
      <c r="C138" s="86">
        <v>89.27239790020468</v>
      </c>
      <c r="F138" s="86" t="s">
        <v>24</v>
      </c>
      <c r="G138" s="86">
        <v>69.131407353287059</v>
      </c>
      <c r="H138" s="86">
        <v>70.168969468895909</v>
      </c>
    </row>
    <row r="139" spans="1:8" x14ac:dyDescent="0.25">
      <c r="A139" s="86" t="s">
        <v>25</v>
      </c>
      <c r="B139" s="86">
        <v>134.95882479519989</v>
      </c>
      <c r="C139" s="86">
        <v>99.535317696630614</v>
      </c>
      <c r="F139" s="86" t="s">
        <v>25</v>
      </c>
      <c r="G139" s="86">
        <v>61.942135525874626</v>
      </c>
      <c r="H139" s="86">
        <v>62.440396539040883</v>
      </c>
    </row>
    <row r="140" spans="1:8" x14ac:dyDescent="0.25">
      <c r="A140" s="86" t="s">
        <v>26</v>
      </c>
      <c r="B140" s="86">
        <v>106.27379409395033</v>
      </c>
      <c r="C140" s="86">
        <v>78.648059090522395</v>
      </c>
      <c r="F140" s="86" t="s">
        <v>26</v>
      </c>
      <c r="G140" s="86">
        <v>86.996502009217878</v>
      </c>
      <c r="H140" s="86">
        <v>87.420434471473115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146090</v>
      </c>
      <c r="E2">
        <v>201736.32000000001</v>
      </c>
    </row>
    <row r="3" spans="1:5" x14ac:dyDescent="0.25">
      <c r="A3" t="s">
        <v>39</v>
      </c>
      <c r="B3" t="s">
        <v>74</v>
      </c>
      <c r="C3" t="s">
        <v>67</v>
      </c>
      <c r="D3">
        <v>180633.06</v>
      </c>
      <c r="E3">
        <v>181691.44</v>
      </c>
    </row>
    <row r="4" spans="1:5" x14ac:dyDescent="0.25">
      <c r="A4" t="s">
        <v>39</v>
      </c>
      <c r="B4" t="s">
        <v>75</v>
      </c>
      <c r="C4" t="s">
        <v>67</v>
      </c>
      <c r="D4">
        <v>165609.85</v>
      </c>
      <c r="E4">
        <v>164103.91</v>
      </c>
    </row>
    <row r="5" spans="1:5" x14ac:dyDescent="0.25">
      <c r="A5" t="s">
        <v>39</v>
      </c>
      <c r="B5" t="s">
        <v>76</v>
      </c>
      <c r="C5" t="s">
        <v>67</v>
      </c>
      <c r="D5">
        <v>188211.62</v>
      </c>
      <c r="E5">
        <v>160037.35999999999</v>
      </c>
    </row>
    <row r="6" spans="1:5" x14ac:dyDescent="0.25">
      <c r="A6" t="s">
        <v>39</v>
      </c>
      <c r="B6" t="s">
        <v>77</v>
      </c>
      <c r="C6" t="s">
        <v>67</v>
      </c>
      <c r="D6">
        <v>170657.52</v>
      </c>
      <c r="E6">
        <v>162055.34</v>
      </c>
    </row>
    <row r="7" spans="1:5" x14ac:dyDescent="0.25">
      <c r="A7" t="s">
        <v>39</v>
      </c>
      <c r="B7" t="s">
        <v>78</v>
      </c>
      <c r="C7" t="s">
        <v>67</v>
      </c>
      <c r="D7">
        <v>193497.13</v>
      </c>
      <c r="E7">
        <v>138784.24</v>
      </c>
    </row>
    <row r="8" spans="1:5" x14ac:dyDescent="0.25">
      <c r="A8" t="s">
        <v>39</v>
      </c>
      <c r="B8" t="s">
        <v>79</v>
      </c>
      <c r="C8" t="s">
        <v>67</v>
      </c>
      <c r="D8">
        <v>203168.96</v>
      </c>
      <c r="E8">
        <v>138851.4</v>
      </c>
    </row>
    <row r="9" spans="1:5" x14ac:dyDescent="0.25">
      <c r="A9" t="s">
        <v>39</v>
      </c>
      <c r="B9" t="s">
        <v>80</v>
      </c>
      <c r="C9" t="s">
        <v>67</v>
      </c>
      <c r="D9">
        <v>209295.66</v>
      </c>
      <c r="E9">
        <v>140682.79999999999</v>
      </c>
    </row>
    <row r="10" spans="1:5" x14ac:dyDescent="0.25">
      <c r="A10" t="s">
        <v>39</v>
      </c>
      <c r="B10" t="s">
        <v>81</v>
      </c>
      <c r="C10" t="s">
        <v>67</v>
      </c>
      <c r="D10">
        <v>220529.56</v>
      </c>
      <c r="E10">
        <v>138744.25</v>
      </c>
    </row>
    <row r="11" spans="1:5" x14ac:dyDescent="0.25">
      <c r="A11" t="s">
        <v>39</v>
      </c>
      <c r="B11" t="s">
        <v>20</v>
      </c>
      <c r="C11" t="s">
        <v>67</v>
      </c>
      <c r="D11">
        <v>236287.81</v>
      </c>
      <c r="E11">
        <v>150848.1</v>
      </c>
    </row>
    <row r="12" spans="1:5" x14ac:dyDescent="0.25">
      <c r="A12" t="s">
        <v>39</v>
      </c>
      <c r="B12" t="s">
        <v>21</v>
      </c>
      <c r="C12" t="s">
        <v>67</v>
      </c>
      <c r="D12">
        <v>236312.59</v>
      </c>
      <c r="E12">
        <v>177136.9</v>
      </c>
    </row>
    <row r="13" spans="1:5" x14ac:dyDescent="0.25">
      <c r="A13" t="s">
        <v>39</v>
      </c>
      <c r="B13" t="s">
        <v>22</v>
      </c>
      <c r="C13" t="s">
        <v>67</v>
      </c>
      <c r="D13">
        <v>215564.07</v>
      </c>
      <c r="E13">
        <v>172067.62</v>
      </c>
    </row>
    <row r="14" spans="1:5" x14ac:dyDescent="0.25">
      <c r="A14" t="s">
        <v>39</v>
      </c>
      <c r="B14" t="s">
        <v>23</v>
      </c>
      <c r="C14" t="s">
        <v>67</v>
      </c>
      <c r="D14">
        <v>244956.01</v>
      </c>
      <c r="E14">
        <v>162913.94</v>
      </c>
    </row>
    <row r="15" spans="1:5" x14ac:dyDescent="0.25">
      <c r="A15" t="s">
        <v>39</v>
      </c>
      <c r="B15" t="s">
        <v>24</v>
      </c>
      <c r="C15" t="s">
        <v>67</v>
      </c>
      <c r="D15">
        <v>269587.39</v>
      </c>
      <c r="E15">
        <v>147952.56</v>
      </c>
    </row>
    <row r="16" spans="1:5" x14ac:dyDescent="0.25">
      <c r="A16" t="s">
        <v>39</v>
      </c>
      <c r="B16" t="s">
        <v>25</v>
      </c>
      <c r="C16" t="s">
        <v>67</v>
      </c>
      <c r="D16">
        <v>306708.09999999998</v>
      </c>
      <c r="E16">
        <v>132227.15</v>
      </c>
    </row>
    <row r="17" spans="1:5" x14ac:dyDescent="0.25">
      <c r="A17" t="s">
        <v>39</v>
      </c>
      <c r="B17" t="s">
        <v>26</v>
      </c>
      <c r="C17" t="s">
        <v>67</v>
      </c>
      <c r="D17">
        <v>234825.03</v>
      </c>
      <c r="E17">
        <v>195217.06</v>
      </c>
    </row>
    <row r="18" spans="1:5" x14ac:dyDescent="0.25">
      <c r="A18" t="s">
        <v>40</v>
      </c>
      <c r="B18" t="s">
        <v>73</v>
      </c>
      <c r="C18" t="s">
        <v>67</v>
      </c>
      <c r="D18">
        <v>121728.66</v>
      </c>
      <c r="E18">
        <v>195742.78</v>
      </c>
    </row>
    <row r="19" spans="1:5" x14ac:dyDescent="0.25">
      <c r="A19" t="s">
        <v>40</v>
      </c>
      <c r="B19" t="s">
        <v>74</v>
      </c>
      <c r="C19" t="s">
        <v>67</v>
      </c>
      <c r="D19">
        <v>146871.46</v>
      </c>
      <c r="E19">
        <v>192691.38</v>
      </c>
    </row>
    <row r="20" spans="1:5" x14ac:dyDescent="0.25">
      <c r="A20" t="s">
        <v>40</v>
      </c>
      <c r="B20" t="s">
        <v>75</v>
      </c>
      <c r="C20" t="s">
        <v>67</v>
      </c>
      <c r="D20">
        <v>133611.79</v>
      </c>
      <c r="E20">
        <v>174840.89</v>
      </c>
    </row>
    <row r="21" spans="1:5" x14ac:dyDescent="0.25">
      <c r="A21" t="s">
        <v>40</v>
      </c>
      <c r="B21" t="s">
        <v>76</v>
      </c>
      <c r="C21" t="s">
        <v>67</v>
      </c>
      <c r="D21">
        <v>152098.39000000001</v>
      </c>
      <c r="E21">
        <v>168854.77</v>
      </c>
    </row>
    <row r="22" spans="1:5" x14ac:dyDescent="0.25">
      <c r="A22" t="s">
        <v>40</v>
      </c>
      <c r="B22" t="s">
        <v>77</v>
      </c>
      <c r="C22" t="s">
        <v>67</v>
      </c>
      <c r="D22">
        <v>137182.70000000001</v>
      </c>
      <c r="E22">
        <v>173307.16</v>
      </c>
    </row>
    <row r="23" spans="1:5" x14ac:dyDescent="0.25">
      <c r="A23" t="s">
        <v>40</v>
      </c>
      <c r="B23" t="s">
        <v>78</v>
      </c>
      <c r="C23" t="s">
        <v>67</v>
      </c>
      <c r="D23">
        <v>154883.72</v>
      </c>
      <c r="E23">
        <v>143400.97</v>
      </c>
    </row>
    <row r="24" spans="1:5" x14ac:dyDescent="0.25">
      <c r="A24" t="s">
        <v>40</v>
      </c>
      <c r="B24" t="s">
        <v>79</v>
      </c>
      <c r="C24" t="s">
        <v>67</v>
      </c>
      <c r="D24">
        <v>164138.74</v>
      </c>
      <c r="E24">
        <v>145885.44</v>
      </c>
    </row>
    <row r="25" spans="1:5" x14ac:dyDescent="0.25">
      <c r="A25" t="s">
        <v>40</v>
      </c>
      <c r="B25" t="s">
        <v>80</v>
      </c>
      <c r="C25" t="s">
        <v>67</v>
      </c>
      <c r="D25">
        <v>169649.75</v>
      </c>
      <c r="E25">
        <v>147024.56</v>
      </c>
    </row>
    <row r="26" spans="1:5" x14ac:dyDescent="0.25">
      <c r="A26" t="s">
        <v>40</v>
      </c>
      <c r="B26" t="s">
        <v>81</v>
      </c>
      <c r="C26" t="s">
        <v>67</v>
      </c>
      <c r="D26">
        <v>178006.63</v>
      </c>
      <c r="E26">
        <v>145404.25</v>
      </c>
    </row>
    <row r="27" spans="1:5" x14ac:dyDescent="0.25">
      <c r="A27" t="s">
        <v>40</v>
      </c>
      <c r="B27" t="s">
        <v>20</v>
      </c>
      <c r="C27" t="s">
        <v>67</v>
      </c>
      <c r="D27">
        <v>190992.43</v>
      </c>
      <c r="E27">
        <v>155072.03</v>
      </c>
    </row>
    <row r="28" spans="1:5" x14ac:dyDescent="0.25">
      <c r="A28" t="s">
        <v>40</v>
      </c>
      <c r="B28" t="s">
        <v>21</v>
      </c>
      <c r="C28" t="s">
        <v>67</v>
      </c>
      <c r="D28">
        <v>172664.95</v>
      </c>
      <c r="E28">
        <v>164031.07</v>
      </c>
    </row>
    <row r="29" spans="1:5" x14ac:dyDescent="0.25">
      <c r="A29" t="s">
        <v>40</v>
      </c>
      <c r="B29" t="s">
        <v>22</v>
      </c>
      <c r="C29" t="s">
        <v>67</v>
      </c>
      <c r="D29">
        <v>161338.14000000001</v>
      </c>
      <c r="E29">
        <v>164655.64000000001</v>
      </c>
    </row>
    <row r="30" spans="1:5" x14ac:dyDescent="0.25">
      <c r="A30" t="s">
        <v>40</v>
      </c>
      <c r="B30" t="s">
        <v>23</v>
      </c>
      <c r="C30" t="s">
        <v>67</v>
      </c>
      <c r="D30">
        <v>179661.94</v>
      </c>
      <c r="E30">
        <v>155484.37</v>
      </c>
    </row>
    <row r="31" spans="1:5" x14ac:dyDescent="0.25">
      <c r="A31" t="s">
        <v>40</v>
      </c>
      <c r="B31" t="s">
        <v>24</v>
      </c>
      <c r="C31" t="s">
        <v>67</v>
      </c>
      <c r="D31">
        <v>196995.82</v>
      </c>
      <c r="E31">
        <v>145207.26999999999</v>
      </c>
    </row>
    <row r="32" spans="1:5" x14ac:dyDescent="0.25">
      <c r="A32" t="s">
        <v>40</v>
      </c>
      <c r="B32" t="s">
        <v>25</v>
      </c>
      <c r="C32" t="s">
        <v>67</v>
      </c>
      <c r="D32">
        <v>226183.7</v>
      </c>
      <c r="E32">
        <v>129684.78</v>
      </c>
    </row>
    <row r="33" spans="1:5" x14ac:dyDescent="0.25">
      <c r="A33" t="s">
        <v>40</v>
      </c>
      <c r="B33" t="s">
        <v>26</v>
      </c>
      <c r="C33" t="s">
        <v>67</v>
      </c>
      <c r="D33">
        <v>172172.63</v>
      </c>
      <c r="E33">
        <v>179410.06</v>
      </c>
    </row>
    <row r="34" spans="1:5" x14ac:dyDescent="0.25">
      <c r="A34" t="s">
        <v>39</v>
      </c>
      <c r="B34" t="s">
        <v>73</v>
      </c>
      <c r="C34" t="s">
        <v>48</v>
      </c>
      <c r="D34">
        <v>174157.15</v>
      </c>
      <c r="E34">
        <v>172355.34</v>
      </c>
    </row>
    <row r="35" spans="1:5" x14ac:dyDescent="0.25">
      <c r="A35" t="s">
        <v>39</v>
      </c>
      <c r="B35" t="s">
        <v>74</v>
      </c>
      <c r="C35" t="s">
        <v>48</v>
      </c>
      <c r="D35">
        <v>210514.5</v>
      </c>
      <c r="E35">
        <v>156071.49</v>
      </c>
    </row>
    <row r="36" spans="1:5" x14ac:dyDescent="0.25">
      <c r="A36" t="s">
        <v>39</v>
      </c>
      <c r="B36" t="s">
        <v>75</v>
      </c>
      <c r="C36" t="s">
        <v>48</v>
      </c>
      <c r="D36">
        <v>199266.11</v>
      </c>
      <c r="E36">
        <v>147186.84</v>
      </c>
    </row>
    <row r="37" spans="1:5" x14ac:dyDescent="0.25">
      <c r="A37" t="s">
        <v>39</v>
      </c>
      <c r="B37" t="s">
        <v>76</v>
      </c>
      <c r="C37" t="s">
        <v>48</v>
      </c>
      <c r="D37">
        <v>217811.39</v>
      </c>
      <c r="E37">
        <v>143675.70000000001</v>
      </c>
    </row>
    <row r="38" spans="1:5" x14ac:dyDescent="0.25">
      <c r="A38" t="s">
        <v>39</v>
      </c>
      <c r="B38" t="s">
        <v>77</v>
      </c>
      <c r="C38" t="s">
        <v>48</v>
      </c>
      <c r="D38">
        <v>201573.67</v>
      </c>
      <c r="E38">
        <v>146729.88</v>
      </c>
    </row>
    <row r="39" spans="1:5" x14ac:dyDescent="0.25">
      <c r="A39" t="s">
        <v>39</v>
      </c>
      <c r="B39" t="s">
        <v>78</v>
      </c>
      <c r="C39" t="s">
        <v>48</v>
      </c>
      <c r="D39">
        <v>216951.73</v>
      </c>
      <c r="E39">
        <v>133842.69</v>
      </c>
    </row>
    <row r="40" spans="1:5" x14ac:dyDescent="0.25">
      <c r="A40" t="s">
        <v>39</v>
      </c>
      <c r="B40" t="s">
        <v>79</v>
      </c>
      <c r="C40" t="s">
        <v>48</v>
      </c>
      <c r="D40">
        <v>219781.12</v>
      </c>
      <c r="E40">
        <v>132931.41</v>
      </c>
    </row>
    <row r="41" spans="1:5" x14ac:dyDescent="0.25">
      <c r="A41" t="s">
        <v>39</v>
      </c>
      <c r="B41" t="s">
        <v>80</v>
      </c>
      <c r="C41" t="s">
        <v>48</v>
      </c>
      <c r="D41">
        <v>228575.49</v>
      </c>
      <c r="E41">
        <v>133840.91</v>
      </c>
    </row>
    <row r="42" spans="1:5" x14ac:dyDescent="0.25">
      <c r="A42" t="s">
        <v>39</v>
      </c>
      <c r="B42" t="s">
        <v>81</v>
      </c>
      <c r="C42" t="s">
        <v>48</v>
      </c>
      <c r="D42">
        <v>239937.41</v>
      </c>
      <c r="E42">
        <v>132282.41</v>
      </c>
    </row>
    <row r="43" spans="1:5" x14ac:dyDescent="0.25">
      <c r="A43" t="s">
        <v>39</v>
      </c>
      <c r="B43" t="s">
        <v>20</v>
      </c>
      <c r="C43" t="s">
        <v>48</v>
      </c>
      <c r="D43">
        <v>249690.71</v>
      </c>
      <c r="E43">
        <v>136401.32999999999</v>
      </c>
    </row>
    <row r="44" spans="1:5" x14ac:dyDescent="0.25">
      <c r="A44" t="s">
        <v>39</v>
      </c>
      <c r="B44" t="s">
        <v>21</v>
      </c>
      <c r="C44" t="s">
        <v>48</v>
      </c>
      <c r="D44">
        <v>252020.35</v>
      </c>
      <c r="E44">
        <v>148642.66</v>
      </c>
    </row>
    <row r="45" spans="1:5" x14ac:dyDescent="0.25">
      <c r="A45" t="s">
        <v>39</v>
      </c>
      <c r="B45" t="s">
        <v>22</v>
      </c>
      <c r="C45" t="s">
        <v>48</v>
      </c>
      <c r="D45">
        <v>233987.72</v>
      </c>
      <c r="E45">
        <v>149596.85999999999</v>
      </c>
    </row>
    <row r="46" spans="1:5" x14ac:dyDescent="0.25">
      <c r="A46" t="s">
        <v>39</v>
      </c>
      <c r="B46" t="s">
        <v>23</v>
      </c>
      <c r="C46" t="s">
        <v>48</v>
      </c>
      <c r="D46">
        <v>256198.31</v>
      </c>
      <c r="E46">
        <v>141408.87</v>
      </c>
    </row>
    <row r="47" spans="1:5" x14ac:dyDescent="0.25">
      <c r="A47" t="s">
        <v>39</v>
      </c>
      <c r="B47" t="s">
        <v>24</v>
      </c>
      <c r="C47" t="s">
        <v>48</v>
      </c>
      <c r="D47">
        <v>275645.40999999997</v>
      </c>
      <c r="E47">
        <v>132479.59</v>
      </c>
    </row>
    <row r="48" spans="1:5" x14ac:dyDescent="0.25">
      <c r="A48" t="s">
        <v>39</v>
      </c>
      <c r="B48" t="s">
        <v>25</v>
      </c>
      <c r="C48" t="s">
        <v>48</v>
      </c>
      <c r="D48">
        <v>299698.53000000003</v>
      </c>
      <c r="E48">
        <v>121666.72</v>
      </c>
    </row>
    <row r="49" spans="1:5" x14ac:dyDescent="0.25">
      <c r="A49" t="s">
        <v>39</v>
      </c>
      <c r="B49" t="s">
        <v>26</v>
      </c>
      <c r="C49" t="s">
        <v>48</v>
      </c>
      <c r="D49">
        <v>244708.88</v>
      </c>
      <c r="E49">
        <v>161854.57999999999</v>
      </c>
    </row>
    <row r="50" spans="1:5" x14ac:dyDescent="0.25">
      <c r="A50" t="s">
        <v>40</v>
      </c>
      <c r="B50" t="s">
        <v>73</v>
      </c>
      <c r="C50" t="s">
        <v>48</v>
      </c>
      <c r="D50">
        <v>128597.27</v>
      </c>
      <c r="E50">
        <v>181380.32</v>
      </c>
    </row>
    <row r="51" spans="1:5" x14ac:dyDescent="0.25">
      <c r="A51" t="s">
        <v>40</v>
      </c>
      <c r="B51" t="s">
        <v>74</v>
      </c>
      <c r="C51" t="s">
        <v>48</v>
      </c>
      <c r="D51">
        <v>165966.64000000001</v>
      </c>
      <c r="E51">
        <v>167718.20000000001</v>
      </c>
    </row>
    <row r="52" spans="1:5" x14ac:dyDescent="0.25">
      <c r="A52" t="s">
        <v>40</v>
      </c>
      <c r="B52" t="s">
        <v>75</v>
      </c>
      <c r="C52" t="s">
        <v>48</v>
      </c>
      <c r="D52">
        <v>155528.35</v>
      </c>
      <c r="E52">
        <v>155833.99</v>
      </c>
    </row>
    <row r="53" spans="1:5" x14ac:dyDescent="0.25">
      <c r="A53" t="s">
        <v>40</v>
      </c>
      <c r="B53" t="s">
        <v>76</v>
      </c>
      <c r="C53" t="s">
        <v>48</v>
      </c>
      <c r="D53">
        <v>171611.09</v>
      </c>
      <c r="E53">
        <v>150802.88</v>
      </c>
    </row>
    <row r="54" spans="1:5" x14ac:dyDescent="0.25">
      <c r="A54" t="s">
        <v>40</v>
      </c>
      <c r="B54" t="s">
        <v>77</v>
      </c>
      <c r="C54" t="s">
        <v>48</v>
      </c>
      <c r="D54">
        <v>157150.37</v>
      </c>
      <c r="E54">
        <v>155856.70000000001</v>
      </c>
    </row>
    <row r="55" spans="1:5" x14ac:dyDescent="0.25">
      <c r="A55" t="s">
        <v>40</v>
      </c>
      <c r="B55" t="s">
        <v>78</v>
      </c>
      <c r="C55" t="s">
        <v>48</v>
      </c>
      <c r="D55">
        <v>170986.1</v>
      </c>
      <c r="E55">
        <v>136042.98000000001</v>
      </c>
    </row>
    <row r="56" spans="1:5" x14ac:dyDescent="0.25">
      <c r="A56" t="s">
        <v>40</v>
      </c>
      <c r="B56" t="s">
        <v>79</v>
      </c>
      <c r="C56" t="s">
        <v>48</v>
      </c>
      <c r="D56">
        <v>172979.57</v>
      </c>
      <c r="E56">
        <v>134889.75</v>
      </c>
    </row>
    <row r="57" spans="1:5" x14ac:dyDescent="0.25">
      <c r="A57" t="s">
        <v>40</v>
      </c>
      <c r="B57" t="s">
        <v>80</v>
      </c>
      <c r="C57" t="s">
        <v>48</v>
      </c>
      <c r="D57">
        <v>182054.05</v>
      </c>
      <c r="E57">
        <v>136649.67000000001</v>
      </c>
    </row>
    <row r="58" spans="1:5" x14ac:dyDescent="0.25">
      <c r="A58" t="s">
        <v>40</v>
      </c>
      <c r="B58" t="s">
        <v>81</v>
      </c>
      <c r="C58" t="s">
        <v>48</v>
      </c>
      <c r="D58">
        <v>189902.12</v>
      </c>
      <c r="E58">
        <v>134497.34</v>
      </c>
    </row>
    <row r="59" spans="1:5" x14ac:dyDescent="0.25">
      <c r="A59" t="s">
        <v>40</v>
      </c>
      <c r="B59" t="s">
        <v>20</v>
      </c>
      <c r="C59" t="s">
        <v>48</v>
      </c>
      <c r="D59">
        <v>201084.82</v>
      </c>
      <c r="E59">
        <v>140279.32</v>
      </c>
    </row>
    <row r="60" spans="1:5" x14ac:dyDescent="0.25">
      <c r="A60" t="s">
        <v>40</v>
      </c>
      <c r="B60" t="s">
        <v>21</v>
      </c>
      <c r="C60" t="s">
        <v>48</v>
      </c>
      <c r="D60">
        <v>176740.06</v>
      </c>
      <c r="E60">
        <v>150630.78</v>
      </c>
    </row>
    <row r="61" spans="1:5" x14ac:dyDescent="0.25">
      <c r="A61" t="s">
        <v>40</v>
      </c>
      <c r="B61" t="s">
        <v>22</v>
      </c>
      <c r="C61" t="s">
        <v>48</v>
      </c>
      <c r="D61">
        <v>167814.86</v>
      </c>
      <c r="E61">
        <v>152787.18</v>
      </c>
    </row>
    <row r="62" spans="1:5" x14ac:dyDescent="0.25">
      <c r="A62" t="s">
        <v>40</v>
      </c>
      <c r="B62" t="s">
        <v>23</v>
      </c>
      <c r="C62" t="s">
        <v>48</v>
      </c>
      <c r="D62">
        <v>182107.92</v>
      </c>
      <c r="E62">
        <v>144623.73000000001</v>
      </c>
    </row>
    <row r="63" spans="1:5" x14ac:dyDescent="0.25">
      <c r="A63" t="s">
        <v>40</v>
      </c>
      <c r="B63" t="s">
        <v>24</v>
      </c>
      <c r="C63" t="s">
        <v>48</v>
      </c>
      <c r="D63">
        <v>197335.05</v>
      </c>
      <c r="E63">
        <v>135317.03</v>
      </c>
    </row>
    <row r="64" spans="1:5" x14ac:dyDescent="0.25">
      <c r="A64" t="s">
        <v>40</v>
      </c>
      <c r="B64" t="s">
        <v>25</v>
      </c>
      <c r="C64" t="s">
        <v>48</v>
      </c>
      <c r="D64">
        <v>216200.38</v>
      </c>
      <c r="E64">
        <v>122793.41</v>
      </c>
    </row>
    <row r="65" spans="1:5" x14ac:dyDescent="0.25">
      <c r="A65" t="s">
        <v>40</v>
      </c>
      <c r="B65" t="s">
        <v>26</v>
      </c>
      <c r="C65" t="s">
        <v>48</v>
      </c>
      <c r="D65">
        <v>176475.88</v>
      </c>
      <c r="E65">
        <v>165657.4</v>
      </c>
    </row>
    <row r="66" spans="1:5" x14ac:dyDescent="0.25">
      <c r="A66" t="s">
        <v>39</v>
      </c>
      <c r="B66" t="s">
        <v>73</v>
      </c>
      <c r="C66" t="s">
        <v>65</v>
      </c>
      <c r="D66">
        <v>181145.87</v>
      </c>
      <c r="E66">
        <v>144509.28</v>
      </c>
    </row>
    <row r="67" spans="1:5" x14ac:dyDescent="0.25">
      <c r="A67" t="s">
        <v>39</v>
      </c>
      <c r="B67" t="s">
        <v>74</v>
      </c>
      <c r="C67" t="s">
        <v>65</v>
      </c>
      <c r="D67">
        <v>215199.44</v>
      </c>
      <c r="E67">
        <v>138526.88</v>
      </c>
    </row>
    <row r="68" spans="1:5" x14ac:dyDescent="0.25">
      <c r="A68" t="s">
        <v>39</v>
      </c>
      <c r="B68" t="s">
        <v>75</v>
      </c>
      <c r="C68" t="s">
        <v>65</v>
      </c>
      <c r="D68">
        <v>201505.88</v>
      </c>
      <c r="E68">
        <v>138016.88</v>
      </c>
    </row>
    <row r="69" spans="1:5" x14ac:dyDescent="0.25">
      <c r="A69" t="s">
        <v>39</v>
      </c>
      <c r="B69" t="s">
        <v>76</v>
      </c>
      <c r="C69" t="s">
        <v>65</v>
      </c>
      <c r="D69">
        <v>219736.2</v>
      </c>
      <c r="E69">
        <v>135635.75</v>
      </c>
    </row>
    <row r="70" spans="1:5" x14ac:dyDescent="0.25">
      <c r="A70" t="s">
        <v>39</v>
      </c>
      <c r="B70" t="s">
        <v>77</v>
      </c>
      <c r="C70" t="s">
        <v>65</v>
      </c>
      <c r="D70">
        <v>203800.09</v>
      </c>
      <c r="E70">
        <v>138016.6</v>
      </c>
    </row>
    <row r="71" spans="1:5" x14ac:dyDescent="0.25">
      <c r="A71" t="s">
        <v>39</v>
      </c>
      <c r="B71" t="s">
        <v>78</v>
      </c>
      <c r="C71" t="s">
        <v>65</v>
      </c>
      <c r="D71">
        <v>216846.44</v>
      </c>
      <c r="E71">
        <v>132504.95999999999</v>
      </c>
    </row>
    <row r="72" spans="1:5" x14ac:dyDescent="0.25">
      <c r="A72" t="s">
        <v>39</v>
      </c>
      <c r="B72" t="s">
        <v>79</v>
      </c>
      <c r="C72" t="s">
        <v>65</v>
      </c>
      <c r="D72">
        <v>219739.85</v>
      </c>
      <c r="E72">
        <v>131691.39000000001</v>
      </c>
    </row>
    <row r="73" spans="1:5" x14ac:dyDescent="0.25">
      <c r="A73" t="s">
        <v>39</v>
      </c>
      <c r="B73" t="s">
        <v>80</v>
      </c>
      <c r="C73" t="s">
        <v>65</v>
      </c>
      <c r="D73">
        <v>228918.93</v>
      </c>
      <c r="E73">
        <v>131601.23000000001</v>
      </c>
    </row>
    <row r="74" spans="1:5" x14ac:dyDescent="0.25">
      <c r="A74" t="s">
        <v>39</v>
      </c>
      <c r="B74" t="s">
        <v>81</v>
      </c>
      <c r="C74" t="s">
        <v>65</v>
      </c>
      <c r="D74">
        <v>240120.17</v>
      </c>
      <c r="E74">
        <v>130727.01</v>
      </c>
    </row>
    <row r="75" spans="1:5" x14ac:dyDescent="0.25">
      <c r="A75" t="s">
        <v>39</v>
      </c>
      <c r="B75" t="s">
        <v>20</v>
      </c>
      <c r="C75" t="s">
        <v>65</v>
      </c>
      <c r="D75">
        <v>251339.65</v>
      </c>
      <c r="E75">
        <v>130299.09</v>
      </c>
    </row>
    <row r="76" spans="1:5" x14ac:dyDescent="0.25">
      <c r="A76" t="s">
        <v>39</v>
      </c>
      <c r="B76" t="s">
        <v>21</v>
      </c>
      <c r="C76" t="s">
        <v>65</v>
      </c>
      <c r="D76">
        <v>256689.71</v>
      </c>
      <c r="E76">
        <v>131732.12</v>
      </c>
    </row>
    <row r="77" spans="1:5" x14ac:dyDescent="0.25">
      <c r="A77" t="s">
        <v>39</v>
      </c>
      <c r="B77" t="s">
        <v>22</v>
      </c>
      <c r="C77" t="s">
        <v>65</v>
      </c>
      <c r="D77">
        <v>238356.62</v>
      </c>
      <c r="E77">
        <v>133583.79999999999</v>
      </c>
    </row>
    <row r="78" spans="1:5" x14ac:dyDescent="0.25">
      <c r="A78" t="s">
        <v>39</v>
      </c>
      <c r="B78" t="s">
        <v>23</v>
      </c>
      <c r="C78" t="s">
        <v>65</v>
      </c>
      <c r="D78">
        <v>259371.78</v>
      </c>
      <c r="E78">
        <v>129838.94</v>
      </c>
    </row>
    <row r="79" spans="1:5" x14ac:dyDescent="0.25">
      <c r="A79" t="s">
        <v>39</v>
      </c>
      <c r="B79" t="s">
        <v>24</v>
      </c>
      <c r="C79" t="s">
        <v>65</v>
      </c>
      <c r="D79">
        <v>277438.24</v>
      </c>
      <c r="E79">
        <v>126692.57</v>
      </c>
    </row>
    <row r="80" spans="1:5" x14ac:dyDescent="0.25">
      <c r="A80" t="s">
        <v>39</v>
      </c>
      <c r="B80" t="s">
        <v>25</v>
      </c>
      <c r="C80" t="s">
        <v>65</v>
      </c>
      <c r="D80">
        <v>300097.15000000002</v>
      </c>
      <c r="E80">
        <v>120153.60000000001</v>
      </c>
    </row>
    <row r="81" spans="1:5" x14ac:dyDescent="0.25">
      <c r="A81" t="s">
        <v>39</v>
      </c>
      <c r="B81" t="s">
        <v>26</v>
      </c>
      <c r="C81" t="s">
        <v>65</v>
      </c>
      <c r="D81">
        <v>253569.98</v>
      </c>
      <c r="E81">
        <v>137756.10999999999</v>
      </c>
    </row>
    <row r="82" spans="1:5" x14ac:dyDescent="0.25">
      <c r="A82" t="s">
        <v>40</v>
      </c>
      <c r="B82" t="s">
        <v>73</v>
      </c>
      <c r="C82" t="s">
        <v>65</v>
      </c>
      <c r="D82">
        <v>137648.20000000001</v>
      </c>
      <c r="E82">
        <v>144412.94</v>
      </c>
    </row>
    <row r="83" spans="1:5" x14ac:dyDescent="0.25">
      <c r="A83" t="s">
        <v>40</v>
      </c>
      <c r="B83" t="s">
        <v>74</v>
      </c>
      <c r="C83" t="s">
        <v>65</v>
      </c>
      <c r="D83">
        <v>173202.92</v>
      </c>
      <c r="E83">
        <v>139762.18</v>
      </c>
    </row>
    <row r="84" spans="1:5" x14ac:dyDescent="0.25">
      <c r="A84" t="s">
        <v>40</v>
      </c>
      <c r="B84" t="s">
        <v>75</v>
      </c>
      <c r="C84" t="s">
        <v>65</v>
      </c>
      <c r="D84">
        <v>159751.22</v>
      </c>
      <c r="E84">
        <v>138446.62</v>
      </c>
    </row>
    <row r="85" spans="1:5" x14ac:dyDescent="0.25">
      <c r="A85" t="s">
        <v>40</v>
      </c>
      <c r="B85" t="s">
        <v>76</v>
      </c>
      <c r="C85" t="s">
        <v>65</v>
      </c>
      <c r="D85">
        <v>175212.63</v>
      </c>
      <c r="E85">
        <v>135941.03</v>
      </c>
    </row>
    <row r="86" spans="1:5" x14ac:dyDescent="0.25">
      <c r="A86" t="s">
        <v>40</v>
      </c>
      <c r="B86" t="s">
        <v>77</v>
      </c>
      <c r="C86" t="s">
        <v>65</v>
      </c>
      <c r="D86">
        <v>161477.70000000001</v>
      </c>
      <c r="E86">
        <v>138583.35999999999</v>
      </c>
    </row>
    <row r="87" spans="1:5" x14ac:dyDescent="0.25">
      <c r="A87" t="s">
        <v>40</v>
      </c>
      <c r="B87" t="s">
        <v>78</v>
      </c>
      <c r="C87" t="s">
        <v>65</v>
      </c>
      <c r="D87">
        <v>171402.01</v>
      </c>
      <c r="E87">
        <v>132503.29</v>
      </c>
    </row>
    <row r="88" spans="1:5" x14ac:dyDescent="0.25">
      <c r="A88" t="s">
        <v>40</v>
      </c>
      <c r="B88" t="s">
        <v>79</v>
      </c>
      <c r="C88" t="s">
        <v>65</v>
      </c>
      <c r="D88">
        <v>173355.05</v>
      </c>
      <c r="E88">
        <v>131678.34</v>
      </c>
    </row>
    <row r="89" spans="1:5" x14ac:dyDescent="0.25">
      <c r="A89" t="s">
        <v>40</v>
      </c>
      <c r="B89" t="s">
        <v>80</v>
      </c>
      <c r="C89" t="s">
        <v>65</v>
      </c>
      <c r="D89">
        <v>183042.85</v>
      </c>
      <c r="E89">
        <v>131614.95000000001</v>
      </c>
    </row>
    <row r="90" spans="1:5" x14ac:dyDescent="0.25">
      <c r="A90" t="s">
        <v>40</v>
      </c>
      <c r="B90" t="s">
        <v>81</v>
      </c>
      <c r="C90" t="s">
        <v>65</v>
      </c>
      <c r="D90">
        <v>190593.13</v>
      </c>
      <c r="E90">
        <v>130727.14</v>
      </c>
    </row>
    <row r="91" spans="1:5" x14ac:dyDescent="0.25">
      <c r="A91" t="s">
        <v>40</v>
      </c>
      <c r="B91" t="s">
        <v>20</v>
      </c>
      <c r="C91" t="s">
        <v>65</v>
      </c>
      <c r="D91">
        <v>203660.57</v>
      </c>
      <c r="E91">
        <v>130498.14</v>
      </c>
    </row>
    <row r="92" spans="1:5" x14ac:dyDescent="0.25">
      <c r="A92" t="s">
        <v>40</v>
      </c>
      <c r="B92" t="s">
        <v>21</v>
      </c>
      <c r="C92" t="s">
        <v>65</v>
      </c>
      <c r="D92">
        <v>181805.38</v>
      </c>
      <c r="E92">
        <v>131584.65</v>
      </c>
    </row>
    <row r="93" spans="1:5" x14ac:dyDescent="0.25">
      <c r="A93" t="s">
        <v>40</v>
      </c>
      <c r="B93" t="s">
        <v>22</v>
      </c>
      <c r="C93" t="s">
        <v>65</v>
      </c>
      <c r="D93">
        <v>172901.27</v>
      </c>
      <c r="E93">
        <v>133404.44</v>
      </c>
    </row>
    <row r="94" spans="1:5" x14ac:dyDescent="0.25">
      <c r="A94" t="s">
        <v>40</v>
      </c>
      <c r="B94" t="s">
        <v>23</v>
      </c>
      <c r="C94" t="s">
        <v>65</v>
      </c>
      <c r="D94">
        <v>186045.61</v>
      </c>
      <c r="E94">
        <v>129758.53</v>
      </c>
    </row>
    <row r="95" spans="1:5" x14ac:dyDescent="0.25">
      <c r="A95" t="s">
        <v>40</v>
      </c>
      <c r="B95" t="s">
        <v>24</v>
      </c>
      <c r="C95" t="s">
        <v>65</v>
      </c>
      <c r="D95">
        <v>199924.84</v>
      </c>
      <c r="E95">
        <v>126656.04</v>
      </c>
    </row>
    <row r="96" spans="1:5" x14ac:dyDescent="0.25">
      <c r="A96" t="s">
        <v>40</v>
      </c>
      <c r="B96" t="s">
        <v>25</v>
      </c>
      <c r="C96" t="s">
        <v>65</v>
      </c>
      <c r="D96">
        <v>216914.26</v>
      </c>
      <c r="E96">
        <v>120128.79</v>
      </c>
    </row>
    <row r="97" spans="1:5" x14ac:dyDescent="0.25">
      <c r="A97" t="s">
        <v>40</v>
      </c>
      <c r="B97" t="s">
        <v>26</v>
      </c>
      <c r="C97" t="s">
        <v>65</v>
      </c>
      <c r="D97">
        <v>186237.95</v>
      </c>
      <c r="E97">
        <v>137294.71</v>
      </c>
    </row>
    <row r="98" spans="1:5" x14ac:dyDescent="0.25">
      <c r="A98" t="s">
        <v>39</v>
      </c>
      <c r="B98" t="s">
        <v>73</v>
      </c>
      <c r="C98" t="s">
        <v>68</v>
      </c>
      <c r="D98">
        <v>174341.75</v>
      </c>
      <c r="E98">
        <v>144634.76</v>
      </c>
    </row>
    <row r="99" spans="1:5" x14ac:dyDescent="0.25">
      <c r="A99" t="s">
        <v>39</v>
      </c>
      <c r="B99" t="s">
        <v>74</v>
      </c>
      <c r="C99" t="s">
        <v>68</v>
      </c>
      <c r="D99">
        <v>210714.85</v>
      </c>
      <c r="E99">
        <v>138647.18</v>
      </c>
    </row>
    <row r="100" spans="1:5" x14ac:dyDescent="0.25">
      <c r="A100" t="s">
        <v>39</v>
      </c>
      <c r="B100" t="s">
        <v>75</v>
      </c>
      <c r="C100" t="s">
        <v>68</v>
      </c>
      <c r="D100">
        <v>199241.41</v>
      </c>
      <c r="E100">
        <v>138040.24</v>
      </c>
    </row>
    <row r="101" spans="1:5" x14ac:dyDescent="0.25">
      <c r="A101" t="s">
        <v>39</v>
      </c>
      <c r="B101" t="s">
        <v>76</v>
      </c>
      <c r="C101" t="s">
        <v>68</v>
      </c>
      <c r="D101">
        <v>217796.84</v>
      </c>
      <c r="E101">
        <v>135659.37</v>
      </c>
    </row>
    <row r="102" spans="1:5" x14ac:dyDescent="0.25">
      <c r="A102" t="s">
        <v>39</v>
      </c>
      <c r="B102" t="s">
        <v>77</v>
      </c>
      <c r="C102" t="s">
        <v>68</v>
      </c>
      <c r="D102">
        <v>201483.97</v>
      </c>
      <c r="E102">
        <v>138034.66</v>
      </c>
    </row>
    <row r="103" spans="1:5" x14ac:dyDescent="0.25">
      <c r="A103" t="s">
        <v>39</v>
      </c>
      <c r="B103" t="s">
        <v>78</v>
      </c>
      <c r="C103" t="s">
        <v>68</v>
      </c>
      <c r="D103">
        <v>216935.78</v>
      </c>
      <c r="E103">
        <v>132506.43</v>
      </c>
    </row>
    <row r="104" spans="1:5" x14ac:dyDescent="0.25">
      <c r="A104" t="s">
        <v>39</v>
      </c>
      <c r="B104" t="s">
        <v>79</v>
      </c>
      <c r="C104" t="s">
        <v>68</v>
      </c>
      <c r="D104">
        <v>219764.34</v>
      </c>
      <c r="E104">
        <v>131692.25</v>
      </c>
    </row>
    <row r="105" spans="1:5" x14ac:dyDescent="0.25">
      <c r="A105" t="s">
        <v>39</v>
      </c>
      <c r="B105" t="s">
        <v>80</v>
      </c>
      <c r="C105" t="s">
        <v>68</v>
      </c>
      <c r="D105">
        <v>228550.64</v>
      </c>
      <c r="E105">
        <v>131602.42000000001</v>
      </c>
    </row>
    <row r="106" spans="1:5" x14ac:dyDescent="0.25">
      <c r="A106" t="s">
        <v>39</v>
      </c>
      <c r="B106" t="s">
        <v>81</v>
      </c>
      <c r="C106" t="s">
        <v>68</v>
      </c>
      <c r="D106">
        <v>239915.75</v>
      </c>
      <c r="E106">
        <v>130727.53</v>
      </c>
    </row>
    <row r="107" spans="1:5" x14ac:dyDescent="0.25">
      <c r="A107" t="s">
        <v>39</v>
      </c>
      <c r="B107" t="s">
        <v>20</v>
      </c>
      <c r="C107" t="s">
        <v>68</v>
      </c>
      <c r="D107">
        <v>249680.63</v>
      </c>
      <c r="E107">
        <v>130321.41</v>
      </c>
    </row>
    <row r="108" spans="1:5" x14ac:dyDescent="0.25">
      <c r="A108" t="s">
        <v>39</v>
      </c>
      <c r="B108" t="s">
        <v>21</v>
      </c>
      <c r="C108" t="s">
        <v>68</v>
      </c>
      <c r="D108">
        <v>252323.41</v>
      </c>
      <c r="E108">
        <v>131838.72</v>
      </c>
    </row>
    <row r="109" spans="1:5" x14ac:dyDescent="0.25">
      <c r="A109" t="s">
        <v>39</v>
      </c>
      <c r="B109" t="s">
        <v>22</v>
      </c>
      <c r="C109" t="s">
        <v>68</v>
      </c>
      <c r="D109">
        <v>234276.81</v>
      </c>
      <c r="E109">
        <v>133718.39999999999</v>
      </c>
    </row>
    <row r="110" spans="1:5" x14ac:dyDescent="0.25">
      <c r="A110" t="s">
        <v>39</v>
      </c>
      <c r="B110" t="s">
        <v>23</v>
      </c>
      <c r="C110" t="s">
        <v>68</v>
      </c>
      <c r="D110">
        <v>256347.45</v>
      </c>
      <c r="E110">
        <v>129890.93</v>
      </c>
    </row>
    <row r="111" spans="1:5" x14ac:dyDescent="0.25">
      <c r="A111" t="s">
        <v>39</v>
      </c>
      <c r="B111" t="s">
        <v>24</v>
      </c>
      <c r="C111" t="s">
        <v>68</v>
      </c>
      <c r="D111">
        <v>275624.75</v>
      </c>
      <c r="E111">
        <v>126701.73</v>
      </c>
    </row>
    <row r="112" spans="1:5" x14ac:dyDescent="0.25">
      <c r="A112" t="s">
        <v>39</v>
      </c>
      <c r="B112" t="s">
        <v>25</v>
      </c>
      <c r="C112" t="s">
        <v>68</v>
      </c>
      <c r="D112">
        <v>299663.78999999998</v>
      </c>
      <c r="E112">
        <v>120154.45</v>
      </c>
    </row>
    <row r="113" spans="1:5" x14ac:dyDescent="0.25">
      <c r="A113" t="s">
        <v>39</v>
      </c>
      <c r="B113" t="s">
        <v>26</v>
      </c>
      <c r="C113" t="s">
        <v>68</v>
      </c>
      <c r="D113">
        <v>245428.43</v>
      </c>
      <c r="E113">
        <v>138164.39000000001</v>
      </c>
    </row>
    <row r="114" spans="1:5" x14ac:dyDescent="0.25">
      <c r="A114" t="s">
        <v>40</v>
      </c>
      <c r="B114" t="s">
        <v>73</v>
      </c>
      <c r="C114" t="s">
        <v>68</v>
      </c>
      <c r="D114">
        <v>128400.53</v>
      </c>
      <c r="E114">
        <v>144589.60999999999</v>
      </c>
    </row>
    <row r="115" spans="1:5" x14ac:dyDescent="0.25">
      <c r="A115" t="s">
        <v>40</v>
      </c>
      <c r="B115" t="s">
        <v>74</v>
      </c>
      <c r="C115" t="s">
        <v>68</v>
      </c>
      <c r="D115">
        <v>166327.06</v>
      </c>
      <c r="E115">
        <v>140276.06</v>
      </c>
    </row>
    <row r="116" spans="1:5" x14ac:dyDescent="0.25">
      <c r="A116" t="s">
        <v>40</v>
      </c>
      <c r="B116" t="s">
        <v>75</v>
      </c>
      <c r="C116" t="s">
        <v>68</v>
      </c>
      <c r="D116">
        <v>155553.60999999999</v>
      </c>
      <c r="E116">
        <v>138633.62</v>
      </c>
    </row>
    <row r="117" spans="1:5" x14ac:dyDescent="0.25">
      <c r="A117" t="s">
        <v>40</v>
      </c>
      <c r="B117" t="s">
        <v>76</v>
      </c>
      <c r="C117" t="s">
        <v>68</v>
      </c>
      <c r="D117">
        <v>171601.87</v>
      </c>
      <c r="E117">
        <v>136070.82</v>
      </c>
    </row>
    <row r="118" spans="1:5" x14ac:dyDescent="0.25">
      <c r="A118" t="s">
        <v>40</v>
      </c>
      <c r="B118" t="s">
        <v>77</v>
      </c>
      <c r="C118" t="s">
        <v>68</v>
      </c>
      <c r="D118">
        <v>157130.03</v>
      </c>
      <c r="E118">
        <v>138730.32999999999</v>
      </c>
    </row>
    <row r="119" spans="1:5" x14ac:dyDescent="0.25">
      <c r="A119" t="s">
        <v>40</v>
      </c>
      <c r="B119" t="s">
        <v>78</v>
      </c>
      <c r="C119" t="s">
        <v>68</v>
      </c>
      <c r="D119">
        <v>170940.6</v>
      </c>
      <c r="E119">
        <v>132507.78</v>
      </c>
    </row>
    <row r="120" spans="1:5" x14ac:dyDescent="0.25">
      <c r="A120" t="s">
        <v>40</v>
      </c>
      <c r="B120" t="s">
        <v>79</v>
      </c>
      <c r="C120" t="s">
        <v>68</v>
      </c>
      <c r="D120">
        <v>172933.74</v>
      </c>
      <c r="E120">
        <v>131682.01</v>
      </c>
    </row>
    <row r="121" spans="1:5" x14ac:dyDescent="0.25">
      <c r="A121" t="s">
        <v>40</v>
      </c>
      <c r="B121" t="s">
        <v>80</v>
      </c>
      <c r="C121" t="s">
        <v>68</v>
      </c>
      <c r="D121">
        <v>181985</v>
      </c>
      <c r="E121">
        <v>131628.43</v>
      </c>
    </row>
    <row r="122" spans="1:5" x14ac:dyDescent="0.25">
      <c r="A122" t="s">
        <v>40</v>
      </c>
      <c r="B122" t="s">
        <v>81</v>
      </c>
      <c r="C122" t="s">
        <v>68</v>
      </c>
      <c r="D122">
        <v>189843.17</v>
      </c>
      <c r="E122">
        <v>130733.15</v>
      </c>
    </row>
    <row r="123" spans="1:5" x14ac:dyDescent="0.25">
      <c r="A123" t="s">
        <v>40</v>
      </c>
      <c r="B123" t="s">
        <v>20</v>
      </c>
      <c r="C123" t="s">
        <v>68</v>
      </c>
      <c r="D123">
        <v>201077.2</v>
      </c>
      <c r="E123">
        <v>130568.8</v>
      </c>
    </row>
    <row r="124" spans="1:5" x14ac:dyDescent="0.25">
      <c r="A124" t="s">
        <v>40</v>
      </c>
      <c r="B124" t="s">
        <v>21</v>
      </c>
      <c r="C124" t="s">
        <v>68</v>
      </c>
      <c r="D124">
        <v>176636.38</v>
      </c>
      <c r="E124">
        <v>131623.19</v>
      </c>
    </row>
    <row r="125" spans="1:5" x14ac:dyDescent="0.25">
      <c r="A125" t="s">
        <v>40</v>
      </c>
      <c r="B125" t="s">
        <v>22</v>
      </c>
      <c r="C125" t="s">
        <v>68</v>
      </c>
      <c r="D125">
        <v>167761.14000000001</v>
      </c>
      <c r="E125">
        <v>133523.79</v>
      </c>
    </row>
    <row r="126" spans="1:5" x14ac:dyDescent="0.25">
      <c r="A126" t="s">
        <v>40</v>
      </c>
      <c r="B126" t="s">
        <v>23</v>
      </c>
      <c r="C126" t="s">
        <v>68</v>
      </c>
      <c r="D126">
        <v>182015.29</v>
      </c>
      <c r="E126">
        <v>129797.48</v>
      </c>
    </row>
    <row r="127" spans="1:5" x14ac:dyDescent="0.25">
      <c r="A127" t="s">
        <v>40</v>
      </c>
      <c r="B127" t="s">
        <v>24</v>
      </c>
      <c r="C127" t="s">
        <v>68</v>
      </c>
      <c r="D127">
        <v>197204.09</v>
      </c>
      <c r="E127">
        <v>126669.88</v>
      </c>
    </row>
    <row r="128" spans="1:5" x14ac:dyDescent="0.25">
      <c r="A128" t="s">
        <v>40</v>
      </c>
      <c r="B128" t="s">
        <v>25</v>
      </c>
      <c r="C128" t="s">
        <v>68</v>
      </c>
      <c r="D128">
        <v>216107.1</v>
      </c>
      <c r="E128">
        <v>120134.48</v>
      </c>
    </row>
    <row r="129" spans="1:5" x14ac:dyDescent="0.25">
      <c r="A129" t="s">
        <v>40</v>
      </c>
      <c r="B129" t="s">
        <v>26</v>
      </c>
      <c r="C129" t="s">
        <v>68</v>
      </c>
      <c r="D129">
        <v>176777</v>
      </c>
      <c r="E129">
        <v>137705.93</v>
      </c>
    </row>
    <row r="130" spans="1:5" x14ac:dyDescent="0.25">
      <c r="A130" t="s">
        <v>39</v>
      </c>
      <c r="B130" t="s">
        <v>73</v>
      </c>
      <c r="C130" t="s">
        <v>69</v>
      </c>
      <c r="D130">
        <v>147199.93</v>
      </c>
      <c r="E130">
        <v>188358.1</v>
      </c>
    </row>
    <row r="131" spans="1:5" x14ac:dyDescent="0.25">
      <c r="A131" t="s">
        <v>39</v>
      </c>
      <c r="B131" t="s">
        <v>74</v>
      </c>
      <c r="C131" t="s">
        <v>69</v>
      </c>
      <c r="D131">
        <v>178362.31</v>
      </c>
      <c r="E131">
        <v>167799.15</v>
      </c>
    </row>
    <row r="132" spans="1:5" x14ac:dyDescent="0.25">
      <c r="A132" t="s">
        <v>39</v>
      </c>
      <c r="B132" t="s">
        <v>75</v>
      </c>
      <c r="C132" t="s">
        <v>69</v>
      </c>
      <c r="D132">
        <v>168920.47</v>
      </c>
      <c r="E132">
        <v>155397.69</v>
      </c>
    </row>
    <row r="133" spans="1:5" x14ac:dyDescent="0.25">
      <c r="A133" t="s">
        <v>39</v>
      </c>
      <c r="B133" t="s">
        <v>76</v>
      </c>
      <c r="C133" t="s">
        <v>69</v>
      </c>
      <c r="D133">
        <v>185853.38</v>
      </c>
      <c r="E133">
        <v>151420.95000000001</v>
      </c>
    </row>
    <row r="134" spans="1:5" x14ac:dyDescent="0.25">
      <c r="A134" t="s">
        <v>39</v>
      </c>
      <c r="B134" t="s">
        <v>77</v>
      </c>
      <c r="C134" t="s">
        <v>69</v>
      </c>
      <c r="D134">
        <v>172382.17</v>
      </c>
      <c r="E134">
        <v>154153.15</v>
      </c>
    </row>
    <row r="135" spans="1:5" x14ac:dyDescent="0.25">
      <c r="A135" t="s">
        <v>39</v>
      </c>
      <c r="B135" t="s">
        <v>78</v>
      </c>
      <c r="C135" t="s">
        <v>69</v>
      </c>
      <c r="D135">
        <v>188850.04</v>
      </c>
      <c r="E135">
        <v>136126.12</v>
      </c>
    </row>
    <row r="136" spans="1:5" x14ac:dyDescent="0.25">
      <c r="A136" t="s">
        <v>39</v>
      </c>
      <c r="B136" t="s">
        <v>79</v>
      </c>
      <c r="C136" t="s">
        <v>69</v>
      </c>
      <c r="D136">
        <v>191037</v>
      </c>
      <c r="E136">
        <v>135138.92000000001</v>
      </c>
    </row>
    <row r="137" spans="1:5" x14ac:dyDescent="0.25">
      <c r="A137" t="s">
        <v>39</v>
      </c>
      <c r="B137" t="s">
        <v>80</v>
      </c>
      <c r="C137" t="s">
        <v>69</v>
      </c>
      <c r="D137">
        <v>198123.14</v>
      </c>
      <c r="E137">
        <v>136946.71</v>
      </c>
    </row>
    <row r="138" spans="1:5" x14ac:dyDescent="0.25">
      <c r="A138" t="s">
        <v>39</v>
      </c>
      <c r="B138" t="s">
        <v>81</v>
      </c>
      <c r="C138" t="s">
        <v>69</v>
      </c>
      <c r="D138">
        <v>207274.73</v>
      </c>
      <c r="E138">
        <v>135015.22</v>
      </c>
    </row>
    <row r="139" spans="1:5" x14ac:dyDescent="0.25">
      <c r="A139" t="s">
        <v>39</v>
      </c>
      <c r="B139" t="s">
        <v>20</v>
      </c>
      <c r="C139" t="s">
        <v>69</v>
      </c>
      <c r="D139">
        <v>217271.03</v>
      </c>
      <c r="E139">
        <v>141975.29999999999</v>
      </c>
    </row>
    <row r="140" spans="1:5" x14ac:dyDescent="0.25">
      <c r="A140" t="s">
        <v>39</v>
      </c>
      <c r="B140" t="s">
        <v>21</v>
      </c>
      <c r="C140" t="s">
        <v>69</v>
      </c>
      <c r="D140">
        <v>218783.76</v>
      </c>
      <c r="E140">
        <v>160164.84</v>
      </c>
    </row>
    <row r="141" spans="1:5" x14ac:dyDescent="0.25">
      <c r="A141" t="s">
        <v>39</v>
      </c>
      <c r="B141" t="s">
        <v>22</v>
      </c>
      <c r="C141" t="s">
        <v>69</v>
      </c>
      <c r="D141">
        <v>203936.33</v>
      </c>
      <c r="E141">
        <v>159504.54</v>
      </c>
    </row>
    <row r="142" spans="1:5" x14ac:dyDescent="0.25">
      <c r="A142" t="s">
        <v>39</v>
      </c>
      <c r="B142" t="s">
        <v>23</v>
      </c>
      <c r="C142" t="s">
        <v>69</v>
      </c>
      <c r="D142">
        <v>225285.78</v>
      </c>
      <c r="E142">
        <v>150242.26</v>
      </c>
    </row>
    <row r="143" spans="1:5" x14ac:dyDescent="0.25">
      <c r="A143" t="s">
        <v>39</v>
      </c>
      <c r="B143" t="s">
        <v>24</v>
      </c>
      <c r="C143" t="s">
        <v>69</v>
      </c>
      <c r="D143">
        <v>243399.38</v>
      </c>
      <c r="E143">
        <v>138144.6</v>
      </c>
    </row>
    <row r="144" spans="1:5" x14ac:dyDescent="0.25">
      <c r="A144" t="s">
        <v>39</v>
      </c>
      <c r="B144" t="s">
        <v>25</v>
      </c>
      <c r="C144" t="s">
        <v>69</v>
      </c>
      <c r="D144">
        <v>269686.87</v>
      </c>
      <c r="E144">
        <v>123778.35</v>
      </c>
    </row>
    <row r="145" spans="1:5" x14ac:dyDescent="0.25">
      <c r="A145" t="s">
        <v>39</v>
      </c>
      <c r="B145" t="s">
        <v>26</v>
      </c>
      <c r="C145" t="s">
        <v>69</v>
      </c>
      <c r="D145">
        <v>212365.86</v>
      </c>
      <c r="E145">
        <v>173844.24</v>
      </c>
    </row>
    <row r="146" spans="1:5" x14ac:dyDescent="0.25">
      <c r="A146" t="s">
        <v>40</v>
      </c>
      <c r="B146" t="s">
        <v>73</v>
      </c>
      <c r="C146" t="s">
        <v>69</v>
      </c>
      <c r="D146">
        <v>112906.66</v>
      </c>
      <c r="E146">
        <v>193991.43</v>
      </c>
    </row>
    <row r="147" spans="1:5" x14ac:dyDescent="0.25">
      <c r="A147" t="s">
        <v>40</v>
      </c>
      <c r="B147" t="s">
        <v>74</v>
      </c>
      <c r="C147" t="s">
        <v>69</v>
      </c>
      <c r="D147">
        <v>142120.39000000001</v>
      </c>
      <c r="E147">
        <v>179726.3</v>
      </c>
    </row>
    <row r="148" spans="1:5" x14ac:dyDescent="0.25">
      <c r="A148" t="s">
        <v>40</v>
      </c>
      <c r="B148" t="s">
        <v>75</v>
      </c>
      <c r="C148" t="s">
        <v>69</v>
      </c>
      <c r="D148">
        <v>133384.57999999999</v>
      </c>
      <c r="E148">
        <v>165652.66</v>
      </c>
    </row>
    <row r="149" spans="1:5" x14ac:dyDescent="0.25">
      <c r="A149" t="s">
        <v>40</v>
      </c>
      <c r="B149" t="s">
        <v>76</v>
      </c>
      <c r="C149" t="s">
        <v>69</v>
      </c>
      <c r="D149">
        <v>148075.26</v>
      </c>
      <c r="E149">
        <v>159367.16</v>
      </c>
    </row>
    <row r="150" spans="1:5" x14ac:dyDescent="0.25">
      <c r="A150" t="s">
        <v>40</v>
      </c>
      <c r="B150" t="s">
        <v>77</v>
      </c>
      <c r="C150" t="s">
        <v>69</v>
      </c>
      <c r="D150">
        <v>135678.51</v>
      </c>
      <c r="E150">
        <v>165152.12</v>
      </c>
    </row>
    <row r="151" spans="1:5" x14ac:dyDescent="0.25">
      <c r="A151" t="s">
        <v>40</v>
      </c>
      <c r="B151" t="s">
        <v>78</v>
      </c>
      <c r="C151" t="s">
        <v>69</v>
      </c>
      <c r="D151">
        <v>149860.46</v>
      </c>
      <c r="E151">
        <v>139354.4</v>
      </c>
    </row>
    <row r="152" spans="1:5" x14ac:dyDescent="0.25">
      <c r="A152" t="s">
        <v>40</v>
      </c>
      <c r="B152" t="s">
        <v>79</v>
      </c>
      <c r="C152" t="s">
        <v>69</v>
      </c>
      <c r="D152">
        <v>151658.31</v>
      </c>
      <c r="E152">
        <v>137922.45000000001</v>
      </c>
    </row>
    <row r="153" spans="1:5" x14ac:dyDescent="0.25">
      <c r="A153" t="s">
        <v>40</v>
      </c>
      <c r="B153" t="s">
        <v>80</v>
      </c>
      <c r="C153" t="s">
        <v>69</v>
      </c>
      <c r="D153">
        <v>159072.59</v>
      </c>
      <c r="E153">
        <v>140760.01</v>
      </c>
    </row>
    <row r="154" spans="1:5" x14ac:dyDescent="0.25">
      <c r="A154" t="s">
        <v>40</v>
      </c>
      <c r="B154" t="s">
        <v>81</v>
      </c>
      <c r="C154" t="s">
        <v>69</v>
      </c>
      <c r="D154">
        <v>165740.57999999999</v>
      </c>
      <c r="E154">
        <v>138253.18</v>
      </c>
    </row>
    <row r="155" spans="1:5" x14ac:dyDescent="0.25">
      <c r="A155" t="s">
        <v>40</v>
      </c>
      <c r="B155" t="s">
        <v>20</v>
      </c>
      <c r="C155" t="s">
        <v>69</v>
      </c>
      <c r="D155">
        <v>176607.7</v>
      </c>
      <c r="E155">
        <v>146238.78</v>
      </c>
    </row>
    <row r="156" spans="1:5" x14ac:dyDescent="0.25">
      <c r="A156" t="s">
        <v>40</v>
      </c>
      <c r="B156" t="s">
        <v>21</v>
      </c>
      <c r="C156" t="s">
        <v>69</v>
      </c>
      <c r="D156">
        <v>158218.45000000001</v>
      </c>
      <c r="E156">
        <v>158450.32999999999</v>
      </c>
    </row>
    <row r="157" spans="1:5" x14ac:dyDescent="0.25">
      <c r="A157" t="s">
        <v>40</v>
      </c>
      <c r="B157" t="s">
        <v>22</v>
      </c>
      <c r="C157" t="s">
        <v>69</v>
      </c>
      <c r="D157">
        <v>150059.5</v>
      </c>
      <c r="E157">
        <v>160060.64000000001</v>
      </c>
    </row>
    <row r="158" spans="1:5" x14ac:dyDescent="0.25">
      <c r="A158" t="s">
        <v>40</v>
      </c>
      <c r="B158" t="s">
        <v>23</v>
      </c>
      <c r="C158" t="s">
        <v>69</v>
      </c>
      <c r="D158">
        <v>164212.22</v>
      </c>
      <c r="E158">
        <v>151109.41</v>
      </c>
    </row>
    <row r="159" spans="1:5" x14ac:dyDescent="0.25">
      <c r="A159" t="s">
        <v>40</v>
      </c>
      <c r="B159" t="s">
        <v>24</v>
      </c>
      <c r="C159" t="s">
        <v>69</v>
      </c>
      <c r="D159">
        <v>178392.14</v>
      </c>
      <c r="E159">
        <v>140217.95000000001</v>
      </c>
    </row>
    <row r="160" spans="1:5" x14ac:dyDescent="0.25">
      <c r="A160" t="s">
        <v>40</v>
      </c>
      <c r="B160" t="s">
        <v>25</v>
      </c>
      <c r="C160" t="s">
        <v>69</v>
      </c>
      <c r="D160">
        <v>198900.43</v>
      </c>
      <c r="E160">
        <v>124774.02</v>
      </c>
    </row>
    <row r="161" spans="1:5" x14ac:dyDescent="0.25">
      <c r="A161" t="s">
        <v>40</v>
      </c>
      <c r="B161" t="s">
        <v>26</v>
      </c>
      <c r="C161" t="s">
        <v>69</v>
      </c>
      <c r="D161">
        <v>157161.63</v>
      </c>
      <c r="E161">
        <v>174691.38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Restaurant - Fast-Food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57320.47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10040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45240.58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62910.82</v>
      </c>
      <c r="F7" s="65">
        <f>Raw_endusebreakdownannual!F6</f>
        <v>66515.42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27772.51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126.09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77900.429999999993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146090</v>
      </c>
      <c r="F17" s="65">
        <f>Raw_endusebreakdownannual!F16</f>
        <v>201736.32000000001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43433.120000000003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33660.68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45240.58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62910.82</v>
      </c>
      <c r="F22" s="65">
        <f>Raw_endusebreakdownannual!F21</f>
        <v>66515.42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38021.160000000003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799.83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71742.899999999994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180633.06</v>
      </c>
      <c r="F32" s="65">
        <f>Raw_endusebreakdownannual!F31</f>
        <v>181691.44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26122.05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25446.34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45240.58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62910.82</v>
      </c>
      <c r="F37" s="65">
        <f>Raw_endusebreakdownannual!F36</f>
        <v>66515.42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31449.17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562.95000000000005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71466.44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165609.85</v>
      </c>
      <c r="F47" s="65">
        <f>Raw_endusebreakdownannual!F46</f>
        <v>164103.91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24437.9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39887.89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45240.58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62910.82</v>
      </c>
      <c r="F52" s="65">
        <f>Raw_endusebreakdownannual!F51</f>
        <v>66515.42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39281.440000000002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890.9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69084.03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188211.62</v>
      </c>
      <c r="F62" s="65">
        <f>Raw_endusebreakdownannual!F61</f>
        <v>160037.35999999999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24070.3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28215.38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45240.58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62910.82</v>
      </c>
      <c r="F67" s="65">
        <f>Raw_endusebreakdownannual!F66</f>
        <v>66515.42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33675.96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614.79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71469.62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170657.52</v>
      </c>
      <c r="F77" s="65">
        <f>Raw_endusebreakdownannual!F76</f>
        <v>162055.34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6278.51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44943.57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45240.58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62910.82</v>
      </c>
      <c r="F82" s="65">
        <f>Raw_endusebreakdownannual!F81</f>
        <v>66515.42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39324.81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1077.3599999999999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65990.31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193497.13</v>
      </c>
      <c r="F92" s="65">
        <f>Raw_endusebreakdownannual!F91</f>
        <v>138784.24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7161.58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49702.21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45240.58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62910.82</v>
      </c>
      <c r="F97" s="65">
        <f>Raw_endusebreakdownannual!F96</f>
        <v>66515.42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44085.27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1230.0999999999999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65174.39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203168.96</v>
      </c>
      <c r="F107" s="65">
        <f>Raw_endusebreakdownannual!F106</f>
        <v>138851.4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9081.09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54708.85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45240.58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62910.82</v>
      </c>
      <c r="F112" s="65">
        <f>Raw_endusebreakdownannual!F111</f>
        <v>66515.42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45145.97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1289.45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65086.29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209295.66</v>
      </c>
      <c r="F122" s="65">
        <f>Raw_endusebreakdownannual!F121</f>
        <v>140682.79999999999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8017.32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61153.05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45240.58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62910.82</v>
      </c>
      <c r="F127" s="65">
        <f>Raw_endusebreakdownannual!F126</f>
        <v>66515.42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49821.26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1403.85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64211.51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220529.56</v>
      </c>
      <c r="F137" s="65">
        <f>Raw_endusebreakdownannual!F136</f>
        <v>138744.25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20608.3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71579.06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45240.58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62910.82</v>
      </c>
      <c r="F142" s="65">
        <f>Raw_endusebreakdownannual!F141</f>
        <v>66515.42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55028.38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1528.98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63724.37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236287.81</v>
      </c>
      <c r="F152" s="65">
        <f>Raw_endusebreakdownannual!F151</f>
        <v>150848.1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45515.77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71682.570000000007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45240.58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62910.82</v>
      </c>
      <c r="F157" s="65">
        <f>Raw_endusebreakdownannual!F156</f>
        <v>66515.42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55483.83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994.79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65105.71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236312.59</v>
      </c>
      <c r="F167" s="65">
        <f>Raw_endusebreakdownannual!F166</f>
        <v>177136.9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38673.1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58777.66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45240.58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62910.82</v>
      </c>
      <c r="F172" s="65">
        <f>Raw_endusebreakdownannual!F171</f>
        <v>66515.42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47733.5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901.52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66879.11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215564.07</v>
      </c>
      <c r="F182" s="65">
        <f>Raw_endusebreakdownannual!F181</f>
        <v>172067.62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33125.769999999997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78819.539999999994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45240.58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62910.82</v>
      </c>
      <c r="F187" s="65">
        <f>Raw_endusebreakdownannual!F186</f>
        <v>66515.42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56904.46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1080.6099999999999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63272.76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244956.01</v>
      </c>
      <c r="F197" s="65">
        <f>Raw_endusebreakdownannual!F196</f>
        <v>162913.94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21264.99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94328.33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45240.58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62910.82</v>
      </c>
      <c r="F202" s="65">
        <f>Raw_endusebreakdownannual!F201</f>
        <v>66515.42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65396.97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1710.7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60172.14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269587.39</v>
      </c>
      <c r="F212" s="65">
        <f>Raw_endusebreakdownannual!F211</f>
        <v>147952.56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12072.56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127167.01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45240.58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62910.82</v>
      </c>
      <c r="F217" s="65">
        <f>Raw_endusebreakdownannual!F216</f>
        <v>66515.42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69957.320000000007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1432.38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53639.17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306708.09999999998</v>
      </c>
      <c r="F227" s="65">
        <f>Raw_endusebreakdownannual!F226</f>
        <v>132227.15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58089.88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62446.57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45240.58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62910.82</v>
      </c>
      <c r="F232" s="65">
        <f>Raw_endusebreakdownannual!F231</f>
        <v>66515.42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62907.53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1319.53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70611.77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234825.03</v>
      </c>
      <c r="F242" s="65">
        <f>Raw_endusebreakdownannual!F241</f>
        <v>195217.06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51371.23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7496.44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22628.9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62910.82</v>
      </c>
      <c r="F247" s="65">
        <f>Raw_endusebreakdownannual!F246</f>
        <v>66515.42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28635.57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56.93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77856.12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121728.66</v>
      </c>
      <c r="F257" s="65">
        <f>Raw_endusebreakdownannual!F256</f>
        <v>195742.78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54451.28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25121.66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22628.9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62910.82</v>
      </c>
      <c r="F262" s="65">
        <f>Raw_endusebreakdownannual!F261</f>
        <v>66515.42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35773.61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436.47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71724.679999999993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146871.46</v>
      </c>
      <c r="F272" s="65">
        <f>Raw_endusebreakdownannual!F271</f>
        <v>192691.38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36878.22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18102.45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22628.9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62910.82</v>
      </c>
      <c r="F277" s="65">
        <f>Raw_endusebreakdownannual!F276</f>
        <v>66515.42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29593.11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376.51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71447.25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133611.79</v>
      </c>
      <c r="F287" s="65">
        <f>Raw_endusebreakdownannual!F286</f>
        <v>174840.89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33271.360000000001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30404.16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22628.9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62910.82</v>
      </c>
      <c r="F292" s="65">
        <f>Raw_endusebreakdownannual!F291</f>
        <v>66515.42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35658.400000000001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496.12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69067.990000000005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152098.39000000001</v>
      </c>
      <c r="F302" s="65">
        <f>Raw_endusebreakdownannual!F301</f>
        <v>168854.77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35335.870000000003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20070.63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22628.9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62910.82</v>
      </c>
      <c r="F307" s="65">
        <f>Raw_endusebreakdownannual!F306</f>
        <v>66515.42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31180.11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392.25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71455.87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137182.70000000001</v>
      </c>
      <c r="F317" s="65">
        <f>Raw_endusebreakdownannual!F316</f>
        <v>173307.16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10905.18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34584.199999999997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22628.9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62910.82</v>
      </c>
      <c r="F322" s="65">
        <f>Raw_endusebreakdownannual!F321</f>
        <v>66515.42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34006.5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753.31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65980.38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154883.72</v>
      </c>
      <c r="F332" s="65">
        <f>Raw_endusebreakdownannual!F331</f>
        <v>143400.97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14209.26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40094.22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22628.9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62910.82</v>
      </c>
      <c r="F337" s="65">
        <f>Raw_endusebreakdownannual!F336</f>
        <v>66515.42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37760.400000000001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744.4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65160.76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164138.74</v>
      </c>
      <c r="F347" s="65">
        <f>Raw_endusebreakdownannual!F346</f>
        <v>145885.44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15433.67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43515.11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22628.9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62910.82</v>
      </c>
      <c r="F352" s="65">
        <f>Raw_endusebreakdownannual!F351</f>
        <v>66515.42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39857.67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737.26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65075.47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169649.75</v>
      </c>
      <c r="F362" s="65">
        <f>Raw_endusebreakdownannual!F361</f>
        <v>147024.56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14685.42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48467.01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22628.9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62910.82</v>
      </c>
      <c r="F367" s="65">
        <f>Raw_endusebreakdownannual!F366</f>
        <v>66515.42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43213.4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786.51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64203.4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178006.63</v>
      </c>
      <c r="F377" s="65">
        <f>Raw_endusebreakdownannual!F376</f>
        <v>145404.25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24839.55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57531.77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22628.9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62910.82</v>
      </c>
      <c r="F382" s="65">
        <f>Raw_endusebreakdownannual!F381</f>
        <v>66515.42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47109.760000000002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811.18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63717.07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190992.43</v>
      </c>
      <c r="F392" s="65">
        <f>Raw_endusebreakdownannual!F391</f>
        <v>155072.03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32439.25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49095.41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22628.9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62910.82</v>
      </c>
      <c r="F397" s="65">
        <f>Raw_endusebreakdownannual!F396</f>
        <v>66515.42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37444.94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584.89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65076.4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172664.95</v>
      </c>
      <c r="F407" s="65">
        <f>Raw_endusebreakdownannual!F406</f>
        <v>164031.07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31287.67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40911.160000000003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22628.9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62910.82</v>
      </c>
      <c r="F412" s="65">
        <f>Raw_endusebreakdownannual!F411</f>
        <v>66515.42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34339.879999999997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547.39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66852.539999999994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161338.14000000001</v>
      </c>
      <c r="F422" s="65">
        <f>Raw_endusebreakdownannual!F421</f>
        <v>164655.64000000001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25722.58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54807.7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22628.9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62910.82</v>
      </c>
      <c r="F427" s="65">
        <f>Raw_endusebreakdownannual!F426</f>
        <v>66515.42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38643.01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671.51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63246.37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179661.94</v>
      </c>
      <c r="F437" s="65">
        <f>Raw_endusebreakdownannual!F436</f>
        <v>155484.37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18543.66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67041.899999999994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22628.9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62910.82</v>
      </c>
      <c r="F442" s="65">
        <f>Raw_endusebreakdownannual!F441</f>
        <v>66515.42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43786.55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627.65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60148.19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196995.82</v>
      </c>
      <c r="F452" s="65">
        <f>Raw_endusebreakdownannual!F451</f>
        <v>145207.26999999999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9550.11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93235.839999999997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22628.9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62910.82</v>
      </c>
      <c r="F457" s="65">
        <f>Raw_endusebreakdownannual!F456</f>
        <v>66515.42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46458.87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949.27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53619.24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226183.7</v>
      </c>
      <c r="F467" s="65">
        <f>Raw_endusebreakdownannual!F466</f>
        <v>129684.78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42305.33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42610.69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22628.9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62910.82</v>
      </c>
      <c r="F472" s="65">
        <f>Raw_endusebreakdownannual!F471</f>
        <v>66515.42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43366.66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655.57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70589.31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172172.63</v>
      </c>
      <c r="F482" s="65">
        <f>Raw_endusebreakdownannual!F481</f>
        <v>179410.06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27938.62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9550.2900000000009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45240.58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62910.82</v>
      </c>
      <c r="F487" s="65">
        <f>Raw_endusebreakdownannual!F486</f>
        <v>66515.42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56455.47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0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77901.3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174157.15</v>
      </c>
      <c r="F497" s="65">
        <f>Raw_endusebreakdownannual!F496</f>
        <v>172355.34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17813.02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29068.07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45240.58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62910.82</v>
      </c>
      <c r="F502" s="65">
        <f>Raw_endusebreakdownannual!F501</f>
        <v>66515.42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73295.039999999994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0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71743.06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210514.5</v>
      </c>
      <c r="F512" s="65">
        <f>Raw_endusebreakdownannual!F511</f>
        <v>156071.49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9205.5300000000007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22528.69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45240.58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62910.82</v>
      </c>
      <c r="F517" s="65">
        <f>Raw_endusebreakdownannual!F516</f>
        <v>66515.42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68586.03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0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71465.89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199266.11</v>
      </c>
      <c r="F527" s="65">
        <f>Raw_endusebreakdownannual!F526</f>
        <v>147186.84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8077.4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34891.269999999997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45240.58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62910.82</v>
      </c>
      <c r="F532" s="65">
        <f>Raw_endusebreakdownannual!F531</f>
        <v>66515.42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74768.73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0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69082.87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217811.39</v>
      </c>
      <c r="F542" s="65">
        <f>Raw_endusebreakdownannual!F541</f>
        <v>143675.70000000001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8744.68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25770.41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45240.58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62910.82</v>
      </c>
      <c r="F547" s="65">
        <f>Raw_endusebreakdownannual!F546</f>
        <v>66515.42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67651.87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0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71469.78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201573.67</v>
      </c>
      <c r="F557" s="65">
        <f>Raw_endusebreakdownannual!F556</f>
        <v>146729.88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1337.72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38753.21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45240.58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62910.82</v>
      </c>
      <c r="F562" s="65">
        <f>Raw_endusebreakdownannual!F561</f>
        <v>66515.42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70047.13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0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65989.539999999994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216951.73</v>
      </c>
      <c r="F572" s="65">
        <f>Raw_endusebreakdownannual!F571</f>
        <v>133842.69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1240.03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41730.800000000003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45240.58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62910.82</v>
      </c>
      <c r="F577" s="65">
        <f>Raw_endusebreakdownannual!F576</f>
        <v>66515.42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69898.92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0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65175.96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219781.12</v>
      </c>
      <c r="F587" s="65">
        <f>Raw_endusebreakdownannual!F586</f>
        <v>132931.41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2239.6799999999998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46120.74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45240.58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62910.82</v>
      </c>
      <c r="F592" s="65">
        <f>Raw_endusebreakdownannual!F591</f>
        <v>66515.42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74303.350000000006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0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65085.8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228575.49</v>
      </c>
      <c r="F602" s="65">
        <f>Raw_endusebreakdownannual!F601</f>
        <v>133840.91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1555.4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51873.78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45240.58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62910.82</v>
      </c>
      <c r="F607" s="65">
        <f>Raw_endusebreakdownannual!F606</f>
        <v>66515.42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79912.23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0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64211.59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239937.41</v>
      </c>
      <c r="F617" s="65">
        <f>Raw_endusebreakdownannual!F616</f>
        <v>132282.41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6161.69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59899.040000000001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45240.58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62910.82</v>
      </c>
      <c r="F622" s="65">
        <f>Raw_endusebreakdownannual!F621</f>
        <v>66515.42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81640.28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0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63724.22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249690.71</v>
      </c>
      <c r="F632" s="65">
        <f>Raw_endusebreakdownannual!F631</f>
        <v>136401.32999999999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17022.060000000001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61289.48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45240.58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62910.82</v>
      </c>
      <c r="F637" s="65">
        <f>Raw_endusebreakdownannual!F636</f>
        <v>66515.42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82579.48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0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65105.19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252020.35</v>
      </c>
      <c r="F647" s="65">
        <f>Raw_endusebreakdownannual!F646</f>
        <v>148642.66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16203.15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50969.82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45240.58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62910.82</v>
      </c>
      <c r="F652" s="65">
        <f>Raw_endusebreakdownannual!F651</f>
        <v>66515.42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74866.509999999995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0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66878.28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233987.72</v>
      </c>
      <c r="F662" s="65">
        <f>Raw_endusebreakdownannual!F661</f>
        <v>149596.85999999999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11621.63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68139.399999999994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45240.58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62910.82</v>
      </c>
      <c r="F667" s="65">
        <f>Raw_endusebreakdownannual!F666</f>
        <v>66515.42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79907.520000000004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0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63271.82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256198.31</v>
      </c>
      <c r="F677" s="65">
        <f>Raw_endusebreakdownannual!F676</f>
        <v>141408.87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5792.6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81760.78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45240.58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62910.82</v>
      </c>
      <c r="F682" s="65">
        <f>Raw_endusebreakdownannual!F681</f>
        <v>66515.42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85733.23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0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60171.57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275645.40999999997</v>
      </c>
      <c r="F692" s="65">
        <f>Raw_endusebreakdownannual!F691</f>
        <v>132479.59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1513.12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107879.23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45240.58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62910.82</v>
      </c>
      <c r="F697" s="65">
        <f>Raw_endusebreakdownannual!F696</f>
        <v>66515.42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83667.91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0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53638.18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299698.53000000003</v>
      </c>
      <c r="F707" s="65">
        <f>Raw_endusebreakdownannual!F706</f>
        <v>121666.72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24727.89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53555.38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45240.58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62910.82</v>
      </c>
      <c r="F712" s="65">
        <f>Raw_endusebreakdownannual!F711</f>
        <v>66515.42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83002.11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0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70611.27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244708.88</v>
      </c>
      <c r="F722" s="65">
        <f>Raw_endusebreakdownannual!F721</f>
        <v>161854.57999999999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37008.04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7346.5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22628.9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62910.82</v>
      </c>
      <c r="F727" s="65">
        <f>Raw_endusebreakdownannual!F726</f>
        <v>66515.42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35711.06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0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77856.86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128597.27</v>
      </c>
      <c r="F737" s="65">
        <f>Raw_endusebreakdownannual!F736</f>
        <v>181380.32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29477.86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21424.07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22628.9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62910.82</v>
      </c>
      <c r="F742" s="65">
        <f>Raw_endusebreakdownannual!F741</f>
        <v>66515.42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59002.85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0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71724.91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165966.64000000001</v>
      </c>
      <c r="F752" s="65">
        <f>Raw_endusebreakdownannual!F751</f>
        <v>167718.20000000001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17870.73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15787.31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22628.9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62910.82</v>
      </c>
      <c r="F757" s="65">
        <f>Raw_endusebreakdownannual!F756</f>
        <v>66515.42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54201.33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0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71447.839999999997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155528.35</v>
      </c>
      <c r="F767" s="65">
        <f>Raw_endusebreakdownannual!F766</f>
        <v>155833.99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15218.82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26174.959999999999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22628.9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62910.82</v>
      </c>
      <c r="F772" s="65">
        <f>Raw_endusebreakdownannual!F771</f>
        <v>66515.42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59896.41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0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69068.639999999999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171611.09</v>
      </c>
      <c r="F782" s="65">
        <f>Raw_endusebreakdownannual!F781</f>
        <v>150802.88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17884.400000000001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18089.79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22628.9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62910.82</v>
      </c>
      <c r="F787" s="65">
        <f>Raw_endusebreakdownannual!F786</f>
        <v>66515.42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53520.87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0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71456.88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157150.37</v>
      </c>
      <c r="F797" s="65">
        <f>Raw_endusebreakdownannual!F796</f>
        <v>155856.70000000001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3547.91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28987.95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22628.9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62910.82</v>
      </c>
      <c r="F802" s="65">
        <f>Raw_endusebreakdownannual!F801</f>
        <v>66515.42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56458.43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0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65979.64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170986.1</v>
      </c>
      <c r="F812" s="65">
        <f>Raw_endusebreakdownannual!F811</f>
        <v>136042.98000000001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3216.68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31771.439999999999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22628.9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62910.82</v>
      </c>
      <c r="F817" s="65">
        <f>Raw_endusebreakdownannual!F816</f>
        <v>66515.42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55668.41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0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65157.65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172979.57</v>
      </c>
      <c r="F827" s="65">
        <f>Raw_endusebreakdownannual!F826</f>
        <v>134889.75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5060.3100000000004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35724.199999999997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22628.9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62910.82</v>
      </c>
      <c r="F832" s="65">
        <f>Raw_endusebreakdownannual!F831</f>
        <v>66515.42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60790.13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0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65073.94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182054.05</v>
      </c>
      <c r="F842" s="65">
        <f>Raw_endusebreakdownannual!F841</f>
        <v>136649.67000000001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3779.99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39900.75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22628.9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62910.82</v>
      </c>
      <c r="F847" s="65">
        <f>Raw_endusebreakdownannual!F846</f>
        <v>66515.42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64461.65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0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64201.93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189902.12</v>
      </c>
      <c r="F857" s="65">
        <f>Raw_endusebreakdownannual!F856</f>
        <v>134497.34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10048.18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48760.43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22628.9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62910.82</v>
      </c>
      <c r="F862" s="65">
        <f>Raw_endusebreakdownannual!F861</f>
        <v>66515.42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66784.67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0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63715.72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201084.82</v>
      </c>
      <c r="F872" s="65">
        <f>Raw_endusebreakdownannual!F871</f>
        <v>140279.32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19048.46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42457.11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22628.9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62910.82</v>
      </c>
      <c r="F877" s="65">
        <f>Raw_endusebreakdownannual!F876</f>
        <v>66515.42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48743.23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0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65066.9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176740.06</v>
      </c>
      <c r="F887" s="65">
        <f>Raw_endusebreakdownannual!F886</f>
        <v>150630.78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19420.27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35641.5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22628.9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62910.82</v>
      </c>
      <c r="F892" s="65">
        <f>Raw_endusebreakdownannual!F891</f>
        <v>66515.42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46633.64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0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66851.490000000005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167814.86</v>
      </c>
      <c r="F902" s="65">
        <f>Raw_endusebreakdownannual!F901</f>
        <v>152787.18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14867.26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47545.120000000003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22628.9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62910.82</v>
      </c>
      <c r="F907" s="65">
        <f>Raw_endusebreakdownannual!F906</f>
        <v>66515.42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49023.08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0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63241.04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182107.92</v>
      </c>
      <c r="F917" s="65">
        <f>Raw_endusebreakdownannual!F916</f>
        <v>144623.73000000001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8660.99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58198.14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22628.9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62910.82</v>
      </c>
      <c r="F922" s="65">
        <f>Raw_endusebreakdownannual!F921</f>
        <v>66515.42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53597.2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0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60140.62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197335.05</v>
      </c>
      <c r="F932" s="65">
        <f>Raw_endusebreakdownannual!F931</f>
        <v>135317.03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2664.62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78102.81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22628.9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62910.82</v>
      </c>
      <c r="F937" s="65">
        <f>Raw_endusebreakdownannual!F936</f>
        <v>66515.42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52557.86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0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53613.37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216200.38</v>
      </c>
      <c r="F947" s="65">
        <f>Raw_endusebreakdownannual!F946</f>
        <v>122793.41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28558.53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38220.92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22628.9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62910.82</v>
      </c>
      <c r="F952" s="65">
        <f>Raw_endusebreakdownannual!F951</f>
        <v>66515.42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52715.24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0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70583.44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176475.88</v>
      </c>
      <c r="F962" s="65">
        <f>Raw_endusebreakdownannual!F961</f>
        <v>165657.4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7146.48</v>
      </c>
      <c r="F963" s="65">
        <f>Raw_endusebreakdownannual!F962</f>
        <v>92.55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9392.5300000000007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45240.58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62910.82</v>
      </c>
      <c r="F967" s="65">
        <f>Raw_endusebreakdownannual!F966</f>
        <v>66515.42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56455.47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0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77901.3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181145.87</v>
      </c>
      <c r="F977" s="65">
        <f>Raw_endusebreakdownannual!F976</f>
        <v>144509.28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5034.49</v>
      </c>
      <c r="F978" s="65">
        <f>Raw_endusebreakdownannual!F977</f>
        <v>268.39999999999998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28718.52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45240.58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62910.82</v>
      </c>
      <c r="F982" s="65">
        <f>Raw_endusebreakdownannual!F981</f>
        <v>66515.42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73295.039999999994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0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71743.06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215199.44</v>
      </c>
      <c r="F992" s="65">
        <f>Raw_endusebreakdownannual!F991</f>
        <v>138526.88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2367.54</v>
      </c>
      <c r="F993" s="65">
        <f>Raw_endusebreakdownannual!F992</f>
        <v>35.57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22400.91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45240.58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62910.82</v>
      </c>
      <c r="F997" s="65">
        <f>Raw_endusebreakdownannual!F996</f>
        <v>66515.42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68586.03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0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71465.89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201505.88</v>
      </c>
      <c r="F1007" s="65">
        <f>Raw_endusebreakdownannual!F1006</f>
        <v>138016.88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2095.33</v>
      </c>
      <c r="F1008" s="65">
        <f>Raw_endusebreakdownannual!F1007</f>
        <v>37.46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34720.75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45240.58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62910.82</v>
      </c>
      <c r="F1012" s="65">
        <f>Raw_endusebreakdownannual!F1011</f>
        <v>66515.42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74768.73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0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69082.87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219736.2</v>
      </c>
      <c r="F1022" s="65">
        <f>Raw_endusebreakdownannual!F1021</f>
        <v>135635.75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2396.54</v>
      </c>
      <c r="F1023" s="65">
        <f>Raw_endusebreakdownannual!F1022</f>
        <v>31.4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25600.29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45240.58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62910.82</v>
      </c>
      <c r="F1027" s="65">
        <f>Raw_endusebreakdownannual!F1026</f>
        <v>66515.42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67651.87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0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71469.78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203800.09</v>
      </c>
      <c r="F1037" s="65">
        <f>Raw_endusebreakdownannual!F1036</f>
        <v>138016.6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323.16000000000003</v>
      </c>
      <c r="F1038" s="65">
        <f>Raw_endusebreakdownannual!F1037</f>
        <v>0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38324.75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45240.58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62910.82</v>
      </c>
      <c r="F1042" s="65">
        <f>Raw_endusebreakdownannual!F1041</f>
        <v>66515.42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70047.13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0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65989.539999999994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216846.44</v>
      </c>
      <c r="F1052" s="65">
        <f>Raw_endusebreakdownannual!F1051</f>
        <v>132504.95999999999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301.75</v>
      </c>
      <c r="F1053" s="65">
        <f>Raw_endusebreakdownannual!F1052</f>
        <v>0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41387.78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45240.58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62910.82</v>
      </c>
      <c r="F1057" s="65">
        <f>Raw_endusebreakdownannual!F1056</f>
        <v>66515.42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69898.92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0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65175.96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219739.85</v>
      </c>
      <c r="F1067" s="65">
        <f>Raw_endusebreakdownannual!F1066</f>
        <v>131691.39000000001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553.69000000000005</v>
      </c>
      <c r="F1068" s="65">
        <f>Raw_endusebreakdownannual!F1067</f>
        <v>0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45910.49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45240.58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62910.82</v>
      </c>
      <c r="F1072" s="65">
        <f>Raw_endusebreakdownannual!F1071</f>
        <v>66515.42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74303.350000000006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0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65085.8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228918.93</v>
      </c>
      <c r="F1082" s="65">
        <f>Raw_endusebreakdownannual!F1081</f>
        <v>131601.23000000001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382.45</v>
      </c>
      <c r="F1083" s="65">
        <f>Raw_endusebreakdownannual!F1082</f>
        <v>0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51674.09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45240.58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62910.82</v>
      </c>
      <c r="F1087" s="65">
        <f>Raw_endusebreakdownannual!F1086</f>
        <v>66515.42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79912.23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0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64211.59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240120.17</v>
      </c>
      <c r="F1097" s="65">
        <f>Raw_endusebreakdownannual!F1096</f>
        <v>130727.01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1778.06</v>
      </c>
      <c r="F1098" s="65">
        <f>Raw_endusebreakdownannual!F1097</f>
        <v>59.44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59769.91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45240.58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62910.82</v>
      </c>
      <c r="F1102" s="65">
        <f>Raw_endusebreakdownannual!F1101</f>
        <v>66515.42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81640.28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0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63724.22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251339.65</v>
      </c>
      <c r="F1112" s="65">
        <f>Raw_endusebreakdownannual!F1111</f>
        <v>130299.09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4778.28</v>
      </c>
      <c r="F1113" s="65">
        <f>Raw_endusebreakdownannual!F1112</f>
        <v>111.51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61180.56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45240.58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62910.82</v>
      </c>
      <c r="F1117" s="65">
        <f>Raw_endusebreakdownannual!F1116</f>
        <v>66515.42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82579.48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0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65105.19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256689.71</v>
      </c>
      <c r="F1127" s="65">
        <f>Raw_endusebreakdownannual!F1126</f>
        <v>131732.12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4558.05</v>
      </c>
      <c r="F1128" s="65">
        <f>Raw_endusebreakdownannual!F1127</f>
        <v>190.09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50780.66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45240.58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62910.82</v>
      </c>
      <c r="F1132" s="65">
        <f>Raw_endusebreakdownannual!F1131</f>
        <v>66515.42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74866.509999999995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0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66878.28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238356.62</v>
      </c>
      <c r="F1142" s="65">
        <f>Raw_endusebreakdownannual!F1141</f>
        <v>133583.79999999999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3243.91</v>
      </c>
      <c r="F1143" s="65">
        <f>Raw_endusebreakdownannual!F1142</f>
        <v>51.7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68068.960000000006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45240.58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62910.82</v>
      </c>
      <c r="F1147" s="65">
        <f>Raw_endusebreakdownannual!F1146</f>
        <v>66515.42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79907.509999999995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0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63271.82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259371.78</v>
      </c>
      <c r="F1157" s="65">
        <f>Raw_endusebreakdownannual!F1156</f>
        <v>129838.94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1786.21</v>
      </c>
      <c r="F1158" s="65">
        <f>Raw_endusebreakdownannual!F1157</f>
        <v>5.58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81767.41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45240.58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62910.82</v>
      </c>
      <c r="F1162" s="65">
        <f>Raw_endusebreakdownannual!F1161</f>
        <v>66515.42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85733.23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0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60171.57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277438.24</v>
      </c>
      <c r="F1172" s="65">
        <f>Raw_endusebreakdownannual!F1171</f>
        <v>126692.57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435.75</v>
      </c>
      <c r="F1173" s="65">
        <f>Raw_endusebreakdownannual!F1172</f>
        <v>0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107842.1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45240.58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62910.82</v>
      </c>
      <c r="F1177" s="65">
        <f>Raw_endusebreakdownannual!F1176</f>
        <v>66515.42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83667.91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0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53638.18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300097.15000000002</v>
      </c>
      <c r="F1187" s="65">
        <f>Raw_endusebreakdownannual!F1186</f>
        <v>120153.60000000001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9274.15</v>
      </c>
      <c r="F1188" s="65">
        <f>Raw_endusebreakdownannual!F1187</f>
        <v>629.4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53137.97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45240.58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62910.82</v>
      </c>
      <c r="F1192" s="65">
        <f>Raw_endusebreakdownannual!F1191</f>
        <v>66515.42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83006.460000000006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0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70611.289999999994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253569.98</v>
      </c>
      <c r="F1202" s="65">
        <f>Raw_endusebreakdownannual!F1201</f>
        <v>137756.10999999999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9201.84</v>
      </c>
      <c r="F1203" s="65">
        <f>Raw_endusebreakdownannual!F1202</f>
        <v>40.65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7195.58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22628.9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62910.82</v>
      </c>
      <c r="F1207" s="65">
        <f>Raw_endusebreakdownannual!F1206</f>
        <v>66515.42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35711.06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0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77856.86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137648.20000000001</v>
      </c>
      <c r="F1217" s="65">
        <f>Raw_endusebreakdownannual!F1216</f>
        <v>144412.94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7539.65</v>
      </c>
      <c r="F1218" s="65">
        <f>Raw_endusebreakdownannual!F1217</f>
        <v>1521.84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21120.69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22628.9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62910.82</v>
      </c>
      <c r="F1222" s="65">
        <f>Raw_endusebreakdownannual!F1221</f>
        <v>66515.42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59002.85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0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71724.91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173202.92</v>
      </c>
      <c r="F1232" s="65">
        <f>Raw_endusebreakdownannual!F1231</f>
        <v>139762.18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4318.1099999999997</v>
      </c>
      <c r="F1233" s="65">
        <f>Raw_endusebreakdownannual!F1232</f>
        <v>483.02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15692.07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22628.9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62910.82</v>
      </c>
      <c r="F1237" s="65">
        <f>Raw_endusebreakdownannual!F1236</f>
        <v>66515.42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54201.33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0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71448.179999999993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159751.22</v>
      </c>
      <c r="F1247" s="65">
        <f>Raw_endusebreakdownannual!F1246</f>
        <v>138446.62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3721.79</v>
      </c>
      <c r="F1248" s="65">
        <f>Raw_endusebreakdownannual!F1247</f>
        <v>356.81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26054.720000000001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22628.9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62910.82</v>
      </c>
      <c r="F1252" s="65">
        <f>Raw_endusebreakdownannual!F1251</f>
        <v>66515.42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59896.41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0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69068.800000000003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175212.63</v>
      </c>
      <c r="F1262" s="65">
        <f>Raw_endusebreakdownannual!F1261</f>
        <v>135941.03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4454.7700000000004</v>
      </c>
      <c r="F1263" s="65">
        <f>Raw_endusebreakdownannual!F1262</f>
        <v>611.05999999999995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17962.349999999999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22628.9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62910.82</v>
      </c>
      <c r="F1267" s="65">
        <f>Raw_endusebreakdownannual!F1266</f>
        <v>66515.42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53520.87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0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71456.88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161477.70000000001</v>
      </c>
      <c r="F1277" s="65">
        <f>Raw_endusebreakdownannual!F1276</f>
        <v>138583.35999999999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841.02</v>
      </c>
      <c r="F1278" s="65">
        <f>Raw_endusebreakdownannual!F1277</f>
        <v>8.2200000000000006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28562.84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22628.9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62910.82</v>
      </c>
      <c r="F1282" s="65">
        <f>Raw_endusebreakdownannual!F1281</f>
        <v>66515.42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56458.43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0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65979.64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171402.01</v>
      </c>
      <c r="F1292" s="65">
        <f>Raw_endusebreakdownannual!F1291</f>
        <v>132503.29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765.7</v>
      </c>
      <c r="F1293" s="65">
        <f>Raw_endusebreakdownannual!F1292</f>
        <v>5.27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31381.22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22628.9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62910.82</v>
      </c>
      <c r="F1297" s="65">
        <f>Raw_endusebreakdownannual!F1296</f>
        <v>66515.42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55668.41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0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65157.65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173355.05</v>
      </c>
      <c r="F1307" s="65">
        <f>Raw_endusebreakdownannual!F1306</f>
        <v>131678.34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1221.5</v>
      </c>
      <c r="F1308" s="65">
        <f>Raw_endusebreakdownannual!F1307</f>
        <v>25.6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35491.51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22628.9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62910.82</v>
      </c>
      <c r="F1312" s="65">
        <f>Raw_endusebreakdownannual!F1311</f>
        <v>66515.42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60790.13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0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65073.94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183042.85</v>
      </c>
      <c r="F1322" s="65">
        <f>Raw_endusebreakdownannual!F1321</f>
        <v>131614.95000000001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911.02</v>
      </c>
      <c r="F1323" s="65">
        <f>Raw_endusebreakdownannual!F1322</f>
        <v>9.7899999999999991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39680.74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22628.9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62910.82</v>
      </c>
      <c r="F1327" s="65">
        <f>Raw_endusebreakdownannual!F1326</f>
        <v>66515.42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64461.65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0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64201.93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190593.13</v>
      </c>
      <c r="F1337" s="65">
        <f>Raw_endusebreakdownannual!F1336</f>
        <v>130727.14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2681.39</v>
      </c>
      <c r="F1338" s="65">
        <f>Raw_endusebreakdownannual!F1337</f>
        <v>266.99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48654.79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22628.9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62910.82</v>
      </c>
      <c r="F1342" s="65">
        <f>Raw_endusebreakdownannual!F1341</f>
        <v>66515.42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66784.67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0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63715.73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203660.57</v>
      </c>
      <c r="F1352" s="65">
        <f>Raw_endusebreakdownannual!F1351</f>
        <v>130498.14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5205.2700000000004</v>
      </c>
      <c r="F1353" s="65">
        <f>Raw_endusebreakdownannual!F1352</f>
        <v>2.34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42317.17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22628.9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62910.82</v>
      </c>
      <c r="F1357" s="65">
        <f>Raw_endusebreakdownannual!F1356</f>
        <v>66515.42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48743.23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0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65066.9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181805.38</v>
      </c>
      <c r="F1367" s="65">
        <f>Raw_endusebreakdownannual!F1366</f>
        <v>131584.65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5277.05</v>
      </c>
      <c r="F1368" s="65">
        <f>Raw_endusebreakdownannual!F1367</f>
        <v>37.54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35450.86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22628.9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62910.82</v>
      </c>
      <c r="F1372" s="65">
        <f>Raw_endusebreakdownannual!F1371</f>
        <v>66515.42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46633.64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0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66851.490000000005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172901.27</v>
      </c>
      <c r="F1382" s="65">
        <f>Raw_endusebreakdownannual!F1381</f>
        <v>133404.44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3996.12</v>
      </c>
      <c r="F1383" s="65">
        <f>Raw_endusebreakdownannual!F1382</f>
        <v>2.0699999999999998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47486.69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22628.9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62910.82</v>
      </c>
      <c r="F1387" s="65">
        <f>Raw_endusebreakdownannual!F1386</f>
        <v>66515.42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49023.08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0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63241.04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186045.61</v>
      </c>
      <c r="F1397" s="65">
        <f>Raw_endusebreakdownannual!F1396</f>
        <v>129758.53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2491.5700000000002</v>
      </c>
      <c r="F1398" s="65">
        <f>Raw_endusebreakdownannual!F1397</f>
        <v>0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58294.66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22628.9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62910.82</v>
      </c>
      <c r="F1402" s="65">
        <f>Raw_endusebreakdownannual!F1401</f>
        <v>66515.42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53598.89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0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60140.62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199924.84</v>
      </c>
      <c r="F1412" s="65">
        <f>Raw_endusebreakdownannual!F1411</f>
        <v>126656.04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719.52</v>
      </c>
      <c r="F1413" s="65">
        <f>Raw_endusebreakdownannual!F1412</f>
        <v>0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78097.17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22628.9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62910.82</v>
      </c>
      <c r="F1417" s="65">
        <f>Raw_endusebreakdownannual!F1416</f>
        <v>66515.42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52557.86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0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53613.37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216914.26</v>
      </c>
      <c r="F1427" s="65">
        <f>Raw_endusebreakdownannual!F1426</f>
        <v>120128.79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10116.969999999999</v>
      </c>
      <c r="F1428" s="65">
        <f>Raw_endusebreakdownannual!F1427</f>
        <v>195.12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37857.18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22628.9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62910.82</v>
      </c>
      <c r="F1432" s="65">
        <f>Raw_endusebreakdownannual!F1431</f>
        <v>66515.42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52724.09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0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70584.17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186237.95</v>
      </c>
      <c r="F1442" s="65">
        <f>Raw_endusebreakdownannual!F1441</f>
        <v>137294.71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216.18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9318.61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45240.58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62910.82</v>
      </c>
      <c r="F1447" s="65">
        <f>Raw_endusebreakdownannual!F1446</f>
        <v>66515.42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56871.74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0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77903.16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174341.75</v>
      </c>
      <c r="F1457" s="65">
        <f>Raw_endusebreakdownannual!F1456</f>
        <v>144634.76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387.43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28902.49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45240.58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62910.82</v>
      </c>
      <c r="F1462" s="65">
        <f>Raw_endusebreakdownannual!F1461</f>
        <v>66515.42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73660.97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0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71744.33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210714.85</v>
      </c>
      <c r="F1472" s="65">
        <f>Raw_endusebreakdownannual!F1471</f>
        <v>138647.18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57.66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22445.17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45240.58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62910.82</v>
      </c>
      <c r="F1477" s="65">
        <f>Raw_endusebreakdownannual!F1476</f>
        <v>66515.42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68644.850000000006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0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71467.16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199241.41</v>
      </c>
      <c r="F1487" s="65">
        <f>Raw_endusebreakdownannual!F1486</f>
        <v>138040.24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59.81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34808.550000000003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45240.58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62910.82</v>
      </c>
      <c r="F1492" s="65">
        <f>Raw_endusebreakdownannual!F1491</f>
        <v>66515.42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74836.899999999994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0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69084.14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217796.84</v>
      </c>
      <c r="F1502" s="65">
        <f>Raw_endusebreakdownannual!F1501</f>
        <v>135659.37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47.51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25655.78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45240.58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62910.82</v>
      </c>
      <c r="F1507" s="65">
        <f>Raw_endusebreakdownannual!F1506</f>
        <v>66515.42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67676.789999999994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0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71471.73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201483.97</v>
      </c>
      <c r="F1517" s="65">
        <f>Raw_endusebreakdownannual!F1516</f>
        <v>138034.66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0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38737.5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45240.58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62910.82</v>
      </c>
      <c r="F1522" s="65">
        <f>Raw_endusebreakdownannual!F1521</f>
        <v>66515.42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70046.89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0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65991.009999999995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216935.78</v>
      </c>
      <c r="F1532" s="65">
        <f>Raw_endusebreakdownannual!F1531</f>
        <v>132506.43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0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41714.76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45240.58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62910.82</v>
      </c>
      <c r="F1537" s="65">
        <f>Raw_endusebreakdownannual!F1536</f>
        <v>66515.42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69898.19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0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65176.83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219764.34</v>
      </c>
      <c r="F1547" s="65">
        <f>Raw_endusebreakdownannual!F1546</f>
        <v>131692.25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0.14000000000000001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46089.64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45240.58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62910.82</v>
      </c>
      <c r="F1552" s="65">
        <f>Raw_endusebreakdownannual!F1551</f>
        <v>66515.42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74309.61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0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65086.86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228550.64</v>
      </c>
      <c r="F1562" s="65">
        <f>Raw_endusebreakdownannual!F1561</f>
        <v>131602.42000000001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0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51853.52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45240.58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62910.82</v>
      </c>
      <c r="F1567" s="65">
        <f>Raw_endusebreakdownannual!F1566</f>
        <v>66515.42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79910.83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0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64212.1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239915.75</v>
      </c>
      <c r="F1577" s="65">
        <f>Raw_endusebreakdownannual!F1576</f>
        <v>130727.53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79.849999999999994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59809.21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45240.58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62910.82</v>
      </c>
      <c r="F1582" s="65">
        <f>Raw_endusebreakdownannual!F1581</f>
        <v>66515.42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81720.03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0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63726.14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249680.63</v>
      </c>
      <c r="F1592" s="65">
        <f>Raw_endusebreakdownannual!F1591</f>
        <v>130321.41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216.93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61144.23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45240.58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62910.82</v>
      </c>
      <c r="F1597" s="65">
        <f>Raw_endusebreakdownannual!F1596</f>
        <v>66515.42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83027.789999999994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0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65106.37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252323.41</v>
      </c>
      <c r="F1607" s="65">
        <f>Raw_endusebreakdownannual!F1606</f>
        <v>131838.72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323.24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50824.22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45240.58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62910.82</v>
      </c>
      <c r="F1612" s="65">
        <f>Raw_endusebreakdownannual!F1611</f>
        <v>66515.42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75301.2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0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66879.740000000005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234276.81</v>
      </c>
      <c r="F1622" s="65">
        <f>Raw_endusebreakdownannual!F1621</f>
        <v>133718.39999999999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102.71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68033.23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45240.58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62910.82</v>
      </c>
      <c r="F1627" s="65">
        <f>Raw_endusebreakdownannual!F1626</f>
        <v>66515.42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80162.83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0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63272.800000000003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256347.45</v>
      </c>
      <c r="F1637" s="65">
        <f>Raw_endusebreakdownannual!F1636</f>
        <v>129890.93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12.6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81682.929999999993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45240.58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62910.82</v>
      </c>
      <c r="F1642" s="65">
        <f>Raw_endusebreakdownannual!F1641</f>
        <v>66515.42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85790.43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0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60173.71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275624.75</v>
      </c>
      <c r="F1652" s="65">
        <f>Raw_endusebreakdownannual!F1651</f>
        <v>126701.73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0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107845.26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45240.58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62910.82</v>
      </c>
      <c r="F1657" s="65">
        <f>Raw_endusebreakdownannual!F1656</f>
        <v>66515.42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83667.14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0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53639.03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299663.78999999998</v>
      </c>
      <c r="F1667" s="65">
        <f>Raw_endusebreakdownannual!F1666</f>
        <v>120154.45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1034.42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53307.32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45240.58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62910.82</v>
      </c>
      <c r="F1672" s="65">
        <f>Raw_endusebreakdownannual!F1671</f>
        <v>66515.42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83969.72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0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70614.539999999994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245428.43</v>
      </c>
      <c r="F1682" s="65">
        <f>Raw_endusebreakdownannual!F1681</f>
        <v>138164.39000000001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179.8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6852.74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22628.9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62910.82</v>
      </c>
      <c r="F1687" s="65">
        <f>Raw_endusebreakdownannual!F1686</f>
        <v>66515.42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36008.07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0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77894.38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128400.53</v>
      </c>
      <c r="F1697" s="65">
        <f>Raw_endusebreakdownannual!F1696</f>
        <v>144589.60999999999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2027.24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21212.3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22628.9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62910.82</v>
      </c>
      <c r="F1702" s="65">
        <f>Raw_endusebreakdownannual!F1701</f>
        <v>66515.42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59575.05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0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71733.399999999994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166327.06</v>
      </c>
      <c r="F1712" s="65">
        <f>Raw_endusebreakdownannual!F1711</f>
        <v>140276.06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661.7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15650.19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22628.9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62910.82</v>
      </c>
      <c r="F1717" s="65">
        <f>Raw_endusebreakdownannual!F1716</f>
        <v>66515.42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54363.71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0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71456.5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155553.60999999999</v>
      </c>
      <c r="F1727" s="65">
        <f>Raw_endusebreakdownannual!F1726</f>
        <v>138633.62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481.57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26029.34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22628.9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62910.82</v>
      </c>
      <c r="F1732" s="65">
        <f>Raw_endusebreakdownannual!F1731</f>
        <v>66515.42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60032.81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0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69073.84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171601.87</v>
      </c>
      <c r="F1742" s="65">
        <f>Raw_endusebreakdownannual!F1741</f>
        <v>136070.82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750.65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17863.8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22628.9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62910.82</v>
      </c>
      <c r="F1747" s="65">
        <f>Raw_endusebreakdownannual!F1746</f>
        <v>66515.42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53726.51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0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71464.259999999995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157130.03</v>
      </c>
      <c r="F1757" s="65">
        <f>Raw_endusebreakdownannual!F1756</f>
        <v>138730.32999999999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10.43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28941.599999999999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22628.9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62910.82</v>
      </c>
      <c r="F1762" s="65">
        <f>Raw_endusebreakdownannual!F1761</f>
        <v>66515.42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56459.28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0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65981.919999999998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170940.6</v>
      </c>
      <c r="F1772" s="65">
        <f>Raw_endusebreakdownannual!F1771</f>
        <v>132507.78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7.18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31725.61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22628.9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62910.82</v>
      </c>
      <c r="F1777" s="65">
        <f>Raw_endusebreakdownannual!F1776</f>
        <v>66515.42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55668.41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0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65159.41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172933.74</v>
      </c>
      <c r="F1787" s="65">
        <f>Raw_endusebreakdownannual!F1786</f>
        <v>131682.01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35.53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35648.11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22628.9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62910.82</v>
      </c>
      <c r="F1792" s="65">
        <f>Raw_endusebreakdownannual!F1791</f>
        <v>66515.42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60797.17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0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65077.48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181985</v>
      </c>
      <c r="F1802" s="65">
        <f>Raw_endusebreakdownannual!F1801</f>
        <v>131628.43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14.18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39841.800000000003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22628.9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62910.82</v>
      </c>
      <c r="F1807" s="65">
        <f>Raw_endusebreakdownannual!F1806</f>
        <v>66515.42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64461.65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0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64203.55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189843.17</v>
      </c>
      <c r="F1817" s="65">
        <f>Raw_endusebreakdownannual!F1816</f>
        <v>130733.15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335.44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48611.25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22628.9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62910.82</v>
      </c>
      <c r="F1822" s="65">
        <f>Raw_endusebreakdownannual!F1821</f>
        <v>66515.42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66926.240000000005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0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63717.94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201077.2</v>
      </c>
      <c r="F1832" s="65">
        <f>Raw_endusebreakdownannual!F1831</f>
        <v>130568.8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22.01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42122.9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22628.9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62910.82</v>
      </c>
      <c r="F1837" s="65">
        <f>Raw_endusebreakdownannual!F1836</f>
        <v>66515.42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48973.77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0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65085.760000000002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176636.38</v>
      </c>
      <c r="F1847" s="65">
        <f>Raw_endusebreakdownannual!F1846</f>
        <v>131623.19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140.56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35329.919999999998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22628.9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62910.82</v>
      </c>
      <c r="F1852" s="65">
        <f>Raw_endusebreakdownannual!F1851</f>
        <v>66515.42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46891.5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0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66867.8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167761.14000000001</v>
      </c>
      <c r="F1862" s="65">
        <f>Raw_endusebreakdownannual!F1861</f>
        <v>133523.79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25.88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47299.76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22628.9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62910.82</v>
      </c>
      <c r="F1867" s="65">
        <f>Raw_endusebreakdownannual!F1866</f>
        <v>66515.42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49175.81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0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63256.18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182015.29</v>
      </c>
      <c r="F1877" s="65">
        <f>Raw_endusebreakdownannual!F1876</f>
        <v>129797.48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1.07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58003.29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22628.9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62910.82</v>
      </c>
      <c r="F1882" s="65">
        <f>Raw_endusebreakdownannual!F1881</f>
        <v>66515.42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53661.08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0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60153.39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197204.09</v>
      </c>
      <c r="F1892" s="65">
        <f>Raw_endusebreakdownannual!F1891</f>
        <v>126669.88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0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78006.41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22628.9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62910.82</v>
      </c>
      <c r="F1897" s="65">
        <f>Raw_endusebreakdownannual!F1896</f>
        <v>66515.42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52560.98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0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53619.05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216107.1</v>
      </c>
      <c r="F1907" s="65">
        <f>Raw_endusebreakdownannual!F1906</f>
        <v>120134.48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591.49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37752.980000000003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22628.9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62910.82</v>
      </c>
      <c r="F1912" s="65">
        <f>Raw_endusebreakdownannual!F1911</f>
        <v>66515.42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53484.31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0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70599.02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176777</v>
      </c>
      <c r="F1922" s="65">
        <f>Raw_endusebreakdownannual!F1921</f>
        <v>137705.93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43941.68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9629.1200000000008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45240.58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62910.82</v>
      </c>
      <c r="F1927" s="65">
        <f>Raw_endusebreakdownannual!F1926</f>
        <v>66515.42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29419.42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0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77901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147199.93</v>
      </c>
      <c r="F1937" s="65">
        <f>Raw_endusebreakdownannual!F1936</f>
        <v>188358.1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29541.16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28598.74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45240.58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62910.82</v>
      </c>
      <c r="F1942" s="65">
        <f>Raw_endusebreakdownannual!F1941</f>
        <v>66515.42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41612.17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0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71742.559999999998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178362.31</v>
      </c>
      <c r="F1952" s="65">
        <f>Raw_endusebreakdownannual!F1951</f>
        <v>167799.15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17416.060000000001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22815.69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45240.58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62910.82</v>
      </c>
      <c r="F1957" s="65">
        <f>Raw_endusebreakdownannual!F1956</f>
        <v>66515.42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37953.379999999997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0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71466.2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168920.47</v>
      </c>
      <c r="F1967" s="65">
        <f>Raw_endusebreakdownannual!F1966</f>
        <v>155397.69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15822.04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34416.04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45240.58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62910.82</v>
      </c>
      <c r="F1972" s="65">
        <f>Raw_endusebreakdownannual!F1971</f>
        <v>66515.42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43285.94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0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69083.490000000005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185853.38</v>
      </c>
      <c r="F1982" s="65">
        <f>Raw_endusebreakdownannual!F1981</f>
        <v>151420.95000000001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16167.85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25843.37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45240.58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62910.82</v>
      </c>
      <c r="F1987" s="65">
        <f>Raw_endusebreakdownannual!F1986</f>
        <v>66515.42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38387.4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0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71469.88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172382.17</v>
      </c>
      <c r="F1997" s="65">
        <f>Raw_endusebreakdownannual!F1996</f>
        <v>154153.15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3621.12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38933.379999999997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45240.58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62910.82</v>
      </c>
      <c r="F2002" s="65">
        <f>Raw_endusebreakdownannual!F2001</f>
        <v>66515.42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41765.269999999997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0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65989.58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188850.04</v>
      </c>
      <c r="F2012" s="65">
        <f>Raw_endusebreakdownannual!F2011</f>
        <v>136126.12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3447.33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40871.72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45240.58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62910.82</v>
      </c>
      <c r="F2017" s="65">
        <f>Raw_endusebreakdownannual!F2016</f>
        <v>66515.42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42013.88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0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65176.17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191037</v>
      </c>
      <c r="F2027" s="65">
        <f>Raw_endusebreakdownannual!F2026</f>
        <v>135138.92000000001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5345.41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45261.88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45240.58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62910.82</v>
      </c>
      <c r="F2032" s="65">
        <f>Raw_endusebreakdownannual!F2031</f>
        <v>66515.42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44709.87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0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65085.88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198123.14</v>
      </c>
      <c r="F2042" s="65">
        <f>Raw_endusebreakdownannual!F2041</f>
        <v>136946.71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4288.8500000000004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50669.88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45240.58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62910.82</v>
      </c>
      <c r="F2047" s="65">
        <f>Raw_endusebreakdownannual!F2046</f>
        <v>66515.42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48453.45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0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64210.96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207274.73</v>
      </c>
      <c r="F2057" s="65">
        <f>Raw_endusebreakdownannual!F2056</f>
        <v>135015.22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11735.71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57967.040000000001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45240.58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62910.82</v>
      </c>
      <c r="F2062" s="65">
        <f>Raw_endusebreakdownannual!F2061</f>
        <v>66515.42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51152.59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0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63724.17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217271.03</v>
      </c>
      <c r="F2072" s="65">
        <f>Raw_endusebreakdownannual!F2071</f>
        <v>141975.29999999999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28544.15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59469.83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45240.58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62910.82</v>
      </c>
      <c r="F2077" s="65">
        <f>Raw_endusebreakdownannual!F2076</f>
        <v>66515.42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51162.53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0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65105.27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218783.76</v>
      </c>
      <c r="F2087" s="65">
        <f>Raw_endusebreakdownannual!F2086</f>
        <v>160164.84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26110.35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49730.23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45240.58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62910.82</v>
      </c>
      <c r="F2092" s="65">
        <f>Raw_endusebreakdownannual!F2091</f>
        <v>66515.42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46054.71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0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66878.77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203936.33</v>
      </c>
      <c r="F2102" s="65">
        <f>Raw_endusebreakdownannual!F2101</f>
        <v>159504.54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20455.21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66232.31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45240.58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62910.82</v>
      </c>
      <c r="F2107" s="65">
        <f>Raw_endusebreakdownannual!F2106</f>
        <v>66515.42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50902.080000000002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0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63271.63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225285.78</v>
      </c>
      <c r="F2117" s="65">
        <f>Raw_endusebreakdownannual!F2116</f>
        <v>150242.26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11457.59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79311.34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45240.58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62910.82</v>
      </c>
      <c r="F2122" s="65">
        <f>Raw_endusebreakdownannual!F2121</f>
        <v>66515.42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55936.639999999999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0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60171.59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243399.38</v>
      </c>
      <c r="F2132" s="65">
        <f>Raw_endusebreakdownannual!F2131</f>
        <v>138144.6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3624.43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104570.43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45240.58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62910.82</v>
      </c>
      <c r="F2137" s="65">
        <f>Raw_endusebreakdownannual!F2136</f>
        <v>66515.42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56965.04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0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53638.5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269686.87</v>
      </c>
      <c r="F2147" s="65">
        <f>Raw_endusebreakdownannual!F2146</f>
        <v>123778.35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36717.269999999997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52257.17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45240.58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62910.82</v>
      </c>
      <c r="F2152" s="65">
        <f>Raw_endusebreakdownannual!F2151</f>
        <v>66515.42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51957.3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0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70611.55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212365.86</v>
      </c>
      <c r="F2162" s="65">
        <f>Raw_endusebreakdownannual!F2161</f>
        <v>173844.24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49618.96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7295.8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22628.9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62910.82</v>
      </c>
      <c r="F2167" s="65">
        <f>Raw_endusebreakdownannual!F2166</f>
        <v>66515.42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20071.150000000001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0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77857.039999999994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112906.66</v>
      </c>
      <c r="F2177" s="65">
        <f>Raw_endusebreakdownannual!F2176</f>
        <v>193991.43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41485.980000000003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20855.29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22628.9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62910.82</v>
      </c>
      <c r="F2182" s="65">
        <f>Raw_endusebreakdownannual!F2181</f>
        <v>66515.42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35725.379999999997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0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71724.899999999994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142120.39000000001</v>
      </c>
      <c r="F2192" s="65">
        <f>Raw_endusebreakdownannual!F2191</f>
        <v>179726.3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27689.84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15728.75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22628.9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62910.82</v>
      </c>
      <c r="F2197" s="65">
        <f>Raw_endusebreakdownannual!F2196</f>
        <v>66515.42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32116.11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0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71447.399999999994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133384.57999999999</v>
      </c>
      <c r="F2207" s="65">
        <f>Raw_endusebreakdownannual!F2206</f>
        <v>165652.66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23783.360000000001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25530.67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22628.9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62910.82</v>
      </c>
      <c r="F2212" s="65">
        <f>Raw_endusebreakdownannual!F2211</f>
        <v>66515.42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37004.870000000003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0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69068.37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148075.26</v>
      </c>
      <c r="F2222" s="65">
        <f>Raw_endusebreakdownannual!F2221</f>
        <v>159367.16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27179.75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17879.21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22628.9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62910.82</v>
      </c>
      <c r="F2227" s="65">
        <f>Raw_endusebreakdownannual!F2226</f>
        <v>66515.42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32259.59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0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71456.95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135678.51</v>
      </c>
      <c r="F2237" s="65">
        <f>Raw_endusebreakdownannual!F2236</f>
        <v>165152.12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6858.55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28720.38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22628.9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62910.82</v>
      </c>
      <c r="F2242" s="65">
        <f>Raw_endusebreakdownannual!F2241</f>
        <v>66515.42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35600.36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0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65980.429999999993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149860.46</v>
      </c>
      <c r="F2252" s="65">
        <f>Raw_endusebreakdownannual!F2251</f>
        <v>139354.4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6245.5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30800.52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22628.9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62910.82</v>
      </c>
      <c r="F2257" s="65">
        <f>Raw_endusebreakdownannual!F2256</f>
        <v>66515.42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35318.080000000002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0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65161.53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151658.31</v>
      </c>
      <c r="F2267" s="65">
        <f>Raw_endusebreakdownannual!F2266</f>
        <v>137922.45000000001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9168.81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34731.769999999997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22628.9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62910.82</v>
      </c>
      <c r="F2272" s="65">
        <f>Raw_endusebreakdownannual!F2271</f>
        <v>66515.42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38801.11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0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65075.78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159072.59</v>
      </c>
      <c r="F2282" s="65">
        <f>Raw_endusebreakdownannual!F2281</f>
        <v>140760.01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7534.41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38660.519999999997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22628.9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62910.82</v>
      </c>
      <c r="F2287" s="65">
        <f>Raw_endusebreakdownannual!F2286</f>
        <v>66515.42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41540.339999999997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0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64203.35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165740.57999999999</v>
      </c>
      <c r="F2297" s="65">
        <f>Raw_endusebreakdownannual!F2296</f>
        <v>138253.18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16006.98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47161.72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22628.9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62910.82</v>
      </c>
      <c r="F2302" s="65">
        <f>Raw_endusebreakdownannual!F2301</f>
        <v>66515.42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43906.27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0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63716.38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176607.7</v>
      </c>
      <c r="F2312" s="65">
        <f>Raw_endusebreakdownannual!F2311</f>
        <v>146238.78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26865.8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41398.959999999999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22628.9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62910.82</v>
      </c>
      <c r="F2317" s="65">
        <f>Raw_endusebreakdownannual!F2316</f>
        <v>66515.42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31279.78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0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65069.1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158218.45000000001</v>
      </c>
      <c r="F2327" s="65">
        <f>Raw_endusebreakdownannual!F2326</f>
        <v>158450.32999999999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26692.95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34824.36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22628.9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62910.82</v>
      </c>
      <c r="F2332" s="65">
        <f>Raw_endusebreakdownannual!F2331</f>
        <v>66515.42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29695.42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0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66852.27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150059.5</v>
      </c>
      <c r="F2342" s="65">
        <f>Raw_endusebreakdownannual!F2341</f>
        <v>160060.64000000001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21353.21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46408.02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22628.9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62910.82</v>
      </c>
      <c r="F2347" s="65">
        <f>Raw_endusebreakdownannual!F2346</f>
        <v>66515.42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32264.49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0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63240.78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164212.22</v>
      </c>
      <c r="F2357" s="65">
        <f>Raw_endusebreakdownannual!F2356</f>
        <v>151109.41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13561.14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56684.24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22628.9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62910.82</v>
      </c>
      <c r="F2362" s="65">
        <f>Raw_endusebreakdownannual!F2361</f>
        <v>66515.42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36168.18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0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60141.39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178392.14</v>
      </c>
      <c r="F2372" s="65">
        <f>Raw_endusebreakdownannual!F2371</f>
        <v>140217.95000000001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4645.53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76347.48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22628.9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62910.82</v>
      </c>
      <c r="F2377" s="65">
        <f>Raw_endusebreakdownannual!F2376</f>
        <v>66515.42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37013.24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0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53613.07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198900.43</v>
      </c>
      <c r="F2387" s="65">
        <f>Raw_endusebreakdownannual!F2386</f>
        <v>124774.02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37590.910000000003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37324.639999999999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22628.9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62910.82</v>
      </c>
      <c r="F2392" s="65">
        <f>Raw_endusebreakdownannual!F2391</f>
        <v>66515.42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34297.269999999997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0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70585.05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157161.63</v>
      </c>
      <c r="F2402" s="65">
        <f>Raw_endusebreakdownannual!F2401</f>
        <v>174691.38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409</v>
      </c>
      <c r="E2">
        <v>0</v>
      </c>
      <c r="F2">
        <v>57320.47</v>
      </c>
    </row>
    <row r="3" spans="1:6" x14ac:dyDescent="0.25">
      <c r="A3" t="s">
        <v>39</v>
      </c>
      <c r="B3" t="s">
        <v>73</v>
      </c>
      <c r="C3" t="s">
        <v>67</v>
      </c>
      <c r="D3" t="s">
        <v>410</v>
      </c>
      <c r="E3">
        <v>10040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411</v>
      </c>
      <c r="E4">
        <v>45240.58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412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413</v>
      </c>
      <c r="E6">
        <v>62910.82</v>
      </c>
      <c r="F6">
        <v>66515.42</v>
      </c>
    </row>
    <row r="7" spans="1:6" x14ac:dyDescent="0.25">
      <c r="A7" t="s">
        <v>39</v>
      </c>
      <c r="B7" t="s">
        <v>73</v>
      </c>
      <c r="C7" t="s">
        <v>67</v>
      </c>
      <c r="D7" t="s">
        <v>414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415</v>
      </c>
      <c r="E8">
        <v>27772.51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416</v>
      </c>
      <c r="E9">
        <v>126.09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417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418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419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420</v>
      </c>
      <c r="E13">
        <v>0</v>
      </c>
      <c r="F13">
        <v>77900.429999999993</v>
      </c>
    </row>
    <row r="14" spans="1:6" x14ac:dyDescent="0.25">
      <c r="A14" t="s">
        <v>39</v>
      </c>
      <c r="B14" t="s">
        <v>73</v>
      </c>
      <c r="C14" t="s">
        <v>67</v>
      </c>
      <c r="D14" t="s">
        <v>421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422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423</v>
      </c>
      <c r="E16">
        <v>146090</v>
      </c>
      <c r="F16">
        <v>201736.32000000001</v>
      </c>
    </row>
    <row r="17" spans="1:6" x14ac:dyDescent="0.25">
      <c r="A17" t="s">
        <v>39</v>
      </c>
      <c r="B17" t="s">
        <v>74</v>
      </c>
      <c r="C17" t="s">
        <v>67</v>
      </c>
      <c r="D17" t="s">
        <v>409</v>
      </c>
      <c r="E17">
        <v>0</v>
      </c>
      <c r="F17">
        <v>43433.120000000003</v>
      </c>
    </row>
    <row r="18" spans="1:6" x14ac:dyDescent="0.25">
      <c r="A18" t="s">
        <v>39</v>
      </c>
      <c r="B18" t="s">
        <v>74</v>
      </c>
      <c r="C18" t="s">
        <v>67</v>
      </c>
      <c r="D18" t="s">
        <v>410</v>
      </c>
      <c r="E18">
        <v>33660.68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411</v>
      </c>
      <c r="E19">
        <v>45240.58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412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413</v>
      </c>
      <c r="E21">
        <v>62910.82</v>
      </c>
      <c r="F21">
        <v>66515.42</v>
      </c>
    </row>
    <row r="22" spans="1:6" x14ac:dyDescent="0.25">
      <c r="A22" t="s">
        <v>39</v>
      </c>
      <c r="B22" t="s">
        <v>74</v>
      </c>
      <c r="C22" t="s">
        <v>67</v>
      </c>
      <c r="D22" t="s">
        <v>414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415</v>
      </c>
      <c r="E23">
        <v>38021.160000000003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416</v>
      </c>
      <c r="E24">
        <v>799.83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417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418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419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420</v>
      </c>
      <c r="E28">
        <v>0</v>
      </c>
      <c r="F28">
        <v>71742.899999999994</v>
      </c>
    </row>
    <row r="29" spans="1:6" x14ac:dyDescent="0.25">
      <c r="A29" t="s">
        <v>39</v>
      </c>
      <c r="B29" t="s">
        <v>74</v>
      </c>
      <c r="C29" t="s">
        <v>67</v>
      </c>
      <c r="D29" t="s">
        <v>421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422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423</v>
      </c>
      <c r="E31">
        <v>180633.06</v>
      </c>
      <c r="F31">
        <v>181691.44</v>
      </c>
    </row>
    <row r="32" spans="1:6" x14ac:dyDescent="0.25">
      <c r="A32" t="s">
        <v>39</v>
      </c>
      <c r="B32" t="s">
        <v>75</v>
      </c>
      <c r="C32" t="s">
        <v>67</v>
      </c>
      <c r="D32" t="s">
        <v>409</v>
      </c>
      <c r="E32">
        <v>0</v>
      </c>
      <c r="F32">
        <v>26122.05</v>
      </c>
    </row>
    <row r="33" spans="1:6" x14ac:dyDescent="0.25">
      <c r="A33" t="s">
        <v>39</v>
      </c>
      <c r="B33" t="s">
        <v>75</v>
      </c>
      <c r="C33" t="s">
        <v>67</v>
      </c>
      <c r="D33" t="s">
        <v>410</v>
      </c>
      <c r="E33">
        <v>25446.34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411</v>
      </c>
      <c r="E34">
        <v>45240.58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412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413</v>
      </c>
      <c r="E36">
        <v>62910.82</v>
      </c>
      <c r="F36">
        <v>66515.42</v>
      </c>
    </row>
    <row r="37" spans="1:6" x14ac:dyDescent="0.25">
      <c r="A37" t="s">
        <v>39</v>
      </c>
      <c r="B37" t="s">
        <v>75</v>
      </c>
      <c r="C37" t="s">
        <v>67</v>
      </c>
      <c r="D37" t="s">
        <v>414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415</v>
      </c>
      <c r="E38">
        <v>31449.17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416</v>
      </c>
      <c r="E39">
        <v>562.95000000000005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417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418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419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420</v>
      </c>
      <c r="E43">
        <v>0</v>
      </c>
      <c r="F43">
        <v>71466.44</v>
      </c>
    </row>
    <row r="44" spans="1:6" x14ac:dyDescent="0.25">
      <c r="A44" t="s">
        <v>39</v>
      </c>
      <c r="B44" t="s">
        <v>75</v>
      </c>
      <c r="C44" t="s">
        <v>67</v>
      </c>
      <c r="D44" t="s">
        <v>421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422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423</v>
      </c>
      <c r="E46">
        <v>165609.85</v>
      </c>
      <c r="F46">
        <v>164103.91</v>
      </c>
    </row>
    <row r="47" spans="1:6" x14ac:dyDescent="0.25">
      <c r="A47" t="s">
        <v>39</v>
      </c>
      <c r="B47" t="s">
        <v>76</v>
      </c>
      <c r="C47" t="s">
        <v>67</v>
      </c>
      <c r="D47" t="s">
        <v>409</v>
      </c>
      <c r="E47">
        <v>0</v>
      </c>
      <c r="F47">
        <v>24437.9</v>
      </c>
    </row>
    <row r="48" spans="1:6" x14ac:dyDescent="0.25">
      <c r="A48" t="s">
        <v>39</v>
      </c>
      <c r="B48" t="s">
        <v>76</v>
      </c>
      <c r="C48" t="s">
        <v>67</v>
      </c>
      <c r="D48" t="s">
        <v>410</v>
      </c>
      <c r="E48">
        <v>39887.89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411</v>
      </c>
      <c r="E49">
        <v>45240.58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412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413</v>
      </c>
      <c r="E51">
        <v>62910.82</v>
      </c>
      <c r="F51">
        <v>66515.42</v>
      </c>
    </row>
    <row r="52" spans="1:6" x14ac:dyDescent="0.25">
      <c r="A52" t="s">
        <v>39</v>
      </c>
      <c r="B52" t="s">
        <v>76</v>
      </c>
      <c r="C52" t="s">
        <v>67</v>
      </c>
      <c r="D52" t="s">
        <v>414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415</v>
      </c>
      <c r="E53">
        <v>39281.440000000002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416</v>
      </c>
      <c r="E54">
        <v>890.9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417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418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419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420</v>
      </c>
      <c r="E58">
        <v>0</v>
      </c>
      <c r="F58">
        <v>69084.03</v>
      </c>
    </row>
    <row r="59" spans="1:6" x14ac:dyDescent="0.25">
      <c r="A59" t="s">
        <v>39</v>
      </c>
      <c r="B59" t="s">
        <v>76</v>
      </c>
      <c r="C59" t="s">
        <v>67</v>
      </c>
      <c r="D59" t="s">
        <v>421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422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423</v>
      </c>
      <c r="E61">
        <v>188211.62</v>
      </c>
      <c r="F61">
        <v>160037.35999999999</v>
      </c>
    </row>
    <row r="62" spans="1:6" x14ac:dyDescent="0.25">
      <c r="A62" t="s">
        <v>39</v>
      </c>
      <c r="B62" t="s">
        <v>77</v>
      </c>
      <c r="C62" t="s">
        <v>67</v>
      </c>
      <c r="D62" t="s">
        <v>409</v>
      </c>
      <c r="E62">
        <v>0</v>
      </c>
      <c r="F62">
        <v>24070.3</v>
      </c>
    </row>
    <row r="63" spans="1:6" x14ac:dyDescent="0.25">
      <c r="A63" t="s">
        <v>39</v>
      </c>
      <c r="B63" t="s">
        <v>77</v>
      </c>
      <c r="C63" t="s">
        <v>67</v>
      </c>
      <c r="D63" t="s">
        <v>410</v>
      </c>
      <c r="E63">
        <v>28215.38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411</v>
      </c>
      <c r="E64">
        <v>45240.58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412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413</v>
      </c>
      <c r="E66">
        <v>62910.82</v>
      </c>
      <c r="F66">
        <v>66515.42</v>
      </c>
    </row>
    <row r="67" spans="1:6" x14ac:dyDescent="0.25">
      <c r="A67" t="s">
        <v>39</v>
      </c>
      <c r="B67" t="s">
        <v>77</v>
      </c>
      <c r="C67" t="s">
        <v>67</v>
      </c>
      <c r="D67" t="s">
        <v>414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415</v>
      </c>
      <c r="E68">
        <v>33675.96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416</v>
      </c>
      <c r="E69">
        <v>614.79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417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418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419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420</v>
      </c>
      <c r="E73">
        <v>0</v>
      </c>
      <c r="F73">
        <v>71469.62</v>
      </c>
    </row>
    <row r="74" spans="1:6" x14ac:dyDescent="0.25">
      <c r="A74" t="s">
        <v>39</v>
      </c>
      <c r="B74" t="s">
        <v>77</v>
      </c>
      <c r="C74" t="s">
        <v>67</v>
      </c>
      <c r="D74" t="s">
        <v>421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422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423</v>
      </c>
      <c r="E76">
        <v>170657.52</v>
      </c>
      <c r="F76">
        <v>162055.34</v>
      </c>
    </row>
    <row r="77" spans="1:6" x14ac:dyDescent="0.25">
      <c r="A77" t="s">
        <v>39</v>
      </c>
      <c r="B77" t="s">
        <v>78</v>
      </c>
      <c r="C77" t="s">
        <v>67</v>
      </c>
      <c r="D77" t="s">
        <v>409</v>
      </c>
      <c r="E77">
        <v>0</v>
      </c>
      <c r="F77">
        <v>6278.51</v>
      </c>
    </row>
    <row r="78" spans="1:6" x14ac:dyDescent="0.25">
      <c r="A78" t="s">
        <v>39</v>
      </c>
      <c r="B78" t="s">
        <v>78</v>
      </c>
      <c r="C78" t="s">
        <v>67</v>
      </c>
      <c r="D78" t="s">
        <v>410</v>
      </c>
      <c r="E78">
        <v>44943.57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411</v>
      </c>
      <c r="E79">
        <v>45240.58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412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413</v>
      </c>
      <c r="E81">
        <v>62910.82</v>
      </c>
      <c r="F81">
        <v>66515.42</v>
      </c>
    </row>
    <row r="82" spans="1:6" x14ac:dyDescent="0.25">
      <c r="A82" t="s">
        <v>39</v>
      </c>
      <c r="B82" t="s">
        <v>78</v>
      </c>
      <c r="C82" t="s">
        <v>67</v>
      </c>
      <c r="D82" t="s">
        <v>414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415</v>
      </c>
      <c r="E83">
        <v>39324.81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416</v>
      </c>
      <c r="E84">
        <v>1077.3599999999999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417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418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419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420</v>
      </c>
      <c r="E88">
        <v>0</v>
      </c>
      <c r="F88">
        <v>65990.31</v>
      </c>
    </row>
    <row r="89" spans="1:6" x14ac:dyDescent="0.25">
      <c r="A89" t="s">
        <v>39</v>
      </c>
      <c r="B89" t="s">
        <v>78</v>
      </c>
      <c r="C89" t="s">
        <v>67</v>
      </c>
      <c r="D89" t="s">
        <v>421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422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423</v>
      </c>
      <c r="E91">
        <v>193497.13</v>
      </c>
      <c r="F91">
        <v>138784.24</v>
      </c>
    </row>
    <row r="92" spans="1:6" x14ac:dyDescent="0.25">
      <c r="A92" t="s">
        <v>39</v>
      </c>
      <c r="B92" t="s">
        <v>79</v>
      </c>
      <c r="C92" t="s">
        <v>67</v>
      </c>
      <c r="D92" t="s">
        <v>409</v>
      </c>
      <c r="E92">
        <v>0</v>
      </c>
      <c r="F92">
        <v>7161.58</v>
      </c>
    </row>
    <row r="93" spans="1:6" x14ac:dyDescent="0.25">
      <c r="A93" t="s">
        <v>39</v>
      </c>
      <c r="B93" t="s">
        <v>79</v>
      </c>
      <c r="C93" t="s">
        <v>67</v>
      </c>
      <c r="D93" t="s">
        <v>410</v>
      </c>
      <c r="E93">
        <v>49702.21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411</v>
      </c>
      <c r="E94">
        <v>45240.58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412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413</v>
      </c>
      <c r="E96">
        <v>62910.82</v>
      </c>
      <c r="F96">
        <v>66515.42</v>
      </c>
    </row>
    <row r="97" spans="1:6" x14ac:dyDescent="0.25">
      <c r="A97" t="s">
        <v>39</v>
      </c>
      <c r="B97" t="s">
        <v>79</v>
      </c>
      <c r="C97" t="s">
        <v>67</v>
      </c>
      <c r="D97" t="s">
        <v>414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415</v>
      </c>
      <c r="E98">
        <v>44085.27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416</v>
      </c>
      <c r="E99">
        <v>1230.0999999999999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417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418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419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420</v>
      </c>
      <c r="E103">
        <v>0</v>
      </c>
      <c r="F103">
        <v>65174.39</v>
      </c>
    </row>
    <row r="104" spans="1:6" x14ac:dyDescent="0.25">
      <c r="A104" t="s">
        <v>39</v>
      </c>
      <c r="B104" t="s">
        <v>79</v>
      </c>
      <c r="C104" t="s">
        <v>67</v>
      </c>
      <c r="D104" t="s">
        <v>421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422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423</v>
      </c>
      <c r="E106">
        <v>203168.96</v>
      </c>
      <c r="F106">
        <v>138851.4</v>
      </c>
    </row>
    <row r="107" spans="1:6" x14ac:dyDescent="0.25">
      <c r="A107" t="s">
        <v>39</v>
      </c>
      <c r="B107" t="s">
        <v>80</v>
      </c>
      <c r="C107" t="s">
        <v>67</v>
      </c>
      <c r="D107" t="s">
        <v>409</v>
      </c>
      <c r="E107">
        <v>0</v>
      </c>
      <c r="F107">
        <v>9081.09</v>
      </c>
    </row>
    <row r="108" spans="1:6" x14ac:dyDescent="0.25">
      <c r="A108" t="s">
        <v>39</v>
      </c>
      <c r="B108" t="s">
        <v>80</v>
      </c>
      <c r="C108" t="s">
        <v>67</v>
      </c>
      <c r="D108" t="s">
        <v>410</v>
      </c>
      <c r="E108">
        <v>54708.85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411</v>
      </c>
      <c r="E109">
        <v>45240.58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412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413</v>
      </c>
      <c r="E111">
        <v>62910.82</v>
      </c>
      <c r="F111">
        <v>66515.42</v>
      </c>
    </row>
    <row r="112" spans="1:6" x14ac:dyDescent="0.25">
      <c r="A112" t="s">
        <v>39</v>
      </c>
      <c r="B112" t="s">
        <v>80</v>
      </c>
      <c r="C112" t="s">
        <v>67</v>
      </c>
      <c r="D112" t="s">
        <v>414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415</v>
      </c>
      <c r="E113">
        <v>45145.97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416</v>
      </c>
      <c r="E114">
        <v>1289.45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417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418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419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420</v>
      </c>
      <c r="E118">
        <v>0</v>
      </c>
      <c r="F118">
        <v>65086.29</v>
      </c>
    </row>
    <row r="119" spans="1:6" x14ac:dyDescent="0.25">
      <c r="A119" t="s">
        <v>39</v>
      </c>
      <c r="B119" t="s">
        <v>80</v>
      </c>
      <c r="C119" t="s">
        <v>67</v>
      </c>
      <c r="D119" t="s">
        <v>421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422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423</v>
      </c>
      <c r="E121">
        <v>209295.66</v>
      </c>
      <c r="F121">
        <v>140682.79999999999</v>
      </c>
    </row>
    <row r="122" spans="1:6" x14ac:dyDescent="0.25">
      <c r="A122" t="s">
        <v>39</v>
      </c>
      <c r="B122" t="s">
        <v>81</v>
      </c>
      <c r="C122" t="s">
        <v>67</v>
      </c>
      <c r="D122" t="s">
        <v>409</v>
      </c>
      <c r="E122">
        <v>0</v>
      </c>
      <c r="F122">
        <v>8017.32</v>
      </c>
    </row>
    <row r="123" spans="1:6" x14ac:dyDescent="0.25">
      <c r="A123" t="s">
        <v>39</v>
      </c>
      <c r="B123" t="s">
        <v>81</v>
      </c>
      <c r="C123" t="s">
        <v>67</v>
      </c>
      <c r="D123" t="s">
        <v>410</v>
      </c>
      <c r="E123">
        <v>61153.05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411</v>
      </c>
      <c r="E124">
        <v>45240.58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412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413</v>
      </c>
      <c r="E126">
        <v>62910.82</v>
      </c>
      <c r="F126">
        <v>66515.42</v>
      </c>
    </row>
    <row r="127" spans="1:6" x14ac:dyDescent="0.25">
      <c r="A127" t="s">
        <v>39</v>
      </c>
      <c r="B127" t="s">
        <v>81</v>
      </c>
      <c r="C127" t="s">
        <v>67</v>
      </c>
      <c r="D127" t="s">
        <v>414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415</v>
      </c>
      <c r="E128">
        <v>49821.26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416</v>
      </c>
      <c r="E129">
        <v>1403.85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417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418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419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420</v>
      </c>
      <c r="E133">
        <v>0</v>
      </c>
      <c r="F133">
        <v>64211.51</v>
      </c>
    </row>
    <row r="134" spans="1:6" x14ac:dyDescent="0.25">
      <c r="A134" t="s">
        <v>39</v>
      </c>
      <c r="B134" t="s">
        <v>81</v>
      </c>
      <c r="C134" t="s">
        <v>67</v>
      </c>
      <c r="D134" t="s">
        <v>421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422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423</v>
      </c>
      <c r="E136">
        <v>220529.56</v>
      </c>
      <c r="F136">
        <v>138744.25</v>
      </c>
    </row>
    <row r="137" spans="1:6" x14ac:dyDescent="0.25">
      <c r="A137" t="s">
        <v>39</v>
      </c>
      <c r="B137" t="s">
        <v>20</v>
      </c>
      <c r="C137" t="s">
        <v>67</v>
      </c>
      <c r="D137" t="s">
        <v>409</v>
      </c>
      <c r="E137">
        <v>0</v>
      </c>
      <c r="F137">
        <v>20608.3</v>
      </c>
    </row>
    <row r="138" spans="1:6" x14ac:dyDescent="0.25">
      <c r="A138" t="s">
        <v>39</v>
      </c>
      <c r="B138" t="s">
        <v>20</v>
      </c>
      <c r="C138" t="s">
        <v>67</v>
      </c>
      <c r="D138" t="s">
        <v>410</v>
      </c>
      <c r="E138">
        <v>71579.06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411</v>
      </c>
      <c r="E139">
        <v>45240.58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412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413</v>
      </c>
      <c r="E141">
        <v>62910.82</v>
      </c>
      <c r="F141">
        <v>66515.42</v>
      </c>
    </row>
    <row r="142" spans="1:6" x14ac:dyDescent="0.25">
      <c r="A142" t="s">
        <v>39</v>
      </c>
      <c r="B142" t="s">
        <v>20</v>
      </c>
      <c r="C142" t="s">
        <v>67</v>
      </c>
      <c r="D142" t="s">
        <v>414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415</v>
      </c>
      <c r="E143">
        <v>55028.38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416</v>
      </c>
      <c r="E144">
        <v>1528.98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417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418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419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420</v>
      </c>
      <c r="E148">
        <v>0</v>
      </c>
      <c r="F148">
        <v>63724.37</v>
      </c>
    </row>
    <row r="149" spans="1:6" x14ac:dyDescent="0.25">
      <c r="A149" t="s">
        <v>39</v>
      </c>
      <c r="B149" t="s">
        <v>20</v>
      </c>
      <c r="C149" t="s">
        <v>67</v>
      </c>
      <c r="D149" t="s">
        <v>421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422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423</v>
      </c>
      <c r="E151">
        <v>236287.81</v>
      </c>
      <c r="F151">
        <v>150848.1</v>
      </c>
    </row>
    <row r="152" spans="1:6" x14ac:dyDescent="0.25">
      <c r="A152" t="s">
        <v>39</v>
      </c>
      <c r="B152" t="s">
        <v>21</v>
      </c>
      <c r="C152" t="s">
        <v>67</v>
      </c>
      <c r="D152" t="s">
        <v>409</v>
      </c>
      <c r="E152">
        <v>0</v>
      </c>
      <c r="F152">
        <v>45515.77</v>
      </c>
    </row>
    <row r="153" spans="1:6" x14ac:dyDescent="0.25">
      <c r="A153" t="s">
        <v>39</v>
      </c>
      <c r="B153" t="s">
        <v>21</v>
      </c>
      <c r="C153" t="s">
        <v>67</v>
      </c>
      <c r="D153" t="s">
        <v>410</v>
      </c>
      <c r="E153">
        <v>71682.570000000007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411</v>
      </c>
      <c r="E154">
        <v>45240.58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412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413</v>
      </c>
      <c r="E156">
        <v>62910.82</v>
      </c>
      <c r="F156">
        <v>66515.42</v>
      </c>
    </row>
    <row r="157" spans="1:6" x14ac:dyDescent="0.25">
      <c r="A157" t="s">
        <v>39</v>
      </c>
      <c r="B157" t="s">
        <v>21</v>
      </c>
      <c r="C157" t="s">
        <v>67</v>
      </c>
      <c r="D157" t="s">
        <v>414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415</v>
      </c>
      <c r="E158">
        <v>55483.83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416</v>
      </c>
      <c r="E159">
        <v>994.79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417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418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419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420</v>
      </c>
      <c r="E163">
        <v>0</v>
      </c>
      <c r="F163">
        <v>65105.71</v>
      </c>
    </row>
    <row r="164" spans="1:6" x14ac:dyDescent="0.25">
      <c r="A164" t="s">
        <v>39</v>
      </c>
      <c r="B164" t="s">
        <v>21</v>
      </c>
      <c r="C164" t="s">
        <v>67</v>
      </c>
      <c r="D164" t="s">
        <v>421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422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423</v>
      </c>
      <c r="E166">
        <v>236312.59</v>
      </c>
      <c r="F166">
        <v>177136.9</v>
      </c>
    </row>
    <row r="167" spans="1:6" x14ac:dyDescent="0.25">
      <c r="A167" t="s">
        <v>39</v>
      </c>
      <c r="B167" t="s">
        <v>22</v>
      </c>
      <c r="C167" t="s">
        <v>67</v>
      </c>
      <c r="D167" t="s">
        <v>409</v>
      </c>
      <c r="E167">
        <v>0</v>
      </c>
      <c r="F167">
        <v>38673.1</v>
      </c>
    </row>
    <row r="168" spans="1:6" x14ac:dyDescent="0.25">
      <c r="A168" t="s">
        <v>39</v>
      </c>
      <c r="B168" t="s">
        <v>22</v>
      </c>
      <c r="C168" t="s">
        <v>67</v>
      </c>
      <c r="D168" t="s">
        <v>410</v>
      </c>
      <c r="E168">
        <v>58777.66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411</v>
      </c>
      <c r="E169">
        <v>45240.58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412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413</v>
      </c>
      <c r="E171">
        <v>62910.82</v>
      </c>
      <c r="F171">
        <v>66515.42</v>
      </c>
    </row>
    <row r="172" spans="1:6" x14ac:dyDescent="0.25">
      <c r="A172" t="s">
        <v>39</v>
      </c>
      <c r="B172" t="s">
        <v>22</v>
      </c>
      <c r="C172" t="s">
        <v>67</v>
      </c>
      <c r="D172" t="s">
        <v>414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415</v>
      </c>
      <c r="E173">
        <v>47733.5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416</v>
      </c>
      <c r="E174">
        <v>901.52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417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418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419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420</v>
      </c>
      <c r="E178">
        <v>0</v>
      </c>
      <c r="F178">
        <v>66879.11</v>
      </c>
    </row>
    <row r="179" spans="1:6" x14ac:dyDescent="0.25">
      <c r="A179" t="s">
        <v>39</v>
      </c>
      <c r="B179" t="s">
        <v>22</v>
      </c>
      <c r="C179" t="s">
        <v>67</v>
      </c>
      <c r="D179" t="s">
        <v>421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422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423</v>
      </c>
      <c r="E181">
        <v>215564.07</v>
      </c>
      <c r="F181">
        <v>172067.62</v>
      </c>
    </row>
    <row r="182" spans="1:6" x14ac:dyDescent="0.25">
      <c r="A182" t="s">
        <v>39</v>
      </c>
      <c r="B182" t="s">
        <v>23</v>
      </c>
      <c r="C182" t="s">
        <v>67</v>
      </c>
      <c r="D182" t="s">
        <v>409</v>
      </c>
      <c r="E182">
        <v>0</v>
      </c>
      <c r="F182">
        <v>33125.769999999997</v>
      </c>
    </row>
    <row r="183" spans="1:6" x14ac:dyDescent="0.25">
      <c r="A183" t="s">
        <v>39</v>
      </c>
      <c r="B183" t="s">
        <v>23</v>
      </c>
      <c r="C183" t="s">
        <v>67</v>
      </c>
      <c r="D183" t="s">
        <v>410</v>
      </c>
      <c r="E183">
        <v>78819.539999999994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411</v>
      </c>
      <c r="E184">
        <v>45240.58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412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413</v>
      </c>
      <c r="E186">
        <v>62910.82</v>
      </c>
      <c r="F186">
        <v>66515.42</v>
      </c>
    </row>
    <row r="187" spans="1:6" x14ac:dyDescent="0.25">
      <c r="A187" t="s">
        <v>39</v>
      </c>
      <c r="B187" t="s">
        <v>23</v>
      </c>
      <c r="C187" t="s">
        <v>67</v>
      </c>
      <c r="D187" t="s">
        <v>414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415</v>
      </c>
      <c r="E188">
        <v>56904.46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416</v>
      </c>
      <c r="E189">
        <v>1080.6099999999999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417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418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419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420</v>
      </c>
      <c r="E193">
        <v>0</v>
      </c>
      <c r="F193">
        <v>63272.76</v>
      </c>
    </row>
    <row r="194" spans="1:6" x14ac:dyDescent="0.25">
      <c r="A194" t="s">
        <v>39</v>
      </c>
      <c r="B194" t="s">
        <v>23</v>
      </c>
      <c r="C194" t="s">
        <v>67</v>
      </c>
      <c r="D194" t="s">
        <v>421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422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423</v>
      </c>
      <c r="E196">
        <v>244956.01</v>
      </c>
      <c r="F196">
        <v>162913.94</v>
      </c>
    </row>
    <row r="197" spans="1:6" x14ac:dyDescent="0.25">
      <c r="A197" t="s">
        <v>39</v>
      </c>
      <c r="B197" t="s">
        <v>24</v>
      </c>
      <c r="C197" t="s">
        <v>67</v>
      </c>
      <c r="D197" t="s">
        <v>409</v>
      </c>
      <c r="E197">
        <v>0</v>
      </c>
      <c r="F197">
        <v>21264.99</v>
      </c>
    </row>
    <row r="198" spans="1:6" x14ac:dyDescent="0.25">
      <c r="A198" t="s">
        <v>39</v>
      </c>
      <c r="B198" t="s">
        <v>24</v>
      </c>
      <c r="C198" t="s">
        <v>67</v>
      </c>
      <c r="D198" t="s">
        <v>410</v>
      </c>
      <c r="E198">
        <v>94328.33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411</v>
      </c>
      <c r="E199">
        <v>45240.58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412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413</v>
      </c>
      <c r="E201">
        <v>62910.82</v>
      </c>
      <c r="F201">
        <v>66515.42</v>
      </c>
    </row>
    <row r="202" spans="1:6" x14ac:dyDescent="0.25">
      <c r="A202" t="s">
        <v>39</v>
      </c>
      <c r="B202" t="s">
        <v>24</v>
      </c>
      <c r="C202" t="s">
        <v>67</v>
      </c>
      <c r="D202" t="s">
        <v>414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415</v>
      </c>
      <c r="E203">
        <v>65396.97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416</v>
      </c>
      <c r="E204">
        <v>1710.7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417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418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419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420</v>
      </c>
      <c r="E208">
        <v>0</v>
      </c>
      <c r="F208">
        <v>60172.14</v>
      </c>
    </row>
    <row r="209" spans="1:6" x14ac:dyDescent="0.25">
      <c r="A209" t="s">
        <v>39</v>
      </c>
      <c r="B209" t="s">
        <v>24</v>
      </c>
      <c r="C209" t="s">
        <v>67</v>
      </c>
      <c r="D209" t="s">
        <v>421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422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423</v>
      </c>
      <c r="E211">
        <v>269587.39</v>
      </c>
      <c r="F211">
        <v>147952.56</v>
      </c>
    </row>
    <row r="212" spans="1:6" x14ac:dyDescent="0.25">
      <c r="A212" t="s">
        <v>39</v>
      </c>
      <c r="B212" t="s">
        <v>25</v>
      </c>
      <c r="C212" t="s">
        <v>67</v>
      </c>
      <c r="D212" t="s">
        <v>409</v>
      </c>
      <c r="E212">
        <v>0</v>
      </c>
      <c r="F212">
        <v>12072.56</v>
      </c>
    </row>
    <row r="213" spans="1:6" x14ac:dyDescent="0.25">
      <c r="A213" t="s">
        <v>39</v>
      </c>
      <c r="B213" t="s">
        <v>25</v>
      </c>
      <c r="C213" t="s">
        <v>67</v>
      </c>
      <c r="D213" t="s">
        <v>410</v>
      </c>
      <c r="E213">
        <v>127167.01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411</v>
      </c>
      <c r="E214">
        <v>45240.58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412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413</v>
      </c>
      <c r="E216">
        <v>62910.82</v>
      </c>
      <c r="F216">
        <v>66515.42</v>
      </c>
    </row>
    <row r="217" spans="1:6" x14ac:dyDescent="0.25">
      <c r="A217" t="s">
        <v>39</v>
      </c>
      <c r="B217" t="s">
        <v>25</v>
      </c>
      <c r="C217" t="s">
        <v>67</v>
      </c>
      <c r="D217" t="s">
        <v>414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415</v>
      </c>
      <c r="E218">
        <v>69957.320000000007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416</v>
      </c>
      <c r="E219">
        <v>1432.38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417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418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419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420</v>
      </c>
      <c r="E223">
        <v>0</v>
      </c>
      <c r="F223">
        <v>53639.17</v>
      </c>
    </row>
    <row r="224" spans="1:6" x14ac:dyDescent="0.25">
      <c r="A224" t="s">
        <v>39</v>
      </c>
      <c r="B224" t="s">
        <v>25</v>
      </c>
      <c r="C224" t="s">
        <v>67</v>
      </c>
      <c r="D224" t="s">
        <v>421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422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423</v>
      </c>
      <c r="E226">
        <v>306708.09999999998</v>
      </c>
      <c r="F226">
        <v>132227.15</v>
      </c>
    </row>
    <row r="227" spans="1:6" x14ac:dyDescent="0.25">
      <c r="A227" t="s">
        <v>39</v>
      </c>
      <c r="B227" t="s">
        <v>26</v>
      </c>
      <c r="C227" t="s">
        <v>67</v>
      </c>
      <c r="D227" t="s">
        <v>409</v>
      </c>
      <c r="E227">
        <v>0</v>
      </c>
      <c r="F227">
        <v>58089.88</v>
      </c>
    </row>
    <row r="228" spans="1:6" x14ac:dyDescent="0.25">
      <c r="A228" t="s">
        <v>39</v>
      </c>
      <c r="B228" t="s">
        <v>26</v>
      </c>
      <c r="C228" t="s">
        <v>67</v>
      </c>
      <c r="D228" t="s">
        <v>410</v>
      </c>
      <c r="E228">
        <v>62446.57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411</v>
      </c>
      <c r="E229">
        <v>45240.58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412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413</v>
      </c>
      <c r="E231">
        <v>62910.82</v>
      </c>
      <c r="F231">
        <v>66515.42</v>
      </c>
    </row>
    <row r="232" spans="1:6" x14ac:dyDescent="0.25">
      <c r="A232" t="s">
        <v>39</v>
      </c>
      <c r="B232" t="s">
        <v>26</v>
      </c>
      <c r="C232" t="s">
        <v>67</v>
      </c>
      <c r="D232" t="s">
        <v>414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415</v>
      </c>
      <c r="E233">
        <v>62907.53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416</v>
      </c>
      <c r="E234">
        <v>1319.53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417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418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419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420</v>
      </c>
      <c r="E238">
        <v>0</v>
      </c>
      <c r="F238">
        <v>70611.77</v>
      </c>
    </row>
    <row r="239" spans="1:6" x14ac:dyDescent="0.25">
      <c r="A239" t="s">
        <v>39</v>
      </c>
      <c r="B239" t="s">
        <v>26</v>
      </c>
      <c r="C239" t="s">
        <v>67</v>
      </c>
      <c r="D239" t="s">
        <v>421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422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423</v>
      </c>
      <c r="E241">
        <v>234825.03</v>
      </c>
      <c r="F241">
        <v>195217.06</v>
      </c>
    </row>
    <row r="242" spans="1:6" x14ac:dyDescent="0.25">
      <c r="A242" t="s">
        <v>40</v>
      </c>
      <c r="B242" t="s">
        <v>73</v>
      </c>
      <c r="C242" t="s">
        <v>67</v>
      </c>
      <c r="D242" t="s">
        <v>409</v>
      </c>
      <c r="E242">
        <v>0</v>
      </c>
      <c r="F242">
        <v>51371.23</v>
      </c>
    </row>
    <row r="243" spans="1:6" x14ac:dyDescent="0.25">
      <c r="A243" t="s">
        <v>40</v>
      </c>
      <c r="B243" t="s">
        <v>73</v>
      </c>
      <c r="C243" t="s">
        <v>67</v>
      </c>
      <c r="D243" t="s">
        <v>410</v>
      </c>
      <c r="E243">
        <v>7496.44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411</v>
      </c>
      <c r="E244">
        <v>22628.9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412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413</v>
      </c>
      <c r="E246">
        <v>62910.82</v>
      </c>
      <c r="F246">
        <v>66515.42</v>
      </c>
    </row>
    <row r="247" spans="1:6" x14ac:dyDescent="0.25">
      <c r="A247" t="s">
        <v>40</v>
      </c>
      <c r="B247" t="s">
        <v>73</v>
      </c>
      <c r="C247" t="s">
        <v>67</v>
      </c>
      <c r="D247" t="s">
        <v>414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415</v>
      </c>
      <c r="E248">
        <v>28635.57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416</v>
      </c>
      <c r="E249">
        <v>56.93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417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418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419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420</v>
      </c>
      <c r="E253">
        <v>0</v>
      </c>
      <c r="F253">
        <v>77856.12</v>
      </c>
    </row>
    <row r="254" spans="1:6" x14ac:dyDescent="0.25">
      <c r="A254" t="s">
        <v>40</v>
      </c>
      <c r="B254" t="s">
        <v>73</v>
      </c>
      <c r="C254" t="s">
        <v>67</v>
      </c>
      <c r="D254" t="s">
        <v>421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422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423</v>
      </c>
      <c r="E256">
        <v>121728.66</v>
      </c>
      <c r="F256">
        <v>195742.78</v>
      </c>
    </row>
    <row r="257" spans="1:6" x14ac:dyDescent="0.25">
      <c r="A257" t="s">
        <v>40</v>
      </c>
      <c r="B257" t="s">
        <v>74</v>
      </c>
      <c r="C257" t="s">
        <v>67</v>
      </c>
      <c r="D257" t="s">
        <v>409</v>
      </c>
      <c r="E257">
        <v>0</v>
      </c>
      <c r="F257">
        <v>54451.28</v>
      </c>
    </row>
    <row r="258" spans="1:6" x14ac:dyDescent="0.25">
      <c r="A258" t="s">
        <v>40</v>
      </c>
      <c r="B258" t="s">
        <v>74</v>
      </c>
      <c r="C258" t="s">
        <v>67</v>
      </c>
      <c r="D258" t="s">
        <v>410</v>
      </c>
      <c r="E258">
        <v>25121.66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411</v>
      </c>
      <c r="E259">
        <v>22628.9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412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413</v>
      </c>
      <c r="E261">
        <v>62910.82</v>
      </c>
      <c r="F261">
        <v>66515.42</v>
      </c>
    </row>
    <row r="262" spans="1:6" x14ac:dyDescent="0.25">
      <c r="A262" t="s">
        <v>40</v>
      </c>
      <c r="B262" t="s">
        <v>74</v>
      </c>
      <c r="C262" t="s">
        <v>67</v>
      </c>
      <c r="D262" t="s">
        <v>414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415</v>
      </c>
      <c r="E263">
        <v>35773.61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416</v>
      </c>
      <c r="E264">
        <v>436.47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417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418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419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420</v>
      </c>
      <c r="E268">
        <v>0</v>
      </c>
      <c r="F268">
        <v>71724.679999999993</v>
      </c>
    </row>
    <row r="269" spans="1:6" x14ac:dyDescent="0.25">
      <c r="A269" t="s">
        <v>40</v>
      </c>
      <c r="B269" t="s">
        <v>74</v>
      </c>
      <c r="C269" t="s">
        <v>67</v>
      </c>
      <c r="D269" t="s">
        <v>421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422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423</v>
      </c>
      <c r="E271">
        <v>146871.46</v>
      </c>
      <c r="F271">
        <v>192691.38</v>
      </c>
    </row>
    <row r="272" spans="1:6" x14ac:dyDescent="0.25">
      <c r="A272" t="s">
        <v>40</v>
      </c>
      <c r="B272" t="s">
        <v>75</v>
      </c>
      <c r="C272" t="s">
        <v>67</v>
      </c>
      <c r="D272" t="s">
        <v>409</v>
      </c>
      <c r="E272">
        <v>0</v>
      </c>
      <c r="F272">
        <v>36878.22</v>
      </c>
    </row>
    <row r="273" spans="1:6" x14ac:dyDescent="0.25">
      <c r="A273" t="s">
        <v>40</v>
      </c>
      <c r="B273" t="s">
        <v>75</v>
      </c>
      <c r="C273" t="s">
        <v>67</v>
      </c>
      <c r="D273" t="s">
        <v>410</v>
      </c>
      <c r="E273">
        <v>18102.45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411</v>
      </c>
      <c r="E274">
        <v>22628.9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412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413</v>
      </c>
      <c r="E276">
        <v>62910.82</v>
      </c>
      <c r="F276">
        <v>66515.42</v>
      </c>
    </row>
    <row r="277" spans="1:6" x14ac:dyDescent="0.25">
      <c r="A277" t="s">
        <v>40</v>
      </c>
      <c r="B277" t="s">
        <v>75</v>
      </c>
      <c r="C277" t="s">
        <v>67</v>
      </c>
      <c r="D277" t="s">
        <v>414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415</v>
      </c>
      <c r="E278">
        <v>29593.11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416</v>
      </c>
      <c r="E279">
        <v>376.51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417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418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419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420</v>
      </c>
      <c r="E283">
        <v>0</v>
      </c>
      <c r="F283">
        <v>71447.25</v>
      </c>
    </row>
    <row r="284" spans="1:6" x14ac:dyDescent="0.25">
      <c r="A284" t="s">
        <v>40</v>
      </c>
      <c r="B284" t="s">
        <v>75</v>
      </c>
      <c r="C284" t="s">
        <v>67</v>
      </c>
      <c r="D284" t="s">
        <v>421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422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423</v>
      </c>
      <c r="E286">
        <v>133611.79</v>
      </c>
      <c r="F286">
        <v>174840.89</v>
      </c>
    </row>
    <row r="287" spans="1:6" x14ac:dyDescent="0.25">
      <c r="A287" t="s">
        <v>40</v>
      </c>
      <c r="B287" t="s">
        <v>76</v>
      </c>
      <c r="C287" t="s">
        <v>67</v>
      </c>
      <c r="D287" t="s">
        <v>409</v>
      </c>
      <c r="E287">
        <v>0</v>
      </c>
      <c r="F287">
        <v>33271.360000000001</v>
      </c>
    </row>
    <row r="288" spans="1:6" x14ac:dyDescent="0.25">
      <c r="A288" t="s">
        <v>40</v>
      </c>
      <c r="B288" t="s">
        <v>76</v>
      </c>
      <c r="C288" t="s">
        <v>67</v>
      </c>
      <c r="D288" t="s">
        <v>410</v>
      </c>
      <c r="E288">
        <v>30404.16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411</v>
      </c>
      <c r="E289">
        <v>22628.9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412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413</v>
      </c>
      <c r="E291">
        <v>62910.82</v>
      </c>
      <c r="F291">
        <v>66515.42</v>
      </c>
    </row>
    <row r="292" spans="1:6" x14ac:dyDescent="0.25">
      <c r="A292" t="s">
        <v>40</v>
      </c>
      <c r="B292" t="s">
        <v>76</v>
      </c>
      <c r="C292" t="s">
        <v>67</v>
      </c>
      <c r="D292" t="s">
        <v>414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415</v>
      </c>
      <c r="E293">
        <v>35658.400000000001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416</v>
      </c>
      <c r="E294">
        <v>496.12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417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418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419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420</v>
      </c>
      <c r="E298">
        <v>0</v>
      </c>
      <c r="F298">
        <v>69067.990000000005</v>
      </c>
    </row>
    <row r="299" spans="1:6" x14ac:dyDescent="0.25">
      <c r="A299" t="s">
        <v>40</v>
      </c>
      <c r="B299" t="s">
        <v>76</v>
      </c>
      <c r="C299" t="s">
        <v>67</v>
      </c>
      <c r="D299" t="s">
        <v>421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422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423</v>
      </c>
      <c r="E301">
        <v>152098.39000000001</v>
      </c>
      <c r="F301">
        <v>168854.77</v>
      </c>
    </row>
    <row r="302" spans="1:6" x14ac:dyDescent="0.25">
      <c r="A302" t="s">
        <v>40</v>
      </c>
      <c r="B302" t="s">
        <v>77</v>
      </c>
      <c r="C302" t="s">
        <v>67</v>
      </c>
      <c r="D302" t="s">
        <v>409</v>
      </c>
      <c r="E302">
        <v>0</v>
      </c>
      <c r="F302">
        <v>35335.870000000003</v>
      </c>
    </row>
    <row r="303" spans="1:6" x14ac:dyDescent="0.25">
      <c r="A303" t="s">
        <v>40</v>
      </c>
      <c r="B303" t="s">
        <v>77</v>
      </c>
      <c r="C303" t="s">
        <v>67</v>
      </c>
      <c r="D303" t="s">
        <v>410</v>
      </c>
      <c r="E303">
        <v>20070.63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411</v>
      </c>
      <c r="E304">
        <v>22628.9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412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413</v>
      </c>
      <c r="E306">
        <v>62910.82</v>
      </c>
      <c r="F306">
        <v>66515.42</v>
      </c>
    </row>
    <row r="307" spans="1:6" x14ac:dyDescent="0.25">
      <c r="A307" t="s">
        <v>40</v>
      </c>
      <c r="B307" t="s">
        <v>77</v>
      </c>
      <c r="C307" t="s">
        <v>67</v>
      </c>
      <c r="D307" t="s">
        <v>414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415</v>
      </c>
      <c r="E308">
        <v>31180.11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416</v>
      </c>
      <c r="E309">
        <v>392.25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417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418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419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420</v>
      </c>
      <c r="E313">
        <v>0</v>
      </c>
      <c r="F313">
        <v>71455.87</v>
      </c>
    </row>
    <row r="314" spans="1:6" x14ac:dyDescent="0.25">
      <c r="A314" t="s">
        <v>40</v>
      </c>
      <c r="B314" t="s">
        <v>77</v>
      </c>
      <c r="C314" t="s">
        <v>67</v>
      </c>
      <c r="D314" t="s">
        <v>421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422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423</v>
      </c>
      <c r="E316">
        <v>137182.70000000001</v>
      </c>
      <c r="F316">
        <v>173307.16</v>
      </c>
    </row>
    <row r="317" spans="1:6" x14ac:dyDescent="0.25">
      <c r="A317" t="s">
        <v>40</v>
      </c>
      <c r="B317" t="s">
        <v>78</v>
      </c>
      <c r="C317" t="s">
        <v>67</v>
      </c>
      <c r="D317" t="s">
        <v>409</v>
      </c>
      <c r="E317">
        <v>0</v>
      </c>
      <c r="F317">
        <v>10905.18</v>
      </c>
    </row>
    <row r="318" spans="1:6" x14ac:dyDescent="0.25">
      <c r="A318" t="s">
        <v>40</v>
      </c>
      <c r="B318" t="s">
        <v>78</v>
      </c>
      <c r="C318" t="s">
        <v>67</v>
      </c>
      <c r="D318" t="s">
        <v>410</v>
      </c>
      <c r="E318">
        <v>34584.199999999997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411</v>
      </c>
      <c r="E319">
        <v>22628.9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412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413</v>
      </c>
      <c r="E321">
        <v>62910.82</v>
      </c>
      <c r="F321">
        <v>66515.42</v>
      </c>
    </row>
    <row r="322" spans="1:6" x14ac:dyDescent="0.25">
      <c r="A322" t="s">
        <v>40</v>
      </c>
      <c r="B322" t="s">
        <v>78</v>
      </c>
      <c r="C322" t="s">
        <v>67</v>
      </c>
      <c r="D322" t="s">
        <v>414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415</v>
      </c>
      <c r="E323">
        <v>34006.5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416</v>
      </c>
      <c r="E324">
        <v>753.31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417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418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419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420</v>
      </c>
      <c r="E328">
        <v>0</v>
      </c>
      <c r="F328">
        <v>65980.38</v>
      </c>
    </row>
    <row r="329" spans="1:6" x14ac:dyDescent="0.25">
      <c r="A329" t="s">
        <v>40</v>
      </c>
      <c r="B329" t="s">
        <v>78</v>
      </c>
      <c r="C329" t="s">
        <v>67</v>
      </c>
      <c r="D329" t="s">
        <v>421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422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423</v>
      </c>
      <c r="E331">
        <v>154883.72</v>
      </c>
      <c r="F331">
        <v>143400.97</v>
      </c>
    </row>
    <row r="332" spans="1:6" x14ac:dyDescent="0.25">
      <c r="A332" t="s">
        <v>40</v>
      </c>
      <c r="B332" t="s">
        <v>79</v>
      </c>
      <c r="C332" t="s">
        <v>67</v>
      </c>
      <c r="D332" t="s">
        <v>409</v>
      </c>
      <c r="E332">
        <v>0</v>
      </c>
      <c r="F332">
        <v>14209.26</v>
      </c>
    </row>
    <row r="333" spans="1:6" x14ac:dyDescent="0.25">
      <c r="A333" t="s">
        <v>40</v>
      </c>
      <c r="B333" t="s">
        <v>79</v>
      </c>
      <c r="C333" t="s">
        <v>67</v>
      </c>
      <c r="D333" t="s">
        <v>410</v>
      </c>
      <c r="E333">
        <v>40094.22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411</v>
      </c>
      <c r="E334">
        <v>22628.9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412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413</v>
      </c>
      <c r="E336">
        <v>62910.82</v>
      </c>
      <c r="F336">
        <v>66515.42</v>
      </c>
    </row>
    <row r="337" spans="1:6" x14ac:dyDescent="0.25">
      <c r="A337" t="s">
        <v>40</v>
      </c>
      <c r="B337" t="s">
        <v>79</v>
      </c>
      <c r="C337" t="s">
        <v>67</v>
      </c>
      <c r="D337" t="s">
        <v>414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415</v>
      </c>
      <c r="E338">
        <v>37760.400000000001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416</v>
      </c>
      <c r="E339">
        <v>744.4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417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418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419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420</v>
      </c>
      <c r="E343">
        <v>0</v>
      </c>
      <c r="F343">
        <v>65160.76</v>
      </c>
    </row>
    <row r="344" spans="1:6" x14ac:dyDescent="0.25">
      <c r="A344" t="s">
        <v>40</v>
      </c>
      <c r="B344" t="s">
        <v>79</v>
      </c>
      <c r="C344" t="s">
        <v>67</v>
      </c>
      <c r="D344" t="s">
        <v>421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422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423</v>
      </c>
      <c r="E346">
        <v>164138.74</v>
      </c>
      <c r="F346">
        <v>145885.44</v>
      </c>
    </row>
    <row r="347" spans="1:6" x14ac:dyDescent="0.25">
      <c r="A347" t="s">
        <v>40</v>
      </c>
      <c r="B347" t="s">
        <v>80</v>
      </c>
      <c r="C347" t="s">
        <v>67</v>
      </c>
      <c r="D347" t="s">
        <v>409</v>
      </c>
      <c r="E347">
        <v>0</v>
      </c>
      <c r="F347">
        <v>15433.67</v>
      </c>
    </row>
    <row r="348" spans="1:6" x14ac:dyDescent="0.25">
      <c r="A348" t="s">
        <v>40</v>
      </c>
      <c r="B348" t="s">
        <v>80</v>
      </c>
      <c r="C348" t="s">
        <v>67</v>
      </c>
      <c r="D348" t="s">
        <v>410</v>
      </c>
      <c r="E348">
        <v>43515.11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411</v>
      </c>
      <c r="E349">
        <v>22628.9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412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413</v>
      </c>
      <c r="E351">
        <v>62910.82</v>
      </c>
      <c r="F351">
        <v>66515.42</v>
      </c>
    </row>
    <row r="352" spans="1:6" x14ac:dyDescent="0.25">
      <c r="A352" t="s">
        <v>40</v>
      </c>
      <c r="B352" t="s">
        <v>80</v>
      </c>
      <c r="C352" t="s">
        <v>67</v>
      </c>
      <c r="D352" t="s">
        <v>414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415</v>
      </c>
      <c r="E353">
        <v>39857.67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416</v>
      </c>
      <c r="E354">
        <v>737.26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417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418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419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420</v>
      </c>
      <c r="E358">
        <v>0</v>
      </c>
      <c r="F358">
        <v>65075.47</v>
      </c>
    </row>
    <row r="359" spans="1:6" x14ac:dyDescent="0.25">
      <c r="A359" t="s">
        <v>40</v>
      </c>
      <c r="B359" t="s">
        <v>80</v>
      </c>
      <c r="C359" t="s">
        <v>67</v>
      </c>
      <c r="D359" t="s">
        <v>421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422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423</v>
      </c>
      <c r="E361">
        <v>169649.75</v>
      </c>
      <c r="F361">
        <v>147024.56</v>
      </c>
    </row>
    <row r="362" spans="1:6" x14ac:dyDescent="0.25">
      <c r="A362" t="s">
        <v>40</v>
      </c>
      <c r="B362" t="s">
        <v>81</v>
      </c>
      <c r="C362" t="s">
        <v>67</v>
      </c>
      <c r="D362" t="s">
        <v>409</v>
      </c>
      <c r="E362">
        <v>0</v>
      </c>
      <c r="F362">
        <v>14685.42</v>
      </c>
    </row>
    <row r="363" spans="1:6" x14ac:dyDescent="0.25">
      <c r="A363" t="s">
        <v>40</v>
      </c>
      <c r="B363" t="s">
        <v>81</v>
      </c>
      <c r="C363" t="s">
        <v>67</v>
      </c>
      <c r="D363" t="s">
        <v>410</v>
      </c>
      <c r="E363">
        <v>48467.01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411</v>
      </c>
      <c r="E364">
        <v>22628.9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412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413</v>
      </c>
      <c r="E366">
        <v>62910.82</v>
      </c>
      <c r="F366">
        <v>66515.42</v>
      </c>
    </row>
    <row r="367" spans="1:6" x14ac:dyDescent="0.25">
      <c r="A367" t="s">
        <v>40</v>
      </c>
      <c r="B367" t="s">
        <v>81</v>
      </c>
      <c r="C367" t="s">
        <v>67</v>
      </c>
      <c r="D367" t="s">
        <v>414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415</v>
      </c>
      <c r="E368">
        <v>43213.4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416</v>
      </c>
      <c r="E369">
        <v>786.51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417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418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419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420</v>
      </c>
      <c r="E373">
        <v>0</v>
      </c>
      <c r="F373">
        <v>64203.4</v>
      </c>
    </row>
    <row r="374" spans="1:6" x14ac:dyDescent="0.25">
      <c r="A374" t="s">
        <v>40</v>
      </c>
      <c r="B374" t="s">
        <v>81</v>
      </c>
      <c r="C374" t="s">
        <v>67</v>
      </c>
      <c r="D374" t="s">
        <v>421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422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423</v>
      </c>
      <c r="E376">
        <v>178006.63</v>
      </c>
      <c r="F376">
        <v>145404.25</v>
      </c>
    </row>
    <row r="377" spans="1:6" x14ac:dyDescent="0.25">
      <c r="A377" t="s">
        <v>40</v>
      </c>
      <c r="B377" t="s">
        <v>20</v>
      </c>
      <c r="C377" t="s">
        <v>67</v>
      </c>
      <c r="D377" t="s">
        <v>409</v>
      </c>
      <c r="E377">
        <v>0</v>
      </c>
      <c r="F377">
        <v>24839.55</v>
      </c>
    </row>
    <row r="378" spans="1:6" x14ac:dyDescent="0.25">
      <c r="A378" t="s">
        <v>40</v>
      </c>
      <c r="B378" t="s">
        <v>20</v>
      </c>
      <c r="C378" t="s">
        <v>67</v>
      </c>
      <c r="D378" t="s">
        <v>410</v>
      </c>
      <c r="E378">
        <v>57531.77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411</v>
      </c>
      <c r="E379">
        <v>22628.9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412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413</v>
      </c>
      <c r="E381">
        <v>62910.82</v>
      </c>
      <c r="F381">
        <v>66515.42</v>
      </c>
    </row>
    <row r="382" spans="1:6" x14ac:dyDescent="0.25">
      <c r="A382" t="s">
        <v>40</v>
      </c>
      <c r="B382" t="s">
        <v>20</v>
      </c>
      <c r="C382" t="s">
        <v>67</v>
      </c>
      <c r="D382" t="s">
        <v>414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415</v>
      </c>
      <c r="E383">
        <v>47109.760000000002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416</v>
      </c>
      <c r="E384">
        <v>811.18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417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418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419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420</v>
      </c>
      <c r="E388">
        <v>0</v>
      </c>
      <c r="F388">
        <v>63717.07</v>
      </c>
    </row>
    <row r="389" spans="1:6" x14ac:dyDescent="0.25">
      <c r="A389" t="s">
        <v>40</v>
      </c>
      <c r="B389" t="s">
        <v>20</v>
      </c>
      <c r="C389" t="s">
        <v>67</v>
      </c>
      <c r="D389" t="s">
        <v>421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422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423</v>
      </c>
      <c r="E391">
        <v>190992.43</v>
      </c>
      <c r="F391">
        <v>155072.03</v>
      </c>
    </row>
    <row r="392" spans="1:6" x14ac:dyDescent="0.25">
      <c r="A392" t="s">
        <v>40</v>
      </c>
      <c r="B392" t="s">
        <v>21</v>
      </c>
      <c r="C392" t="s">
        <v>67</v>
      </c>
      <c r="D392" t="s">
        <v>409</v>
      </c>
      <c r="E392">
        <v>0</v>
      </c>
      <c r="F392">
        <v>32439.25</v>
      </c>
    </row>
    <row r="393" spans="1:6" x14ac:dyDescent="0.25">
      <c r="A393" t="s">
        <v>40</v>
      </c>
      <c r="B393" t="s">
        <v>21</v>
      </c>
      <c r="C393" t="s">
        <v>67</v>
      </c>
      <c r="D393" t="s">
        <v>410</v>
      </c>
      <c r="E393">
        <v>49095.41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411</v>
      </c>
      <c r="E394">
        <v>22628.9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412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413</v>
      </c>
      <c r="E396">
        <v>62910.82</v>
      </c>
      <c r="F396">
        <v>66515.42</v>
      </c>
    </row>
    <row r="397" spans="1:6" x14ac:dyDescent="0.25">
      <c r="A397" t="s">
        <v>40</v>
      </c>
      <c r="B397" t="s">
        <v>21</v>
      </c>
      <c r="C397" t="s">
        <v>67</v>
      </c>
      <c r="D397" t="s">
        <v>414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415</v>
      </c>
      <c r="E398">
        <v>37444.94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416</v>
      </c>
      <c r="E399">
        <v>584.89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417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418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419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420</v>
      </c>
      <c r="E403">
        <v>0</v>
      </c>
      <c r="F403">
        <v>65076.4</v>
      </c>
    </row>
    <row r="404" spans="1:6" x14ac:dyDescent="0.25">
      <c r="A404" t="s">
        <v>40</v>
      </c>
      <c r="B404" t="s">
        <v>21</v>
      </c>
      <c r="C404" t="s">
        <v>67</v>
      </c>
      <c r="D404" t="s">
        <v>421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422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423</v>
      </c>
      <c r="E406">
        <v>172664.95</v>
      </c>
      <c r="F406">
        <v>164031.07</v>
      </c>
    </row>
    <row r="407" spans="1:6" x14ac:dyDescent="0.25">
      <c r="A407" t="s">
        <v>40</v>
      </c>
      <c r="B407" t="s">
        <v>22</v>
      </c>
      <c r="C407" t="s">
        <v>67</v>
      </c>
      <c r="D407" t="s">
        <v>409</v>
      </c>
      <c r="E407">
        <v>0</v>
      </c>
      <c r="F407">
        <v>31287.67</v>
      </c>
    </row>
    <row r="408" spans="1:6" x14ac:dyDescent="0.25">
      <c r="A408" t="s">
        <v>40</v>
      </c>
      <c r="B408" t="s">
        <v>22</v>
      </c>
      <c r="C408" t="s">
        <v>67</v>
      </c>
      <c r="D408" t="s">
        <v>410</v>
      </c>
      <c r="E408">
        <v>40911.160000000003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411</v>
      </c>
      <c r="E409">
        <v>22628.9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412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413</v>
      </c>
      <c r="E411">
        <v>62910.82</v>
      </c>
      <c r="F411">
        <v>66515.42</v>
      </c>
    </row>
    <row r="412" spans="1:6" x14ac:dyDescent="0.25">
      <c r="A412" t="s">
        <v>40</v>
      </c>
      <c r="B412" t="s">
        <v>22</v>
      </c>
      <c r="C412" t="s">
        <v>67</v>
      </c>
      <c r="D412" t="s">
        <v>414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415</v>
      </c>
      <c r="E413">
        <v>34339.879999999997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416</v>
      </c>
      <c r="E414">
        <v>547.39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417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418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419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420</v>
      </c>
      <c r="E418">
        <v>0</v>
      </c>
      <c r="F418">
        <v>66852.539999999994</v>
      </c>
    </row>
    <row r="419" spans="1:6" x14ac:dyDescent="0.25">
      <c r="A419" t="s">
        <v>40</v>
      </c>
      <c r="B419" t="s">
        <v>22</v>
      </c>
      <c r="C419" t="s">
        <v>67</v>
      </c>
      <c r="D419" t="s">
        <v>421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422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423</v>
      </c>
      <c r="E421">
        <v>161338.14000000001</v>
      </c>
      <c r="F421">
        <v>164655.64000000001</v>
      </c>
    </row>
    <row r="422" spans="1:6" x14ac:dyDescent="0.25">
      <c r="A422" t="s">
        <v>40</v>
      </c>
      <c r="B422" t="s">
        <v>23</v>
      </c>
      <c r="C422" t="s">
        <v>67</v>
      </c>
      <c r="D422" t="s">
        <v>409</v>
      </c>
      <c r="E422">
        <v>0</v>
      </c>
      <c r="F422">
        <v>25722.58</v>
      </c>
    </row>
    <row r="423" spans="1:6" x14ac:dyDescent="0.25">
      <c r="A423" t="s">
        <v>40</v>
      </c>
      <c r="B423" t="s">
        <v>23</v>
      </c>
      <c r="C423" t="s">
        <v>67</v>
      </c>
      <c r="D423" t="s">
        <v>410</v>
      </c>
      <c r="E423">
        <v>54807.7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411</v>
      </c>
      <c r="E424">
        <v>22628.9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412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413</v>
      </c>
      <c r="E426">
        <v>62910.82</v>
      </c>
      <c r="F426">
        <v>66515.42</v>
      </c>
    </row>
    <row r="427" spans="1:6" x14ac:dyDescent="0.25">
      <c r="A427" t="s">
        <v>40</v>
      </c>
      <c r="B427" t="s">
        <v>23</v>
      </c>
      <c r="C427" t="s">
        <v>67</v>
      </c>
      <c r="D427" t="s">
        <v>414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415</v>
      </c>
      <c r="E428">
        <v>38643.01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416</v>
      </c>
      <c r="E429">
        <v>671.51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417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418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419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420</v>
      </c>
      <c r="E433">
        <v>0</v>
      </c>
      <c r="F433">
        <v>63246.37</v>
      </c>
    </row>
    <row r="434" spans="1:6" x14ac:dyDescent="0.25">
      <c r="A434" t="s">
        <v>40</v>
      </c>
      <c r="B434" t="s">
        <v>23</v>
      </c>
      <c r="C434" t="s">
        <v>67</v>
      </c>
      <c r="D434" t="s">
        <v>421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422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423</v>
      </c>
      <c r="E436">
        <v>179661.94</v>
      </c>
      <c r="F436">
        <v>155484.37</v>
      </c>
    </row>
    <row r="437" spans="1:6" x14ac:dyDescent="0.25">
      <c r="A437" t="s">
        <v>40</v>
      </c>
      <c r="B437" t="s">
        <v>24</v>
      </c>
      <c r="C437" t="s">
        <v>67</v>
      </c>
      <c r="D437" t="s">
        <v>409</v>
      </c>
      <c r="E437">
        <v>0</v>
      </c>
      <c r="F437">
        <v>18543.66</v>
      </c>
    </row>
    <row r="438" spans="1:6" x14ac:dyDescent="0.25">
      <c r="A438" t="s">
        <v>40</v>
      </c>
      <c r="B438" t="s">
        <v>24</v>
      </c>
      <c r="C438" t="s">
        <v>67</v>
      </c>
      <c r="D438" t="s">
        <v>410</v>
      </c>
      <c r="E438">
        <v>67041.899999999994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411</v>
      </c>
      <c r="E439">
        <v>22628.9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412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413</v>
      </c>
      <c r="E441">
        <v>62910.82</v>
      </c>
      <c r="F441">
        <v>66515.42</v>
      </c>
    </row>
    <row r="442" spans="1:6" x14ac:dyDescent="0.25">
      <c r="A442" t="s">
        <v>40</v>
      </c>
      <c r="B442" t="s">
        <v>24</v>
      </c>
      <c r="C442" t="s">
        <v>67</v>
      </c>
      <c r="D442" t="s">
        <v>414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415</v>
      </c>
      <c r="E443">
        <v>43786.55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416</v>
      </c>
      <c r="E444">
        <v>627.65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417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418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419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420</v>
      </c>
      <c r="E448">
        <v>0</v>
      </c>
      <c r="F448">
        <v>60148.19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421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422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423</v>
      </c>
      <c r="E451">
        <v>196995.82</v>
      </c>
      <c r="F451">
        <v>145207.26999999999</v>
      </c>
    </row>
    <row r="452" spans="1:6" x14ac:dyDescent="0.25">
      <c r="A452" t="s">
        <v>40</v>
      </c>
      <c r="B452" t="s">
        <v>25</v>
      </c>
      <c r="C452" t="s">
        <v>67</v>
      </c>
      <c r="D452" t="s">
        <v>409</v>
      </c>
      <c r="E452">
        <v>0</v>
      </c>
      <c r="F452">
        <v>9550.11</v>
      </c>
    </row>
    <row r="453" spans="1:6" x14ac:dyDescent="0.25">
      <c r="A453" t="s">
        <v>40</v>
      </c>
      <c r="B453" t="s">
        <v>25</v>
      </c>
      <c r="C453" t="s">
        <v>67</v>
      </c>
      <c r="D453" t="s">
        <v>410</v>
      </c>
      <c r="E453">
        <v>93235.839999999997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411</v>
      </c>
      <c r="E454">
        <v>22628.9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412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413</v>
      </c>
      <c r="E456">
        <v>62910.82</v>
      </c>
      <c r="F456">
        <v>66515.42</v>
      </c>
    </row>
    <row r="457" spans="1:6" x14ac:dyDescent="0.25">
      <c r="A457" t="s">
        <v>40</v>
      </c>
      <c r="B457" t="s">
        <v>25</v>
      </c>
      <c r="C457" t="s">
        <v>67</v>
      </c>
      <c r="D457" t="s">
        <v>414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415</v>
      </c>
      <c r="E458">
        <v>46458.87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416</v>
      </c>
      <c r="E459">
        <v>949.27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417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418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419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420</v>
      </c>
      <c r="E463">
        <v>0</v>
      </c>
      <c r="F463">
        <v>53619.24</v>
      </c>
    </row>
    <row r="464" spans="1:6" x14ac:dyDescent="0.25">
      <c r="A464" t="s">
        <v>40</v>
      </c>
      <c r="B464" t="s">
        <v>25</v>
      </c>
      <c r="C464" t="s">
        <v>67</v>
      </c>
      <c r="D464" t="s">
        <v>421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422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423</v>
      </c>
      <c r="E466">
        <v>226183.7</v>
      </c>
      <c r="F466">
        <v>129684.78</v>
      </c>
    </row>
    <row r="467" spans="1:6" x14ac:dyDescent="0.25">
      <c r="A467" t="s">
        <v>40</v>
      </c>
      <c r="B467" t="s">
        <v>26</v>
      </c>
      <c r="C467" t="s">
        <v>67</v>
      </c>
      <c r="D467" t="s">
        <v>409</v>
      </c>
      <c r="E467">
        <v>0</v>
      </c>
      <c r="F467">
        <v>42305.33</v>
      </c>
    </row>
    <row r="468" spans="1:6" x14ac:dyDescent="0.25">
      <c r="A468" t="s">
        <v>40</v>
      </c>
      <c r="B468" t="s">
        <v>26</v>
      </c>
      <c r="C468" t="s">
        <v>67</v>
      </c>
      <c r="D468" t="s">
        <v>410</v>
      </c>
      <c r="E468">
        <v>42610.69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411</v>
      </c>
      <c r="E469">
        <v>22628.9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412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413</v>
      </c>
      <c r="E471">
        <v>62910.82</v>
      </c>
      <c r="F471">
        <v>66515.42</v>
      </c>
    </row>
    <row r="472" spans="1:6" x14ac:dyDescent="0.25">
      <c r="A472" t="s">
        <v>40</v>
      </c>
      <c r="B472" t="s">
        <v>26</v>
      </c>
      <c r="C472" t="s">
        <v>67</v>
      </c>
      <c r="D472" t="s">
        <v>414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415</v>
      </c>
      <c r="E473">
        <v>43366.66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416</v>
      </c>
      <c r="E474">
        <v>655.57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417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418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419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420</v>
      </c>
      <c r="E478">
        <v>0</v>
      </c>
      <c r="F478">
        <v>70589.31</v>
      </c>
    </row>
    <row r="479" spans="1:6" x14ac:dyDescent="0.25">
      <c r="A479" t="s">
        <v>40</v>
      </c>
      <c r="B479" t="s">
        <v>26</v>
      </c>
      <c r="C479" t="s">
        <v>67</v>
      </c>
      <c r="D479" t="s">
        <v>421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422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423</v>
      </c>
      <c r="E481">
        <v>172172.63</v>
      </c>
      <c r="F481">
        <v>179410.06</v>
      </c>
    </row>
    <row r="482" spans="1:6" x14ac:dyDescent="0.25">
      <c r="A482" t="s">
        <v>39</v>
      </c>
      <c r="B482" t="s">
        <v>73</v>
      </c>
      <c r="C482" t="s">
        <v>48</v>
      </c>
      <c r="D482" t="s">
        <v>409</v>
      </c>
      <c r="E482">
        <v>0</v>
      </c>
      <c r="F482">
        <v>27938.62</v>
      </c>
    </row>
    <row r="483" spans="1:6" x14ac:dyDescent="0.25">
      <c r="A483" t="s">
        <v>39</v>
      </c>
      <c r="B483" t="s">
        <v>73</v>
      </c>
      <c r="C483" t="s">
        <v>48</v>
      </c>
      <c r="D483" t="s">
        <v>410</v>
      </c>
      <c r="E483">
        <v>9550.2900000000009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411</v>
      </c>
      <c r="E484">
        <v>45240.58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412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413</v>
      </c>
      <c r="E486">
        <v>62910.82</v>
      </c>
      <c r="F486">
        <v>66515.42</v>
      </c>
    </row>
    <row r="487" spans="1:6" x14ac:dyDescent="0.25">
      <c r="A487" t="s">
        <v>39</v>
      </c>
      <c r="B487" t="s">
        <v>73</v>
      </c>
      <c r="C487" t="s">
        <v>48</v>
      </c>
      <c r="D487" t="s">
        <v>414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415</v>
      </c>
      <c r="E488">
        <v>56455.47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416</v>
      </c>
      <c r="E489">
        <v>0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417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418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419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420</v>
      </c>
      <c r="E493">
        <v>0</v>
      </c>
      <c r="F493">
        <v>77901.3</v>
      </c>
    </row>
    <row r="494" spans="1:6" x14ac:dyDescent="0.25">
      <c r="A494" t="s">
        <v>39</v>
      </c>
      <c r="B494" t="s">
        <v>73</v>
      </c>
      <c r="C494" t="s">
        <v>48</v>
      </c>
      <c r="D494" t="s">
        <v>421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422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423</v>
      </c>
      <c r="E496">
        <v>174157.15</v>
      </c>
      <c r="F496">
        <v>172355.34</v>
      </c>
    </row>
    <row r="497" spans="1:6" x14ac:dyDescent="0.25">
      <c r="A497" t="s">
        <v>39</v>
      </c>
      <c r="B497" t="s">
        <v>74</v>
      </c>
      <c r="C497" t="s">
        <v>48</v>
      </c>
      <c r="D497" t="s">
        <v>409</v>
      </c>
      <c r="E497">
        <v>0</v>
      </c>
      <c r="F497">
        <v>17813.02</v>
      </c>
    </row>
    <row r="498" spans="1:6" x14ac:dyDescent="0.25">
      <c r="A498" t="s">
        <v>39</v>
      </c>
      <c r="B498" t="s">
        <v>74</v>
      </c>
      <c r="C498" t="s">
        <v>48</v>
      </c>
      <c r="D498" t="s">
        <v>410</v>
      </c>
      <c r="E498">
        <v>29068.07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411</v>
      </c>
      <c r="E499">
        <v>45240.58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412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413</v>
      </c>
      <c r="E501">
        <v>62910.82</v>
      </c>
      <c r="F501">
        <v>66515.42</v>
      </c>
    </row>
    <row r="502" spans="1:6" x14ac:dyDescent="0.25">
      <c r="A502" t="s">
        <v>39</v>
      </c>
      <c r="B502" t="s">
        <v>74</v>
      </c>
      <c r="C502" t="s">
        <v>48</v>
      </c>
      <c r="D502" t="s">
        <v>414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415</v>
      </c>
      <c r="E503">
        <v>73295.039999999994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416</v>
      </c>
      <c r="E504">
        <v>0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417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418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419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420</v>
      </c>
      <c r="E508">
        <v>0</v>
      </c>
      <c r="F508">
        <v>71743.06</v>
      </c>
    </row>
    <row r="509" spans="1:6" x14ac:dyDescent="0.25">
      <c r="A509" t="s">
        <v>39</v>
      </c>
      <c r="B509" t="s">
        <v>74</v>
      </c>
      <c r="C509" t="s">
        <v>48</v>
      </c>
      <c r="D509" t="s">
        <v>421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422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423</v>
      </c>
      <c r="E511">
        <v>210514.5</v>
      </c>
      <c r="F511">
        <v>156071.49</v>
      </c>
    </row>
    <row r="512" spans="1:6" x14ac:dyDescent="0.25">
      <c r="A512" t="s">
        <v>39</v>
      </c>
      <c r="B512" t="s">
        <v>75</v>
      </c>
      <c r="C512" t="s">
        <v>48</v>
      </c>
      <c r="D512" t="s">
        <v>409</v>
      </c>
      <c r="E512">
        <v>0</v>
      </c>
      <c r="F512">
        <v>9205.5300000000007</v>
      </c>
    </row>
    <row r="513" spans="1:6" x14ac:dyDescent="0.25">
      <c r="A513" t="s">
        <v>39</v>
      </c>
      <c r="B513" t="s">
        <v>75</v>
      </c>
      <c r="C513" t="s">
        <v>48</v>
      </c>
      <c r="D513" t="s">
        <v>410</v>
      </c>
      <c r="E513">
        <v>22528.69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411</v>
      </c>
      <c r="E514">
        <v>45240.58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412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413</v>
      </c>
      <c r="E516">
        <v>62910.82</v>
      </c>
      <c r="F516">
        <v>66515.42</v>
      </c>
    </row>
    <row r="517" spans="1:6" x14ac:dyDescent="0.25">
      <c r="A517" t="s">
        <v>39</v>
      </c>
      <c r="B517" t="s">
        <v>75</v>
      </c>
      <c r="C517" t="s">
        <v>48</v>
      </c>
      <c r="D517" t="s">
        <v>414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415</v>
      </c>
      <c r="E518">
        <v>68586.03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416</v>
      </c>
      <c r="E519">
        <v>0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417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418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419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420</v>
      </c>
      <c r="E523">
        <v>0</v>
      </c>
      <c r="F523">
        <v>71465.89</v>
      </c>
    </row>
    <row r="524" spans="1:6" x14ac:dyDescent="0.25">
      <c r="A524" t="s">
        <v>39</v>
      </c>
      <c r="B524" t="s">
        <v>75</v>
      </c>
      <c r="C524" t="s">
        <v>48</v>
      </c>
      <c r="D524" t="s">
        <v>421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422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423</v>
      </c>
      <c r="E526">
        <v>199266.11</v>
      </c>
      <c r="F526">
        <v>147186.84</v>
      </c>
    </row>
    <row r="527" spans="1:6" x14ac:dyDescent="0.25">
      <c r="A527" t="s">
        <v>39</v>
      </c>
      <c r="B527" t="s">
        <v>76</v>
      </c>
      <c r="C527" t="s">
        <v>48</v>
      </c>
      <c r="D527" t="s">
        <v>409</v>
      </c>
      <c r="E527">
        <v>0</v>
      </c>
      <c r="F527">
        <v>8077.4</v>
      </c>
    </row>
    <row r="528" spans="1:6" x14ac:dyDescent="0.25">
      <c r="A528" t="s">
        <v>39</v>
      </c>
      <c r="B528" t="s">
        <v>76</v>
      </c>
      <c r="C528" t="s">
        <v>48</v>
      </c>
      <c r="D528" t="s">
        <v>410</v>
      </c>
      <c r="E528">
        <v>34891.269999999997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411</v>
      </c>
      <c r="E529">
        <v>45240.58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412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413</v>
      </c>
      <c r="E531">
        <v>62910.82</v>
      </c>
      <c r="F531">
        <v>66515.42</v>
      </c>
    </row>
    <row r="532" spans="1:6" x14ac:dyDescent="0.25">
      <c r="A532" t="s">
        <v>39</v>
      </c>
      <c r="B532" t="s">
        <v>76</v>
      </c>
      <c r="C532" t="s">
        <v>48</v>
      </c>
      <c r="D532" t="s">
        <v>414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415</v>
      </c>
      <c r="E533">
        <v>74768.73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416</v>
      </c>
      <c r="E534">
        <v>0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417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418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419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420</v>
      </c>
      <c r="E538">
        <v>0</v>
      </c>
      <c r="F538">
        <v>69082.87</v>
      </c>
    </row>
    <row r="539" spans="1:6" x14ac:dyDescent="0.25">
      <c r="A539" t="s">
        <v>39</v>
      </c>
      <c r="B539" t="s">
        <v>76</v>
      </c>
      <c r="C539" t="s">
        <v>48</v>
      </c>
      <c r="D539" t="s">
        <v>421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422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423</v>
      </c>
      <c r="E541">
        <v>217811.39</v>
      </c>
      <c r="F541">
        <v>143675.70000000001</v>
      </c>
    </row>
    <row r="542" spans="1:6" x14ac:dyDescent="0.25">
      <c r="A542" t="s">
        <v>39</v>
      </c>
      <c r="B542" t="s">
        <v>77</v>
      </c>
      <c r="C542" t="s">
        <v>48</v>
      </c>
      <c r="D542" t="s">
        <v>409</v>
      </c>
      <c r="E542">
        <v>0</v>
      </c>
      <c r="F542">
        <v>8744.68</v>
      </c>
    </row>
    <row r="543" spans="1:6" x14ac:dyDescent="0.25">
      <c r="A543" t="s">
        <v>39</v>
      </c>
      <c r="B543" t="s">
        <v>77</v>
      </c>
      <c r="C543" t="s">
        <v>48</v>
      </c>
      <c r="D543" t="s">
        <v>410</v>
      </c>
      <c r="E543">
        <v>25770.41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411</v>
      </c>
      <c r="E544">
        <v>45240.58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412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413</v>
      </c>
      <c r="E546">
        <v>62910.82</v>
      </c>
      <c r="F546">
        <v>66515.42</v>
      </c>
    </row>
    <row r="547" spans="1:6" x14ac:dyDescent="0.25">
      <c r="A547" t="s">
        <v>39</v>
      </c>
      <c r="B547" t="s">
        <v>77</v>
      </c>
      <c r="C547" t="s">
        <v>48</v>
      </c>
      <c r="D547" t="s">
        <v>414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415</v>
      </c>
      <c r="E548">
        <v>67651.87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416</v>
      </c>
      <c r="E549">
        <v>0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417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418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419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420</v>
      </c>
      <c r="E553">
        <v>0</v>
      </c>
      <c r="F553">
        <v>71469.78</v>
      </c>
    </row>
    <row r="554" spans="1:6" x14ac:dyDescent="0.25">
      <c r="A554" t="s">
        <v>39</v>
      </c>
      <c r="B554" t="s">
        <v>77</v>
      </c>
      <c r="C554" t="s">
        <v>48</v>
      </c>
      <c r="D554" t="s">
        <v>421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422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423</v>
      </c>
      <c r="E556">
        <v>201573.67</v>
      </c>
      <c r="F556">
        <v>146729.88</v>
      </c>
    </row>
    <row r="557" spans="1:6" x14ac:dyDescent="0.25">
      <c r="A557" t="s">
        <v>39</v>
      </c>
      <c r="B557" t="s">
        <v>78</v>
      </c>
      <c r="C557" t="s">
        <v>48</v>
      </c>
      <c r="D557" t="s">
        <v>409</v>
      </c>
      <c r="E557">
        <v>0</v>
      </c>
      <c r="F557">
        <v>1337.72</v>
      </c>
    </row>
    <row r="558" spans="1:6" x14ac:dyDescent="0.25">
      <c r="A558" t="s">
        <v>39</v>
      </c>
      <c r="B558" t="s">
        <v>78</v>
      </c>
      <c r="C558" t="s">
        <v>48</v>
      </c>
      <c r="D558" t="s">
        <v>410</v>
      </c>
      <c r="E558">
        <v>38753.21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411</v>
      </c>
      <c r="E559">
        <v>45240.58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412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413</v>
      </c>
      <c r="E561">
        <v>62910.82</v>
      </c>
      <c r="F561">
        <v>66515.42</v>
      </c>
    </row>
    <row r="562" spans="1:6" x14ac:dyDescent="0.25">
      <c r="A562" t="s">
        <v>39</v>
      </c>
      <c r="B562" t="s">
        <v>78</v>
      </c>
      <c r="C562" t="s">
        <v>48</v>
      </c>
      <c r="D562" t="s">
        <v>414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415</v>
      </c>
      <c r="E563">
        <v>70047.13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416</v>
      </c>
      <c r="E564">
        <v>0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417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418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419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420</v>
      </c>
      <c r="E568">
        <v>0</v>
      </c>
      <c r="F568">
        <v>65989.539999999994</v>
      </c>
    </row>
    <row r="569" spans="1:6" x14ac:dyDescent="0.25">
      <c r="A569" t="s">
        <v>39</v>
      </c>
      <c r="B569" t="s">
        <v>78</v>
      </c>
      <c r="C569" t="s">
        <v>48</v>
      </c>
      <c r="D569" t="s">
        <v>421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422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423</v>
      </c>
      <c r="E571">
        <v>216951.73</v>
      </c>
      <c r="F571">
        <v>133842.69</v>
      </c>
    </row>
    <row r="572" spans="1:6" x14ac:dyDescent="0.25">
      <c r="A572" t="s">
        <v>39</v>
      </c>
      <c r="B572" t="s">
        <v>79</v>
      </c>
      <c r="C572" t="s">
        <v>48</v>
      </c>
      <c r="D572" t="s">
        <v>409</v>
      </c>
      <c r="E572">
        <v>0</v>
      </c>
      <c r="F572">
        <v>1240.03</v>
      </c>
    </row>
    <row r="573" spans="1:6" x14ac:dyDescent="0.25">
      <c r="A573" t="s">
        <v>39</v>
      </c>
      <c r="B573" t="s">
        <v>79</v>
      </c>
      <c r="C573" t="s">
        <v>48</v>
      </c>
      <c r="D573" t="s">
        <v>410</v>
      </c>
      <c r="E573">
        <v>41730.800000000003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411</v>
      </c>
      <c r="E574">
        <v>45240.58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412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413</v>
      </c>
      <c r="E576">
        <v>62910.82</v>
      </c>
      <c r="F576">
        <v>66515.42</v>
      </c>
    </row>
    <row r="577" spans="1:6" x14ac:dyDescent="0.25">
      <c r="A577" t="s">
        <v>39</v>
      </c>
      <c r="B577" t="s">
        <v>79</v>
      </c>
      <c r="C577" t="s">
        <v>48</v>
      </c>
      <c r="D577" t="s">
        <v>414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415</v>
      </c>
      <c r="E578">
        <v>69898.92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416</v>
      </c>
      <c r="E579">
        <v>0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417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418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419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420</v>
      </c>
      <c r="E583">
        <v>0</v>
      </c>
      <c r="F583">
        <v>65175.96</v>
      </c>
    </row>
    <row r="584" spans="1:6" x14ac:dyDescent="0.25">
      <c r="A584" t="s">
        <v>39</v>
      </c>
      <c r="B584" t="s">
        <v>79</v>
      </c>
      <c r="C584" t="s">
        <v>48</v>
      </c>
      <c r="D584" t="s">
        <v>421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422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423</v>
      </c>
      <c r="E586">
        <v>219781.12</v>
      </c>
      <c r="F586">
        <v>132931.41</v>
      </c>
    </row>
    <row r="587" spans="1:6" x14ac:dyDescent="0.25">
      <c r="A587" t="s">
        <v>39</v>
      </c>
      <c r="B587" t="s">
        <v>80</v>
      </c>
      <c r="C587" t="s">
        <v>48</v>
      </c>
      <c r="D587" t="s">
        <v>409</v>
      </c>
      <c r="E587">
        <v>0</v>
      </c>
      <c r="F587">
        <v>2239.6799999999998</v>
      </c>
    </row>
    <row r="588" spans="1:6" x14ac:dyDescent="0.25">
      <c r="A588" t="s">
        <v>39</v>
      </c>
      <c r="B588" t="s">
        <v>80</v>
      </c>
      <c r="C588" t="s">
        <v>48</v>
      </c>
      <c r="D588" t="s">
        <v>410</v>
      </c>
      <c r="E588">
        <v>46120.74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411</v>
      </c>
      <c r="E589">
        <v>45240.58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412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413</v>
      </c>
      <c r="E591">
        <v>62910.82</v>
      </c>
      <c r="F591">
        <v>66515.42</v>
      </c>
    </row>
    <row r="592" spans="1:6" x14ac:dyDescent="0.25">
      <c r="A592" t="s">
        <v>39</v>
      </c>
      <c r="B592" t="s">
        <v>80</v>
      </c>
      <c r="C592" t="s">
        <v>48</v>
      </c>
      <c r="D592" t="s">
        <v>414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415</v>
      </c>
      <c r="E593">
        <v>74303.350000000006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416</v>
      </c>
      <c r="E594">
        <v>0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417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418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419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420</v>
      </c>
      <c r="E598">
        <v>0</v>
      </c>
      <c r="F598">
        <v>65085.8</v>
      </c>
    </row>
    <row r="599" spans="1:6" x14ac:dyDescent="0.25">
      <c r="A599" t="s">
        <v>39</v>
      </c>
      <c r="B599" t="s">
        <v>80</v>
      </c>
      <c r="C599" t="s">
        <v>48</v>
      </c>
      <c r="D599" t="s">
        <v>421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422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423</v>
      </c>
      <c r="E601">
        <v>228575.49</v>
      </c>
      <c r="F601">
        <v>133840.91</v>
      </c>
    </row>
    <row r="602" spans="1:6" x14ac:dyDescent="0.25">
      <c r="A602" t="s">
        <v>39</v>
      </c>
      <c r="B602" t="s">
        <v>81</v>
      </c>
      <c r="C602" t="s">
        <v>48</v>
      </c>
      <c r="D602" t="s">
        <v>409</v>
      </c>
      <c r="E602">
        <v>0</v>
      </c>
      <c r="F602">
        <v>1555.4</v>
      </c>
    </row>
    <row r="603" spans="1:6" x14ac:dyDescent="0.25">
      <c r="A603" t="s">
        <v>39</v>
      </c>
      <c r="B603" t="s">
        <v>81</v>
      </c>
      <c r="C603" t="s">
        <v>48</v>
      </c>
      <c r="D603" t="s">
        <v>410</v>
      </c>
      <c r="E603">
        <v>51873.78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411</v>
      </c>
      <c r="E604">
        <v>45240.58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412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413</v>
      </c>
      <c r="E606">
        <v>62910.82</v>
      </c>
      <c r="F606">
        <v>66515.42</v>
      </c>
    </row>
    <row r="607" spans="1:6" x14ac:dyDescent="0.25">
      <c r="A607" t="s">
        <v>39</v>
      </c>
      <c r="B607" t="s">
        <v>81</v>
      </c>
      <c r="C607" t="s">
        <v>48</v>
      </c>
      <c r="D607" t="s">
        <v>414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415</v>
      </c>
      <c r="E608">
        <v>79912.23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416</v>
      </c>
      <c r="E609">
        <v>0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417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418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419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420</v>
      </c>
      <c r="E613">
        <v>0</v>
      </c>
      <c r="F613">
        <v>64211.59</v>
      </c>
    </row>
    <row r="614" spans="1:6" x14ac:dyDescent="0.25">
      <c r="A614" t="s">
        <v>39</v>
      </c>
      <c r="B614" t="s">
        <v>81</v>
      </c>
      <c r="C614" t="s">
        <v>48</v>
      </c>
      <c r="D614" t="s">
        <v>421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422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423</v>
      </c>
      <c r="E616">
        <v>239937.41</v>
      </c>
      <c r="F616">
        <v>132282.41</v>
      </c>
    </row>
    <row r="617" spans="1:6" x14ac:dyDescent="0.25">
      <c r="A617" t="s">
        <v>39</v>
      </c>
      <c r="B617" t="s">
        <v>20</v>
      </c>
      <c r="C617" t="s">
        <v>48</v>
      </c>
      <c r="D617" t="s">
        <v>409</v>
      </c>
      <c r="E617">
        <v>0</v>
      </c>
      <c r="F617">
        <v>6161.69</v>
      </c>
    </row>
    <row r="618" spans="1:6" x14ac:dyDescent="0.25">
      <c r="A618" t="s">
        <v>39</v>
      </c>
      <c r="B618" t="s">
        <v>20</v>
      </c>
      <c r="C618" t="s">
        <v>48</v>
      </c>
      <c r="D618" t="s">
        <v>410</v>
      </c>
      <c r="E618">
        <v>59899.040000000001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411</v>
      </c>
      <c r="E619">
        <v>45240.58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412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413</v>
      </c>
      <c r="E621">
        <v>62910.82</v>
      </c>
      <c r="F621">
        <v>66515.42</v>
      </c>
    </row>
    <row r="622" spans="1:6" x14ac:dyDescent="0.25">
      <c r="A622" t="s">
        <v>39</v>
      </c>
      <c r="B622" t="s">
        <v>20</v>
      </c>
      <c r="C622" t="s">
        <v>48</v>
      </c>
      <c r="D622" t="s">
        <v>414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415</v>
      </c>
      <c r="E623">
        <v>81640.28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416</v>
      </c>
      <c r="E624">
        <v>0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417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418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419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420</v>
      </c>
      <c r="E628">
        <v>0</v>
      </c>
      <c r="F628">
        <v>63724.22</v>
      </c>
    </row>
    <row r="629" spans="1:6" x14ac:dyDescent="0.25">
      <c r="A629" t="s">
        <v>39</v>
      </c>
      <c r="B629" t="s">
        <v>20</v>
      </c>
      <c r="C629" t="s">
        <v>48</v>
      </c>
      <c r="D629" t="s">
        <v>421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422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423</v>
      </c>
      <c r="E631">
        <v>249690.71</v>
      </c>
      <c r="F631">
        <v>136401.32999999999</v>
      </c>
    </row>
    <row r="632" spans="1:6" x14ac:dyDescent="0.25">
      <c r="A632" t="s">
        <v>39</v>
      </c>
      <c r="B632" t="s">
        <v>21</v>
      </c>
      <c r="C632" t="s">
        <v>48</v>
      </c>
      <c r="D632" t="s">
        <v>409</v>
      </c>
      <c r="E632">
        <v>0</v>
      </c>
      <c r="F632">
        <v>17022.060000000001</v>
      </c>
    </row>
    <row r="633" spans="1:6" x14ac:dyDescent="0.25">
      <c r="A633" t="s">
        <v>39</v>
      </c>
      <c r="B633" t="s">
        <v>21</v>
      </c>
      <c r="C633" t="s">
        <v>48</v>
      </c>
      <c r="D633" t="s">
        <v>410</v>
      </c>
      <c r="E633">
        <v>61289.48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411</v>
      </c>
      <c r="E634">
        <v>45240.58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412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413</v>
      </c>
      <c r="E636">
        <v>62910.82</v>
      </c>
      <c r="F636">
        <v>66515.42</v>
      </c>
    </row>
    <row r="637" spans="1:6" x14ac:dyDescent="0.25">
      <c r="A637" t="s">
        <v>39</v>
      </c>
      <c r="B637" t="s">
        <v>21</v>
      </c>
      <c r="C637" t="s">
        <v>48</v>
      </c>
      <c r="D637" t="s">
        <v>414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415</v>
      </c>
      <c r="E638">
        <v>82579.48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416</v>
      </c>
      <c r="E639">
        <v>0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417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418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419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420</v>
      </c>
      <c r="E643">
        <v>0</v>
      </c>
      <c r="F643">
        <v>65105.19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421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422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423</v>
      </c>
      <c r="E646">
        <v>252020.35</v>
      </c>
      <c r="F646">
        <v>148642.66</v>
      </c>
    </row>
    <row r="647" spans="1:6" x14ac:dyDescent="0.25">
      <c r="A647" t="s">
        <v>39</v>
      </c>
      <c r="B647" t="s">
        <v>22</v>
      </c>
      <c r="C647" t="s">
        <v>48</v>
      </c>
      <c r="D647" t="s">
        <v>409</v>
      </c>
      <c r="E647">
        <v>0</v>
      </c>
      <c r="F647">
        <v>16203.15</v>
      </c>
    </row>
    <row r="648" spans="1:6" x14ac:dyDescent="0.25">
      <c r="A648" t="s">
        <v>39</v>
      </c>
      <c r="B648" t="s">
        <v>22</v>
      </c>
      <c r="C648" t="s">
        <v>48</v>
      </c>
      <c r="D648" t="s">
        <v>410</v>
      </c>
      <c r="E648">
        <v>50969.82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411</v>
      </c>
      <c r="E649">
        <v>45240.58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412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413</v>
      </c>
      <c r="E651">
        <v>62910.82</v>
      </c>
      <c r="F651">
        <v>66515.42</v>
      </c>
    </row>
    <row r="652" spans="1:6" x14ac:dyDescent="0.25">
      <c r="A652" t="s">
        <v>39</v>
      </c>
      <c r="B652" t="s">
        <v>22</v>
      </c>
      <c r="C652" t="s">
        <v>48</v>
      </c>
      <c r="D652" t="s">
        <v>414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415</v>
      </c>
      <c r="E653">
        <v>74866.509999999995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416</v>
      </c>
      <c r="E654">
        <v>0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417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418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419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420</v>
      </c>
      <c r="E658">
        <v>0</v>
      </c>
      <c r="F658">
        <v>66878.28</v>
      </c>
    </row>
    <row r="659" spans="1:6" x14ac:dyDescent="0.25">
      <c r="A659" t="s">
        <v>39</v>
      </c>
      <c r="B659" t="s">
        <v>22</v>
      </c>
      <c r="C659" t="s">
        <v>48</v>
      </c>
      <c r="D659" t="s">
        <v>421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422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423</v>
      </c>
      <c r="E661">
        <v>233987.72</v>
      </c>
      <c r="F661">
        <v>149596.85999999999</v>
      </c>
    </row>
    <row r="662" spans="1:6" x14ac:dyDescent="0.25">
      <c r="A662" t="s">
        <v>39</v>
      </c>
      <c r="B662" t="s">
        <v>23</v>
      </c>
      <c r="C662" t="s">
        <v>48</v>
      </c>
      <c r="D662" t="s">
        <v>409</v>
      </c>
      <c r="E662">
        <v>0</v>
      </c>
      <c r="F662">
        <v>11621.63</v>
      </c>
    </row>
    <row r="663" spans="1:6" x14ac:dyDescent="0.25">
      <c r="A663" t="s">
        <v>39</v>
      </c>
      <c r="B663" t="s">
        <v>23</v>
      </c>
      <c r="C663" t="s">
        <v>48</v>
      </c>
      <c r="D663" t="s">
        <v>410</v>
      </c>
      <c r="E663">
        <v>68139.399999999994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411</v>
      </c>
      <c r="E664">
        <v>45240.58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412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413</v>
      </c>
      <c r="E666">
        <v>62910.82</v>
      </c>
      <c r="F666">
        <v>66515.42</v>
      </c>
    </row>
    <row r="667" spans="1:6" x14ac:dyDescent="0.25">
      <c r="A667" t="s">
        <v>39</v>
      </c>
      <c r="B667" t="s">
        <v>23</v>
      </c>
      <c r="C667" t="s">
        <v>48</v>
      </c>
      <c r="D667" t="s">
        <v>414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415</v>
      </c>
      <c r="E668">
        <v>79907.520000000004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416</v>
      </c>
      <c r="E669">
        <v>0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417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418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419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420</v>
      </c>
      <c r="E673">
        <v>0</v>
      </c>
      <c r="F673">
        <v>63271.82</v>
      </c>
    </row>
    <row r="674" spans="1:6" x14ac:dyDescent="0.25">
      <c r="A674" t="s">
        <v>39</v>
      </c>
      <c r="B674" t="s">
        <v>23</v>
      </c>
      <c r="C674" t="s">
        <v>48</v>
      </c>
      <c r="D674" t="s">
        <v>421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422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423</v>
      </c>
      <c r="E676">
        <v>256198.31</v>
      </c>
      <c r="F676">
        <v>141408.87</v>
      </c>
    </row>
    <row r="677" spans="1:6" x14ac:dyDescent="0.25">
      <c r="A677" t="s">
        <v>39</v>
      </c>
      <c r="B677" t="s">
        <v>24</v>
      </c>
      <c r="C677" t="s">
        <v>48</v>
      </c>
      <c r="D677" t="s">
        <v>409</v>
      </c>
      <c r="E677">
        <v>0</v>
      </c>
      <c r="F677">
        <v>5792.6</v>
      </c>
    </row>
    <row r="678" spans="1:6" x14ac:dyDescent="0.25">
      <c r="A678" t="s">
        <v>39</v>
      </c>
      <c r="B678" t="s">
        <v>24</v>
      </c>
      <c r="C678" t="s">
        <v>48</v>
      </c>
      <c r="D678" t="s">
        <v>410</v>
      </c>
      <c r="E678">
        <v>81760.78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411</v>
      </c>
      <c r="E679">
        <v>45240.58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412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413</v>
      </c>
      <c r="E681">
        <v>62910.82</v>
      </c>
      <c r="F681">
        <v>66515.42</v>
      </c>
    </row>
    <row r="682" spans="1:6" x14ac:dyDescent="0.25">
      <c r="A682" t="s">
        <v>39</v>
      </c>
      <c r="B682" t="s">
        <v>24</v>
      </c>
      <c r="C682" t="s">
        <v>48</v>
      </c>
      <c r="D682" t="s">
        <v>414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415</v>
      </c>
      <c r="E683">
        <v>85733.23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416</v>
      </c>
      <c r="E684">
        <v>0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417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418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419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420</v>
      </c>
      <c r="E688">
        <v>0</v>
      </c>
      <c r="F688">
        <v>60171.57</v>
      </c>
    </row>
    <row r="689" spans="1:6" x14ac:dyDescent="0.25">
      <c r="A689" t="s">
        <v>39</v>
      </c>
      <c r="B689" t="s">
        <v>24</v>
      </c>
      <c r="C689" t="s">
        <v>48</v>
      </c>
      <c r="D689" t="s">
        <v>421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422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423</v>
      </c>
      <c r="E691">
        <v>275645.40999999997</v>
      </c>
      <c r="F691">
        <v>132479.59</v>
      </c>
    </row>
    <row r="692" spans="1:6" x14ac:dyDescent="0.25">
      <c r="A692" t="s">
        <v>39</v>
      </c>
      <c r="B692" t="s">
        <v>25</v>
      </c>
      <c r="C692" t="s">
        <v>48</v>
      </c>
      <c r="D692" t="s">
        <v>409</v>
      </c>
      <c r="E692">
        <v>0</v>
      </c>
      <c r="F692">
        <v>1513.12</v>
      </c>
    </row>
    <row r="693" spans="1:6" x14ac:dyDescent="0.25">
      <c r="A693" t="s">
        <v>39</v>
      </c>
      <c r="B693" t="s">
        <v>25</v>
      </c>
      <c r="C693" t="s">
        <v>48</v>
      </c>
      <c r="D693" t="s">
        <v>410</v>
      </c>
      <c r="E693">
        <v>107879.23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411</v>
      </c>
      <c r="E694">
        <v>45240.58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412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413</v>
      </c>
      <c r="E696">
        <v>62910.82</v>
      </c>
      <c r="F696">
        <v>66515.42</v>
      </c>
    </row>
    <row r="697" spans="1:6" x14ac:dyDescent="0.25">
      <c r="A697" t="s">
        <v>39</v>
      </c>
      <c r="B697" t="s">
        <v>25</v>
      </c>
      <c r="C697" t="s">
        <v>48</v>
      </c>
      <c r="D697" t="s">
        <v>414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415</v>
      </c>
      <c r="E698">
        <v>83667.91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416</v>
      </c>
      <c r="E699">
        <v>0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417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418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419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420</v>
      </c>
      <c r="E703">
        <v>0</v>
      </c>
      <c r="F703">
        <v>53638.18</v>
      </c>
    </row>
    <row r="704" spans="1:6" x14ac:dyDescent="0.25">
      <c r="A704" t="s">
        <v>39</v>
      </c>
      <c r="B704" t="s">
        <v>25</v>
      </c>
      <c r="C704" t="s">
        <v>48</v>
      </c>
      <c r="D704" t="s">
        <v>421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422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423</v>
      </c>
      <c r="E706">
        <v>299698.53000000003</v>
      </c>
      <c r="F706">
        <v>121666.72</v>
      </c>
    </row>
    <row r="707" spans="1:6" x14ac:dyDescent="0.25">
      <c r="A707" t="s">
        <v>39</v>
      </c>
      <c r="B707" t="s">
        <v>26</v>
      </c>
      <c r="C707" t="s">
        <v>48</v>
      </c>
      <c r="D707" t="s">
        <v>409</v>
      </c>
      <c r="E707">
        <v>0</v>
      </c>
      <c r="F707">
        <v>24727.89</v>
      </c>
    </row>
    <row r="708" spans="1:6" x14ac:dyDescent="0.25">
      <c r="A708" t="s">
        <v>39</v>
      </c>
      <c r="B708" t="s">
        <v>26</v>
      </c>
      <c r="C708" t="s">
        <v>48</v>
      </c>
      <c r="D708" t="s">
        <v>410</v>
      </c>
      <c r="E708">
        <v>53555.38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411</v>
      </c>
      <c r="E709">
        <v>45240.58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412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413</v>
      </c>
      <c r="E711">
        <v>62910.82</v>
      </c>
      <c r="F711">
        <v>66515.42</v>
      </c>
    </row>
    <row r="712" spans="1:6" x14ac:dyDescent="0.25">
      <c r="A712" t="s">
        <v>39</v>
      </c>
      <c r="B712" t="s">
        <v>26</v>
      </c>
      <c r="C712" t="s">
        <v>48</v>
      </c>
      <c r="D712" t="s">
        <v>414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415</v>
      </c>
      <c r="E713">
        <v>83002.11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416</v>
      </c>
      <c r="E714">
        <v>0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417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418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419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420</v>
      </c>
      <c r="E718">
        <v>0</v>
      </c>
      <c r="F718">
        <v>70611.27</v>
      </c>
    </row>
    <row r="719" spans="1:6" x14ac:dyDescent="0.25">
      <c r="A719" t="s">
        <v>39</v>
      </c>
      <c r="B719" t="s">
        <v>26</v>
      </c>
      <c r="C719" t="s">
        <v>48</v>
      </c>
      <c r="D719" t="s">
        <v>421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422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423</v>
      </c>
      <c r="E721">
        <v>244708.88</v>
      </c>
      <c r="F721">
        <v>161854.57999999999</v>
      </c>
    </row>
    <row r="722" spans="1:6" x14ac:dyDescent="0.25">
      <c r="A722" t="s">
        <v>40</v>
      </c>
      <c r="B722" t="s">
        <v>73</v>
      </c>
      <c r="C722" t="s">
        <v>48</v>
      </c>
      <c r="D722" t="s">
        <v>409</v>
      </c>
      <c r="E722">
        <v>0</v>
      </c>
      <c r="F722">
        <v>37008.04</v>
      </c>
    </row>
    <row r="723" spans="1:6" x14ac:dyDescent="0.25">
      <c r="A723" t="s">
        <v>40</v>
      </c>
      <c r="B723" t="s">
        <v>73</v>
      </c>
      <c r="C723" t="s">
        <v>48</v>
      </c>
      <c r="D723" t="s">
        <v>410</v>
      </c>
      <c r="E723">
        <v>7346.5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411</v>
      </c>
      <c r="E724">
        <v>22628.9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412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413</v>
      </c>
      <c r="E726">
        <v>62910.82</v>
      </c>
      <c r="F726">
        <v>66515.42</v>
      </c>
    </row>
    <row r="727" spans="1:6" x14ac:dyDescent="0.25">
      <c r="A727" t="s">
        <v>40</v>
      </c>
      <c r="B727" t="s">
        <v>73</v>
      </c>
      <c r="C727" t="s">
        <v>48</v>
      </c>
      <c r="D727" t="s">
        <v>414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415</v>
      </c>
      <c r="E728">
        <v>35711.06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416</v>
      </c>
      <c r="E729">
        <v>0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417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418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419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420</v>
      </c>
      <c r="E733">
        <v>0</v>
      </c>
      <c r="F733">
        <v>77856.86</v>
      </c>
    </row>
    <row r="734" spans="1:6" x14ac:dyDescent="0.25">
      <c r="A734" t="s">
        <v>40</v>
      </c>
      <c r="B734" t="s">
        <v>73</v>
      </c>
      <c r="C734" t="s">
        <v>48</v>
      </c>
      <c r="D734" t="s">
        <v>421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422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423</v>
      </c>
      <c r="E736">
        <v>128597.27</v>
      </c>
      <c r="F736">
        <v>181380.32</v>
      </c>
    </row>
    <row r="737" spans="1:6" x14ac:dyDescent="0.25">
      <c r="A737" t="s">
        <v>40</v>
      </c>
      <c r="B737" t="s">
        <v>74</v>
      </c>
      <c r="C737" t="s">
        <v>48</v>
      </c>
      <c r="D737" t="s">
        <v>409</v>
      </c>
      <c r="E737">
        <v>0</v>
      </c>
      <c r="F737">
        <v>29477.86</v>
      </c>
    </row>
    <row r="738" spans="1:6" x14ac:dyDescent="0.25">
      <c r="A738" t="s">
        <v>40</v>
      </c>
      <c r="B738" t="s">
        <v>74</v>
      </c>
      <c r="C738" t="s">
        <v>48</v>
      </c>
      <c r="D738" t="s">
        <v>410</v>
      </c>
      <c r="E738">
        <v>21424.07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411</v>
      </c>
      <c r="E739">
        <v>22628.9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412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413</v>
      </c>
      <c r="E741">
        <v>62910.82</v>
      </c>
      <c r="F741">
        <v>66515.42</v>
      </c>
    </row>
    <row r="742" spans="1:6" x14ac:dyDescent="0.25">
      <c r="A742" t="s">
        <v>40</v>
      </c>
      <c r="B742" t="s">
        <v>74</v>
      </c>
      <c r="C742" t="s">
        <v>48</v>
      </c>
      <c r="D742" t="s">
        <v>414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415</v>
      </c>
      <c r="E743">
        <v>59002.85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416</v>
      </c>
      <c r="E744">
        <v>0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417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418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419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420</v>
      </c>
      <c r="E748">
        <v>0</v>
      </c>
      <c r="F748">
        <v>71724.91</v>
      </c>
    </row>
    <row r="749" spans="1:6" x14ac:dyDescent="0.25">
      <c r="A749" t="s">
        <v>40</v>
      </c>
      <c r="B749" t="s">
        <v>74</v>
      </c>
      <c r="C749" t="s">
        <v>48</v>
      </c>
      <c r="D749" t="s">
        <v>421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422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423</v>
      </c>
      <c r="E751">
        <v>165966.64000000001</v>
      </c>
      <c r="F751">
        <v>167718.20000000001</v>
      </c>
    </row>
    <row r="752" spans="1:6" x14ac:dyDescent="0.25">
      <c r="A752" t="s">
        <v>40</v>
      </c>
      <c r="B752" t="s">
        <v>75</v>
      </c>
      <c r="C752" t="s">
        <v>48</v>
      </c>
      <c r="D752" t="s">
        <v>409</v>
      </c>
      <c r="E752">
        <v>0</v>
      </c>
      <c r="F752">
        <v>17870.73</v>
      </c>
    </row>
    <row r="753" spans="1:6" x14ac:dyDescent="0.25">
      <c r="A753" t="s">
        <v>40</v>
      </c>
      <c r="B753" t="s">
        <v>75</v>
      </c>
      <c r="C753" t="s">
        <v>48</v>
      </c>
      <c r="D753" t="s">
        <v>410</v>
      </c>
      <c r="E753">
        <v>15787.31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411</v>
      </c>
      <c r="E754">
        <v>22628.9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412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413</v>
      </c>
      <c r="E756">
        <v>62910.82</v>
      </c>
      <c r="F756">
        <v>66515.42</v>
      </c>
    </row>
    <row r="757" spans="1:6" x14ac:dyDescent="0.25">
      <c r="A757" t="s">
        <v>40</v>
      </c>
      <c r="B757" t="s">
        <v>75</v>
      </c>
      <c r="C757" t="s">
        <v>48</v>
      </c>
      <c r="D757" t="s">
        <v>414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415</v>
      </c>
      <c r="E758">
        <v>54201.33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416</v>
      </c>
      <c r="E759">
        <v>0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417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418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419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420</v>
      </c>
      <c r="E763">
        <v>0</v>
      </c>
      <c r="F763">
        <v>71447.839999999997</v>
      </c>
    </row>
    <row r="764" spans="1:6" x14ac:dyDescent="0.25">
      <c r="A764" t="s">
        <v>40</v>
      </c>
      <c r="B764" t="s">
        <v>75</v>
      </c>
      <c r="C764" t="s">
        <v>48</v>
      </c>
      <c r="D764" t="s">
        <v>421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422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423</v>
      </c>
      <c r="E766">
        <v>155528.35</v>
      </c>
      <c r="F766">
        <v>155833.99</v>
      </c>
    </row>
    <row r="767" spans="1:6" x14ac:dyDescent="0.25">
      <c r="A767" t="s">
        <v>40</v>
      </c>
      <c r="B767" t="s">
        <v>76</v>
      </c>
      <c r="C767" t="s">
        <v>48</v>
      </c>
      <c r="D767" t="s">
        <v>409</v>
      </c>
      <c r="E767">
        <v>0</v>
      </c>
      <c r="F767">
        <v>15218.82</v>
      </c>
    </row>
    <row r="768" spans="1:6" x14ac:dyDescent="0.25">
      <c r="A768" t="s">
        <v>40</v>
      </c>
      <c r="B768" t="s">
        <v>76</v>
      </c>
      <c r="C768" t="s">
        <v>48</v>
      </c>
      <c r="D768" t="s">
        <v>410</v>
      </c>
      <c r="E768">
        <v>26174.959999999999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411</v>
      </c>
      <c r="E769">
        <v>22628.9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412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413</v>
      </c>
      <c r="E771">
        <v>62910.82</v>
      </c>
      <c r="F771">
        <v>66515.42</v>
      </c>
    </row>
    <row r="772" spans="1:6" x14ac:dyDescent="0.25">
      <c r="A772" t="s">
        <v>40</v>
      </c>
      <c r="B772" t="s">
        <v>76</v>
      </c>
      <c r="C772" t="s">
        <v>48</v>
      </c>
      <c r="D772" t="s">
        <v>414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415</v>
      </c>
      <c r="E773">
        <v>59896.41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416</v>
      </c>
      <c r="E774">
        <v>0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417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418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419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420</v>
      </c>
      <c r="E778">
        <v>0</v>
      </c>
      <c r="F778">
        <v>69068.639999999999</v>
      </c>
    </row>
    <row r="779" spans="1:6" x14ac:dyDescent="0.25">
      <c r="A779" t="s">
        <v>40</v>
      </c>
      <c r="B779" t="s">
        <v>76</v>
      </c>
      <c r="C779" t="s">
        <v>48</v>
      </c>
      <c r="D779" t="s">
        <v>421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422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423</v>
      </c>
      <c r="E781">
        <v>171611.09</v>
      </c>
      <c r="F781">
        <v>150802.88</v>
      </c>
    </row>
    <row r="782" spans="1:6" x14ac:dyDescent="0.25">
      <c r="A782" t="s">
        <v>40</v>
      </c>
      <c r="B782" t="s">
        <v>77</v>
      </c>
      <c r="C782" t="s">
        <v>48</v>
      </c>
      <c r="D782" t="s">
        <v>409</v>
      </c>
      <c r="E782">
        <v>0</v>
      </c>
      <c r="F782">
        <v>17884.400000000001</v>
      </c>
    </row>
    <row r="783" spans="1:6" x14ac:dyDescent="0.25">
      <c r="A783" t="s">
        <v>40</v>
      </c>
      <c r="B783" t="s">
        <v>77</v>
      </c>
      <c r="C783" t="s">
        <v>48</v>
      </c>
      <c r="D783" t="s">
        <v>410</v>
      </c>
      <c r="E783">
        <v>18089.79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411</v>
      </c>
      <c r="E784">
        <v>22628.9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412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413</v>
      </c>
      <c r="E786">
        <v>62910.82</v>
      </c>
      <c r="F786">
        <v>66515.42</v>
      </c>
    </row>
    <row r="787" spans="1:6" x14ac:dyDescent="0.25">
      <c r="A787" t="s">
        <v>40</v>
      </c>
      <c r="B787" t="s">
        <v>77</v>
      </c>
      <c r="C787" t="s">
        <v>48</v>
      </c>
      <c r="D787" t="s">
        <v>414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415</v>
      </c>
      <c r="E788">
        <v>53520.87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416</v>
      </c>
      <c r="E789">
        <v>0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417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418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419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420</v>
      </c>
      <c r="E793">
        <v>0</v>
      </c>
      <c r="F793">
        <v>71456.88</v>
      </c>
    </row>
    <row r="794" spans="1:6" x14ac:dyDescent="0.25">
      <c r="A794" t="s">
        <v>40</v>
      </c>
      <c r="B794" t="s">
        <v>77</v>
      </c>
      <c r="C794" t="s">
        <v>48</v>
      </c>
      <c r="D794" t="s">
        <v>421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422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423</v>
      </c>
      <c r="E796">
        <v>157150.37</v>
      </c>
      <c r="F796">
        <v>155856.70000000001</v>
      </c>
    </row>
    <row r="797" spans="1:6" x14ac:dyDescent="0.25">
      <c r="A797" t="s">
        <v>40</v>
      </c>
      <c r="B797" t="s">
        <v>78</v>
      </c>
      <c r="C797" t="s">
        <v>48</v>
      </c>
      <c r="D797" t="s">
        <v>409</v>
      </c>
      <c r="E797">
        <v>0</v>
      </c>
      <c r="F797">
        <v>3547.91</v>
      </c>
    </row>
    <row r="798" spans="1:6" x14ac:dyDescent="0.25">
      <c r="A798" t="s">
        <v>40</v>
      </c>
      <c r="B798" t="s">
        <v>78</v>
      </c>
      <c r="C798" t="s">
        <v>48</v>
      </c>
      <c r="D798" t="s">
        <v>410</v>
      </c>
      <c r="E798">
        <v>28987.95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411</v>
      </c>
      <c r="E799">
        <v>22628.9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412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413</v>
      </c>
      <c r="E801">
        <v>62910.82</v>
      </c>
      <c r="F801">
        <v>66515.42</v>
      </c>
    </row>
    <row r="802" spans="1:6" x14ac:dyDescent="0.25">
      <c r="A802" t="s">
        <v>40</v>
      </c>
      <c r="B802" t="s">
        <v>78</v>
      </c>
      <c r="C802" t="s">
        <v>48</v>
      </c>
      <c r="D802" t="s">
        <v>414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415</v>
      </c>
      <c r="E803">
        <v>56458.43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416</v>
      </c>
      <c r="E804">
        <v>0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417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418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419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420</v>
      </c>
      <c r="E808">
        <v>0</v>
      </c>
      <c r="F808">
        <v>65979.64</v>
      </c>
    </row>
    <row r="809" spans="1:6" x14ac:dyDescent="0.25">
      <c r="A809" t="s">
        <v>40</v>
      </c>
      <c r="B809" t="s">
        <v>78</v>
      </c>
      <c r="C809" t="s">
        <v>48</v>
      </c>
      <c r="D809" t="s">
        <v>421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422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423</v>
      </c>
      <c r="E811">
        <v>170986.1</v>
      </c>
      <c r="F811">
        <v>136042.98000000001</v>
      </c>
    </row>
    <row r="812" spans="1:6" x14ac:dyDescent="0.25">
      <c r="A812" t="s">
        <v>40</v>
      </c>
      <c r="B812" t="s">
        <v>79</v>
      </c>
      <c r="C812" t="s">
        <v>48</v>
      </c>
      <c r="D812" t="s">
        <v>409</v>
      </c>
      <c r="E812">
        <v>0</v>
      </c>
      <c r="F812">
        <v>3216.68</v>
      </c>
    </row>
    <row r="813" spans="1:6" x14ac:dyDescent="0.25">
      <c r="A813" t="s">
        <v>40</v>
      </c>
      <c r="B813" t="s">
        <v>79</v>
      </c>
      <c r="C813" t="s">
        <v>48</v>
      </c>
      <c r="D813" t="s">
        <v>410</v>
      </c>
      <c r="E813">
        <v>31771.439999999999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411</v>
      </c>
      <c r="E814">
        <v>22628.9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412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413</v>
      </c>
      <c r="E816">
        <v>62910.82</v>
      </c>
      <c r="F816">
        <v>66515.42</v>
      </c>
    </row>
    <row r="817" spans="1:6" x14ac:dyDescent="0.25">
      <c r="A817" t="s">
        <v>40</v>
      </c>
      <c r="B817" t="s">
        <v>79</v>
      </c>
      <c r="C817" t="s">
        <v>48</v>
      </c>
      <c r="D817" t="s">
        <v>414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415</v>
      </c>
      <c r="E818">
        <v>55668.41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416</v>
      </c>
      <c r="E819">
        <v>0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417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418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419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420</v>
      </c>
      <c r="E823">
        <v>0</v>
      </c>
      <c r="F823">
        <v>65157.65</v>
      </c>
    </row>
    <row r="824" spans="1:6" x14ac:dyDescent="0.25">
      <c r="A824" t="s">
        <v>40</v>
      </c>
      <c r="B824" t="s">
        <v>79</v>
      </c>
      <c r="C824" t="s">
        <v>48</v>
      </c>
      <c r="D824" t="s">
        <v>421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422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423</v>
      </c>
      <c r="E826">
        <v>172979.57</v>
      </c>
      <c r="F826">
        <v>134889.75</v>
      </c>
    </row>
    <row r="827" spans="1:6" x14ac:dyDescent="0.25">
      <c r="A827" t="s">
        <v>40</v>
      </c>
      <c r="B827" t="s">
        <v>80</v>
      </c>
      <c r="C827" t="s">
        <v>48</v>
      </c>
      <c r="D827" t="s">
        <v>409</v>
      </c>
      <c r="E827">
        <v>0</v>
      </c>
      <c r="F827">
        <v>5060.3100000000004</v>
      </c>
    </row>
    <row r="828" spans="1:6" x14ac:dyDescent="0.25">
      <c r="A828" t="s">
        <v>40</v>
      </c>
      <c r="B828" t="s">
        <v>80</v>
      </c>
      <c r="C828" t="s">
        <v>48</v>
      </c>
      <c r="D828" t="s">
        <v>410</v>
      </c>
      <c r="E828">
        <v>35724.199999999997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411</v>
      </c>
      <c r="E829">
        <v>22628.9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412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413</v>
      </c>
      <c r="E831">
        <v>62910.82</v>
      </c>
      <c r="F831">
        <v>66515.42</v>
      </c>
    </row>
    <row r="832" spans="1:6" x14ac:dyDescent="0.25">
      <c r="A832" t="s">
        <v>40</v>
      </c>
      <c r="B832" t="s">
        <v>80</v>
      </c>
      <c r="C832" t="s">
        <v>48</v>
      </c>
      <c r="D832" t="s">
        <v>414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415</v>
      </c>
      <c r="E833">
        <v>60790.13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416</v>
      </c>
      <c r="E834">
        <v>0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417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418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419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420</v>
      </c>
      <c r="E838">
        <v>0</v>
      </c>
      <c r="F838">
        <v>65073.94</v>
      </c>
    </row>
    <row r="839" spans="1:6" x14ac:dyDescent="0.25">
      <c r="A839" t="s">
        <v>40</v>
      </c>
      <c r="B839" t="s">
        <v>80</v>
      </c>
      <c r="C839" t="s">
        <v>48</v>
      </c>
      <c r="D839" t="s">
        <v>421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422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423</v>
      </c>
      <c r="E841">
        <v>182054.05</v>
      </c>
      <c r="F841">
        <v>136649.67000000001</v>
      </c>
    </row>
    <row r="842" spans="1:6" x14ac:dyDescent="0.25">
      <c r="A842" t="s">
        <v>40</v>
      </c>
      <c r="B842" t="s">
        <v>81</v>
      </c>
      <c r="C842" t="s">
        <v>48</v>
      </c>
      <c r="D842" t="s">
        <v>409</v>
      </c>
      <c r="E842">
        <v>0</v>
      </c>
      <c r="F842">
        <v>3779.99</v>
      </c>
    </row>
    <row r="843" spans="1:6" x14ac:dyDescent="0.25">
      <c r="A843" t="s">
        <v>40</v>
      </c>
      <c r="B843" t="s">
        <v>81</v>
      </c>
      <c r="C843" t="s">
        <v>48</v>
      </c>
      <c r="D843" t="s">
        <v>410</v>
      </c>
      <c r="E843">
        <v>39900.75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411</v>
      </c>
      <c r="E844">
        <v>22628.9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412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413</v>
      </c>
      <c r="E846">
        <v>62910.82</v>
      </c>
      <c r="F846">
        <v>66515.42</v>
      </c>
    </row>
    <row r="847" spans="1:6" x14ac:dyDescent="0.25">
      <c r="A847" t="s">
        <v>40</v>
      </c>
      <c r="B847" t="s">
        <v>81</v>
      </c>
      <c r="C847" t="s">
        <v>48</v>
      </c>
      <c r="D847" t="s">
        <v>414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415</v>
      </c>
      <c r="E848">
        <v>64461.65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416</v>
      </c>
      <c r="E849">
        <v>0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417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418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419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420</v>
      </c>
      <c r="E853">
        <v>0</v>
      </c>
      <c r="F853">
        <v>64201.93</v>
      </c>
    </row>
    <row r="854" spans="1:6" x14ac:dyDescent="0.25">
      <c r="A854" t="s">
        <v>40</v>
      </c>
      <c r="B854" t="s">
        <v>81</v>
      </c>
      <c r="C854" t="s">
        <v>48</v>
      </c>
      <c r="D854" t="s">
        <v>421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422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423</v>
      </c>
      <c r="E856">
        <v>189902.12</v>
      </c>
      <c r="F856">
        <v>134497.34</v>
      </c>
    </row>
    <row r="857" spans="1:6" x14ac:dyDescent="0.25">
      <c r="A857" t="s">
        <v>40</v>
      </c>
      <c r="B857" t="s">
        <v>20</v>
      </c>
      <c r="C857" t="s">
        <v>48</v>
      </c>
      <c r="D857" t="s">
        <v>409</v>
      </c>
      <c r="E857">
        <v>0</v>
      </c>
      <c r="F857">
        <v>10048.18</v>
      </c>
    </row>
    <row r="858" spans="1:6" x14ac:dyDescent="0.25">
      <c r="A858" t="s">
        <v>40</v>
      </c>
      <c r="B858" t="s">
        <v>20</v>
      </c>
      <c r="C858" t="s">
        <v>48</v>
      </c>
      <c r="D858" t="s">
        <v>410</v>
      </c>
      <c r="E858">
        <v>48760.43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411</v>
      </c>
      <c r="E859">
        <v>22628.9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412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413</v>
      </c>
      <c r="E861">
        <v>62910.82</v>
      </c>
      <c r="F861">
        <v>66515.42</v>
      </c>
    </row>
    <row r="862" spans="1:6" x14ac:dyDescent="0.25">
      <c r="A862" t="s">
        <v>40</v>
      </c>
      <c r="B862" t="s">
        <v>20</v>
      </c>
      <c r="C862" t="s">
        <v>48</v>
      </c>
      <c r="D862" t="s">
        <v>414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415</v>
      </c>
      <c r="E863">
        <v>66784.67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416</v>
      </c>
      <c r="E864">
        <v>0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417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418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419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420</v>
      </c>
      <c r="E868">
        <v>0</v>
      </c>
      <c r="F868">
        <v>63715.72</v>
      </c>
    </row>
    <row r="869" spans="1:6" x14ac:dyDescent="0.25">
      <c r="A869" t="s">
        <v>40</v>
      </c>
      <c r="B869" t="s">
        <v>20</v>
      </c>
      <c r="C869" t="s">
        <v>48</v>
      </c>
      <c r="D869" t="s">
        <v>421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422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423</v>
      </c>
      <c r="E871">
        <v>201084.82</v>
      </c>
      <c r="F871">
        <v>140279.32</v>
      </c>
    </row>
    <row r="872" spans="1:6" x14ac:dyDescent="0.25">
      <c r="A872" t="s">
        <v>40</v>
      </c>
      <c r="B872" t="s">
        <v>21</v>
      </c>
      <c r="C872" t="s">
        <v>48</v>
      </c>
      <c r="D872" t="s">
        <v>409</v>
      </c>
      <c r="E872">
        <v>0</v>
      </c>
      <c r="F872">
        <v>19048.46</v>
      </c>
    </row>
    <row r="873" spans="1:6" x14ac:dyDescent="0.25">
      <c r="A873" t="s">
        <v>40</v>
      </c>
      <c r="B873" t="s">
        <v>21</v>
      </c>
      <c r="C873" t="s">
        <v>48</v>
      </c>
      <c r="D873" t="s">
        <v>410</v>
      </c>
      <c r="E873">
        <v>42457.11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411</v>
      </c>
      <c r="E874">
        <v>22628.9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412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413</v>
      </c>
      <c r="E876">
        <v>62910.82</v>
      </c>
      <c r="F876">
        <v>66515.42</v>
      </c>
    </row>
    <row r="877" spans="1:6" x14ac:dyDescent="0.25">
      <c r="A877" t="s">
        <v>40</v>
      </c>
      <c r="B877" t="s">
        <v>21</v>
      </c>
      <c r="C877" t="s">
        <v>48</v>
      </c>
      <c r="D877" t="s">
        <v>414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415</v>
      </c>
      <c r="E878">
        <v>48743.23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416</v>
      </c>
      <c r="E879">
        <v>0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417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418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419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420</v>
      </c>
      <c r="E883">
        <v>0</v>
      </c>
      <c r="F883">
        <v>65066.9</v>
      </c>
    </row>
    <row r="884" spans="1:6" x14ac:dyDescent="0.25">
      <c r="A884" t="s">
        <v>40</v>
      </c>
      <c r="B884" t="s">
        <v>21</v>
      </c>
      <c r="C884" t="s">
        <v>48</v>
      </c>
      <c r="D884" t="s">
        <v>421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422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423</v>
      </c>
      <c r="E886">
        <v>176740.06</v>
      </c>
      <c r="F886">
        <v>150630.78</v>
      </c>
    </row>
    <row r="887" spans="1:6" x14ac:dyDescent="0.25">
      <c r="A887" t="s">
        <v>40</v>
      </c>
      <c r="B887" t="s">
        <v>22</v>
      </c>
      <c r="C887" t="s">
        <v>48</v>
      </c>
      <c r="D887" t="s">
        <v>409</v>
      </c>
      <c r="E887">
        <v>0</v>
      </c>
      <c r="F887">
        <v>19420.27</v>
      </c>
    </row>
    <row r="888" spans="1:6" x14ac:dyDescent="0.25">
      <c r="A888" t="s">
        <v>40</v>
      </c>
      <c r="B888" t="s">
        <v>22</v>
      </c>
      <c r="C888" t="s">
        <v>48</v>
      </c>
      <c r="D888" t="s">
        <v>410</v>
      </c>
      <c r="E888">
        <v>35641.5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411</v>
      </c>
      <c r="E889">
        <v>22628.9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412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413</v>
      </c>
      <c r="E891">
        <v>62910.82</v>
      </c>
      <c r="F891">
        <v>66515.42</v>
      </c>
    </row>
    <row r="892" spans="1:6" x14ac:dyDescent="0.25">
      <c r="A892" t="s">
        <v>40</v>
      </c>
      <c r="B892" t="s">
        <v>22</v>
      </c>
      <c r="C892" t="s">
        <v>48</v>
      </c>
      <c r="D892" t="s">
        <v>414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415</v>
      </c>
      <c r="E893">
        <v>46633.64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416</v>
      </c>
      <c r="E894">
        <v>0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417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418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419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420</v>
      </c>
      <c r="E898">
        <v>0</v>
      </c>
      <c r="F898">
        <v>66851.490000000005</v>
      </c>
    </row>
    <row r="899" spans="1:6" x14ac:dyDescent="0.25">
      <c r="A899" t="s">
        <v>40</v>
      </c>
      <c r="B899" t="s">
        <v>22</v>
      </c>
      <c r="C899" t="s">
        <v>48</v>
      </c>
      <c r="D899" t="s">
        <v>421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422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423</v>
      </c>
      <c r="E901">
        <v>167814.86</v>
      </c>
      <c r="F901">
        <v>152787.18</v>
      </c>
    </row>
    <row r="902" spans="1:6" x14ac:dyDescent="0.25">
      <c r="A902" t="s">
        <v>40</v>
      </c>
      <c r="B902" t="s">
        <v>23</v>
      </c>
      <c r="C902" t="s">
        <v>48</v>
      </c>
      <c r="D902" t="s">
        <v>409</v>
      </c>
      <c r="E902">
        <v>0</v>
      </c>
      <c r="F902">
        <v>14867.26</v>
      </c>
    </row>
    <row r="903" spans="1:6" x14ac:dyDescent="0.25">
      <c r="A903" t="s">
        <v>40</v>
      </c>
      <c r="B903" t="s">
        <v>23</v>
      </c>
      <c r="C903" t="s">
        <v>48</v>
      </c>
      <c r="D903" t="s">
        <v>410</v>
      </c>
      <c r="E903">
        <v>47545.120000000003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411</v>
      </c>
      <c r="E904">
        <v>22628.9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412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413</v>
      </c>
      <c r="E906">
        <v>62910.82</v>
      </c>
      <c r="F906">
        <v>66515.42</v>
      </c>
    </row>
    <row r="907" spans="1:6" x14ac:dyDescent="0.25">
      <c r="A907" t="s">
        <v>40</v>
      </c>
      <c r="B907" t="s">
        <v>23</v>
      </c>
      <c r="C907" t="s">
        <v>48</v>
      </c>
      <c r="D907" t="s">
        <v>414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415</v>
      </c>
      <c r="E908">
        <v>49023.08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416</v>
      </c>
      <c r="E909">
        <v>0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417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418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419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420</v>
      </c>
      <c r="E913">
        <v>0</v>
      </c>
      <c r="F913">
        <v>63241.04</v>
      </c>
    </row>
    <row r="914" spans="1:6" x14ac:dyDescent="0.25">
      <c r="A914" t="s">
        <v>40</v>
      </c>
      <c r="B914" t="s">
        <v>23</v>
      </c>
      <c r="C914" t="s">
        <v>48</v>
      </c>
      <c r="D914" t="s">
        <v>421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422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423</v>
      </c>
      <c r="E916">
        <v>182107.92</v>
      </c>
      <c r="F916">
        <v>144623.73000000001</v>
      </c>
    </row>
    <row r="917" spans="1:6" x14ac:dyDescent="0.25">
      <c r="A917" t="s">
        <v>40</v>
      </c>
      <c r="B917" t="s">
        <v>24</v>
      </c>
      <c r="C917" t="s">
        <v>48</v>
      </c>
      <c r="D917" t="s">
        <v>409</v>
      </c>
      <c r="E917">
        <v>0</v>
      </c>
      <c r="F917">
        <v>8660.99</v>
      </c>
    </row>
    <row r="918" spans="1:6" x14ac:dyDescent="0.25">
      <c r="A918" t="s">
        <v>40</v>
      </c>
      <c r="B918" t="s">
        <v>24</v>
      </c>
      <c r="C918" t="s">
        <v>48</v>
      </c>
      <c r="D918" t="s">
        <v>410</v>
      </c>
      <c r="E918">
        <v>58198.14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411</v>
      </c>
      <c r="E919">
        <v>22628.9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412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413</v>
      </c>
      <c r="E921">
        <v>62910.82</v>
      </c>
      <c r="F921">
        <v>66515.42</v>
      </c>
    </row>
    <row r="922" spans="1:6" x14ac:dyDescent="0.25">
      <c r="A922" t="s">
        <v>40</v>
      </c>
      <c r="B922" t="s">
        <v>24</v>
      </c>
      <c r="C922" t="s">
        <v>48</v>
      </c>
      <c r="D922" t="s">
        <v>414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415</v>
      </c>
      <c r="E923">
        <v>53597.2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416</v>
      </c>
      <c r="E924">
        <v>0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417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418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419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420</v>
      </c>
      <c r="E928">
        <v>0</v>
      </c>
      <c r="F928">
        <v>60140.62</v>
      </c>
    </row>
    <row r="929" spans="1:6" x14ac:dyDescent="0.25">
      <c r="A929" t="s">
        <v>40</v>
      </c>
      <c r="B929" t="s">
        <v>24</v>
      </c>
      <c r="C929" t="s">
        <v>48</v>
      </c>
      <c r="D929" t="s">
        <v>421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422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423</v>
      </c>
      <c r="E931">
        <v>197335.05</v>
      </c>
      <c r="F931">
        <v>135317.03</v>
      </c>
    </row>
    <row r="932" spans="1:6" x14ac:dyDescent="0.25">
      <c r="A932" t="s">
        <v>40</v>
      </c>
      <c r="B932" t="s">
        <v>25</v>
      </c>
      <c r="C932" t="s">
        <v>48</v>
      </c>
      <c r="D932" t="s">
        <v>409</v>
      </c>
      <c r="E932">
        <v>0</v>
      </c>
      <c r="F932">
        <v>2664.62</v>
      </c>
    </row>
    <row r="933" spans="1:6" x14ac:dyDescent="0.25">
      <c r="A933" t="s">
        <v>40</v>
      </c>
      <c r="B933" t="s">
        <v>25</v>
      </c>
      <c r="C933" t="s">
        <v>48</v>
      </c>
      <c r="D933" t="s">
        <v>410</v>
      </c>
      <c r="E933">
        <v>78102.81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411</v>
      </c>
      <c r="E934">
        <v>22628.9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412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413</v>
      </c>
      <c r="E936">
        <v>62910.82</v>
      </c>
      <c r="F936">
        <v>66515.42</v>
      </c>
    </row>
    <row r="937" spans="1:6" x14ac:dyDescent="0.25">
      <c r="A937" t="s">
        <v>40</v>
      </c>
      <c r="B937" t="s">
        <v>25</v>
      </c>
      <c r="C937" t="s">
        <v>48</v>
      </c>
      <c r="D937" t="s">
        <v>414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415</v>
      </c>
      <c r="E938">
        <v>52557.86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416</v>
      </c>
      <c r="E939">
        <v>0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417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418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419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420</v>
      </c>
      <c r="E943">
        <v>0</v>
      </c>
      <c r="F943">
        <v>53613.37</v>
      </c>
    </row>
    <row r="944" spans="1:6" x14ac:dyDescent="0.25">
      <c r="A944" t="s">
        <v>40</v>
      </c>
      <c r="B944" t="s">
        <v>25</v>
      </c>
      <c r="C944" t="s">
        <v>48</v>
      </c>
      <c r="D944" t="s">
        <v>421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422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423</v>
      </c>
      <c r="E946">
        <v>216200.38</v>
      </c>
      <c r="F946">
        <v>122793.41</v>
      </c>
    </row>
    <row r="947" spans="1:6" x14ac:dyDescent="0.25">
      <c r="A947" t="s">
        <v>40</v>
      </c>
      <c r="B947" t="s">
        <v>26</v>
      </c>
      <c r="C947" t="s">
        <v>48</v>
      </c>
      <c r="D947" t="s">
        <v>409</v>
      </c>
      <c r="E947">
        <v>0</v>
      </c>
      <c r="F947">
        <v>28558.53</v>
      </c>
    </row>
    <row r="948" spans="1:6" x14ac:dyDescent="0.25">
      <c r="A948" t="s">
        <v>40</v>
      </c>
      <c r="B948" t="s">
        <v>26</v>
      </c>
      <c r="C948" t="s">
        <v>48</v>
      </c>
      <c r="D948" t="s">
        <v>410</v>
      </c>
      <c r="E948">
        <v>38220.92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411</v>
      </c>
      <c r="E949">
        <v>22628.9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412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413</v>
      </c>
      <c r="E951">
        <v>62910.82</v>
      </c>
      <c r="F951">
        <v>66515.42</v>
      </c>
    </row>
    <row r="952" spans="1:6" x14ac:dyDescent="0.25">
      <c r="A952" t="s">
        <v>40</v>
      </c>
      <c r="B952" t="s">
        <v>26</v>
      </c>
      <c r="C952" t="s">
        <v>48</v>
      </c>
      <c r="D952" t="s">
        <v>414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415</v>
      </c>
      <c r="E953">
        <v>52715.24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416</v>
      </c>
      <c r="E954">
        <v>0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417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418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419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420</v>
      </c>
      <c r="E958">
        <v>0</v>
      </c>
      <c r="F958">
        <v>70583.44</v>
      </c>
    </row>
    <row r="959" spans="1:6" x14ac:dyDescent="0.25">
      <c r="A959" t="s">
        <v>40</v>
      </c>
      <c r="B959" t="s">
        <v>26</v>
      </c>
      <c r="C959" t="s">
        <v>48</v>
      </c>
      <c r="D959" t="s">
        <v>421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422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423</v>
      </c>
      <c r="E961">
        <v>176475.88</v>
      </c>
      <c r="F961">
        <v>165657.4</v>
      </c>
    </row>
    <row r="962" spans="1:6" x14ac:dyDescent="0.25">
      <c r="A962" t="s">
        <v>39</v>
      </c>
      <c r="B962" t="s">
        <v>73</v>
      </c>
      <c r="C962" t="s">
        <v>65</v>
      </c>
      <c r="D962" t="s">
        <v>409</v>
      </c>
      <c r="E962">
        <v>7146.48</v>
      </c>
      <c r="F962">
        <v>92.55</v>
      </c>
    </row>
    <row r="963" spans="1:6" x14ac:dyDescent="0.25">
      <c r="A963" t="s">
        <v>39</v>
      </c>
      <c r="B963" t="s">
        <v>73</v>
      </c>
      <c r="C963" t="s">
        <v>65</v>
      </c>
      <c r="D963" t="s">
        <v>410</v>
      </c>
      <c r="E963">
        <v>9392.5300000000007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411</v>
      </c>
      <c r="E964">
        <v>45240.58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412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413</v>
      </c>
      <c r="E966">
        <v>62910.82</v>
      </c>
      <c r="F966">
        <v>66515.42</v>
      </c>
    </row>
    <row r="967" spans="1:6" x14ac:dyDescent="0.25">
      <c r="A967" t="s">
        <v>39</v>
      </c>
      <c r="B967" t="s">
        <v>73</v>
      </c>
      <c r="C967" t="s">
        <v>65</v>
      </c>
      <c r="D967" t="s">
        <v>414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415</v>
      </c>
      <c r="E968">
        <v>56455.47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416</v>
      </c>
      <c r="E969">
        <v>0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417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418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419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420</v>
      </c>
      <c r="E973">
        <v>0</v>
      </c>
      <c r="F973">
        <v>77901.3</v>
      </c>
    </row>
    <row r="974" spans="1:6" x14ac:dyDescent="0.25">
      <c r="A974" t="s">
        <v>39</v>
      </c>
      <c r="B974" t="s">
        <v>73</v>
      </c>
      <c r="C974" t="s">
        <v>65</v>
      </c>
      <c r="D974" t="s">
        <v>421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422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423</v>
      </c>
      <c r="E976">
        <v>181145.87</v>
      </c>
      <c r="F976">
        <v>144509.28</v>
      </c>
    </row>
    <row r="977" spans="1:6" x14ac:dyDescent="0.25">
      <c r="A977" t="s">
        <v>39</v>
      </c>
      <c r="B977" t="s">
        <v>74</v>
      </c>
      <c r="C977" t="s">
        <v>65</v>
      </c>
      <c r="D977" t="s">
        <v>409</v>
      </c>
      <c r="E977">
        <v>5034.49</v>
      </c>
      <c r="F977">
        <v>268.39999999999998</v>
      </c>
    </row>
    <row r="978" spans="1:6" x14ac:dyDescent="0.25">
      <c r="A978" t="s">
        <v>39</v>
      </c>
      <c r="B978" t="s">
        <v>74</v>
      </c>
      <c r="C978" t="s">
        <v>65</v>
      </c>
      <c r="D978" t="s">
        <v>410</v>
      </c>
      <c r="E978">
        <v>28718.52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411</v>
      </c>
      <c r="E979">
        <v>45240.58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412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413</v>
      </c>
      <c r="E981">
        <v>62910.82</v>
      </c>
      <c r="F981">
        <v>66515.42</v>
      </c>
    </row>
    <row r="982" spans="1:6" x14ac:dyDescent="0.25">
      <c r="A982" t="s">
        <v>39</v>
      </c>
      <c r="B982" t="s">
        <v>74</v>
      </c>
      <c r="C982" t="s">
        <v>65</v>
      </c>
      <c r="D982" t="s">
        <v>414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415</v>
      </c>
      <c r="E983">
        <v>73295.039999999994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416</v>
      </c>
      <c r="E984">
        <v>0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417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418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419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420</v>
      </c>
      <c r="E988">
        <v>0</v>
      </c>
      <c r="F988">
        <v>71743.06</v>
      </c>
    </row>
    <row r="989" spans="1:6" x14ac:dyDescent="0.25">
      <c r="A989" t="s">
        <v>39</v>
      </c>
      <c r="B989" t="s">
        <v>74</v>
      </c>
      <c r="C989" t="s">
        <v>65</v>
      </c>
      <c r="D989" t="s">
        <v>421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422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423</v>
      </c>
      <c r="E991">
        <v>215199.44</v>
      </c>
      <c r="F991">
        <v>138526.88</v>
      </c>
    </row>
    <row r="992" spans="1:6" x14ac:dyDescent="0.25">
      <c r="A992" t="s">
        <v>39</v>
      </c>
      <c r="B992" t="s">
        <v>75</v>
      </c>
      <c r="C992" t="s">
        <v>65</v>
      </c>
      <c r="D992" t="s">
        <v>409</v>
      </c>
      <c r="E992">
        <v>2367.54</v>
      </c>
      <c r="F992">
        <v>35.57</v>
      </c>
    </row>
    <row r="993" spans="1:6" x14ac:dyDescent="0.25">
      <c r="A993" t="s">
        <v>39</v>
      </c>
      <c r="B993" t="s">
        <v>75</v>
      </c>
      <c r="C993" t="s">
        <v>65</v>
      </c>
      <c r="D993" t="s">
        <v>410</v>
      </c>
      <c r="E993">
        <v>22400.91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411</v>
      </c>
      <c r="E994">
        <v>45240.58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412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413</v>
      </c>
      <c r="E996">
        <v>62910.82</v>
      </c>
      <c r="F996">
        <v>66515.42</v>
      </c>
    </row>
    <row r="997" spans="1:6" x14ac:dyDescent="0.25">
      <c r="A997" t="s">
        <v>39</v>
      </c>
      <c r="B997" t="s">
        <v>75</v>
      </c>
      <c r="C997" t="s">
        <v>65</v>
      </c>
      <c r="D997" t="s">
        <v>414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415</v>
      </c>
      <c r="E998">
        <v>68586.03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416</v>
      </c>
      <c r="E999">
        <v>0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417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418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419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420</v>
      </c>
      <c r="E1003">
        <v>0</v>
      </c>
      <c r="F1003">
        <v>71465.89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421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422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423</v>
      </c>
      <c r="E1006">
        <v>201505.88</v>
      </c>
      <c r="F1006">
        <v>138016.88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409</v>
      </c>
      <c r="E1007">
        <v>2095.33</v>
      </c>
      <c r="F1007">
        <v>37.46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410</v>
      </c>
      <c r="E1008">
        <v>34720.75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411</v>
      </c>
      <c r="E1009">
        <v>45240.58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412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413</v>
      </c>
      <c r="E1011">
        <v>62910.82</v>
      </c>
      <c r="F1011">
        <v>66515.42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414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415</v>
      </c>
      <c r="E1013">
        <v>74768.73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416</v>
      </c>
      <c r="E1014">
        <v>0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417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418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419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420</v>
      </c>
      <c r="E1018">
        <v>0</v>
      </c>
      <c r="F1018">
        <v>69082.87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421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422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423</v>
      </c>
      <c r="E1021">
        <v>219736.2</v>
      </c>
      <c r="F1021">
        <v>135635.75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409</v>
      </c>
      <c r="E1022">
        <v>2396.54</v>
      </c>
      <c r="F1022">
        <v>31.4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410</v>
      </c>
      <c r="E1023">
        <v>25600.29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411</v>
      </c>
      <c r="E1024">
        <v>45240.58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412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413</v>
      </c>
      <c r="E1026">
        <v>62910.82</v>
      </c>
      <c r="F1026">
        <v>66515.42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414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415</v>
      </c>
      <c r="E1028">
        <v>67651.87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416</v>
      </c>
      <c r="E1029">
        <v>0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417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418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419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420</v>
      </c>
      <c r="E1033">
        <v>0</v>
      </c>
      <c r="F1033">
        <v>71469.78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421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422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423</v>
      </c>
      <c r="E1036">
        <v>203800.09</v>
      </c>
      <c r="F1036">
        <v>138016.6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409</v>
      </c>
      <c r="E1037">
        <v>323.16000000000003</v>
      </c>
      <c r="F1037">
        <v>0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410</v>
      </c>
      <c r="E1038">
        <v>38324.75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411</v>
      </c>
      <c r="E1039">
        <v>45240.58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412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413</v>
      </c>
      <c r="E1041">
        <v>62910.82</v>
      </c>
      <c r="F1041">
        <v>66515.42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414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415</v>
      </c>
      <c r="E1043">
        <v>70047.13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416</v>
      </c>
      <c r="E1044">
        <v>0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417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418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419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420</v>
      </c>
      <c r="E1048">
        <v>0</v>
      </c>
      <c r="F1048">
        <v>65989.539999999994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421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422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423</v>
      </c>
      <c r="E1051">
        <v>216846.44</v>
      </c>
      <c r="F1051">
        <v>132504.95999999999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409</v>
      </c>
      <c r="E1052">
        <v>301.75</v>
      </c>
      <c r="F1052">
        <v>0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410</v>
      </c>
      <c r="E1053">
        <v>41387.78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411</v>
      </c>
      <c r="E1054">
        <v>45240.58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412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413</v>
      </c>
      <c r="E1056">
        <v>62910.82</v>
      </c>
      <c r="F1056">
        <v>66515.42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414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415</v>
      </c>
      <c r="E1058">
        <v>69898.92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416</v>
      </c>
      <c r="E1059">
        <v>0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417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418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419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420</v>
      </c>
      <c r="E1063">
        <v>0</v>
      </c>
      <c r="F1063">
        <v>65175.96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421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422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423</v>
      </c>
      <c r="E1066">
        <v>219739.85</v>
      </c>
      <c r="F1066">
        <v>131691.39000000001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409</v>
      </c>
      <c r="E1067">
        <v>553.69000000000005</v>
      </c>
      <c r="F1067">
        <v>0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410</v>
      </c>
      <c r="E1068">
        <v>45910.49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411</v>
      </c>
      <c r="E1069">
        <v>45240.58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412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413</v>
      </c>
      <c r="E1071">
        <v>62910.82</v>
      </c>
      <c r="F1071">
        <v>66515.42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414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415</v>
      </c>
      <c r="E1073">
        <v>74303.350000000006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416</v>
      </c>
      <c r="E1074">
        <v>0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417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418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419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420</v>
      </c>
      <c r="E1078">
        <v>0</v>
      </c>
      <c r="F1078">
        <v>65085.8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421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422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423</v>
      </c>
      <c r="E1081">
        <v>228918.93</v>
      </c>
      <c r="F1081">
        <v>131601.23000000001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409</v>
      </c>
      <c r="E1082">
        <v>382.45</v>
      </c>
      <c r="F1082">
        <v>0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410</v>
      </c>
      <c r="E1083">
        <v>51674.09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411</v>
      </c>
      <c r="E1084">
        <v>45240.58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412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413</v>
      </c>
      <c r="E1086">
        <v>62910.82</v>
      </c>
      <c r="F1086">
        <v>66515.42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414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415</v>
      </c>
      <c r="E1088">
        <v>79912.23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416</v>
      </c>
      <c r="E1089">
        <v>0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417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418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419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420</v>
      </c>
      <c r="E1093">
        <v>0</v>
      </c>
      <c r="F1093">
        <v>64211.59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421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422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423</v>
      </c>
      <c r="E1096">
        <v>240120.17</v>
      </c>
      <c r="F1096">
        <v>130727.01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409</v>
      </c>
      <c r="E1097">
        <v>1778.06</v>
      </c>
      <c r="F1097">
        <v>59.44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410</v>
      </c>
      <c r="E1098">
        <v>59769.91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411</v>
      </c>
      <c r="E1099">
        <v>45240.58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412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413</v>
      </c>
      <c r="E1101">
        <v>62910.82</v>
      </c>
      <c r="F1101">
        <v>66515.42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414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415</v>
      </c>
      <c r="E1103">
        <v>81640.28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416</v>
      </c>
      <c r="E1104">
        <v>0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417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418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419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420</v>
      </c>
      <c r="E1108">
        <v>0</v>
      </c>
      <c r="F1108">
        <v>63724.22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421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422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423</v>
      </c>
      <c r="E1111">
        <v>251339.65</v>
      </c>
      <c r="F1111">
        <v>130299.09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409</v>
      </c>
      <c r="E1112">
        <v>4778.28</v>
      </c>
      <c r="F1112">
        <v>111.51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410</v>
      </c>
      <c r="E1113">
        <v>61180.56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411</v>
      </c>
      <c r="E1114">
        <v>45240.58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412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413</v>
      </c>
      <c r="E1116">
        <v>62910.82</v>
      </c>
      <c r="F1116">
        <v>66515.42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414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415</v>
      </c>
      <c r="E1118">
        <v>82579.48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416</v>
      </c>
      <c r="E1119">
        <v>0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417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418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419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420</v>
      </c>
      <c r="E1123">
        <v>0</v>
      </c>
      <c r="F1123">
        <v>65105.19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421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422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423</v>
      </c>
      <c r="E1126">
        <v>256689.71</v>
      </c>
      <c r="F1126">
        <v>131732.12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409</v>
      </c>
      <c r="E1127">
        <v>4558.05</v>
      </c>
      <c r="F1127">
        <v>190.09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410</v>
      </c>
      <c r="E1128">
        <v>50780.66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411</v>
      </c>
      <c r="E1129">
        <v>45240.58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412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413</v>
      </c>
      <c r="E1131">
        <v>62910.82</v>
      </c>
      <c r="F1131">
        <v>66515.42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414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415</v>
      </c>
      <c r="E1133">
        <v>74866.509999999995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416</v>
      </c>
      <c r="E1134">
        <v>0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417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418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419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420</v>
      </c>
      <c r="E1138">
        <v>0</v>
      </c>
      <c r="F1138">
        <v>66878.28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421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422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423</v>
      </c>
      <c r="E1141">
        <v>238356.62</v>
      </c>
      <c r="F1141">
        <v>133583.79999999999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409</v>
      </c>
      <c r="E1142">
        <v>3243.91</v>
      </c>
      <c r="F1142">
        <v>51.7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410</v>
      </c>
      <c r="E1143">
        <v>68068.960000000006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411</v>
      </c>
      <c r="E1144">
        <v>45240.58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412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413</v>
      </c>
      <c r="E1146">
        <v>62910.82</v>
      </c>
      <c r="F1146">
        <v>66515.42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414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415</v>
      </c>
      <c r="E1148">
        <v>79907.509999999995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416</v>
      </c>
      <c r="E1149">
        <v>0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417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418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419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420</v>
      </c>
      <c r="E1153">
        <v>0</v>
      </c>
      <c r="F1153">
        <v>63271.82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421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422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423</v>
      </c>
      <c r="E1156">
        <v>259371.78</v>
      </c>
      <c r="F1156">
        <v>129838.94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409</v>
      </c>
      <c r="E1157">
        <v>1786.21</v>
      </c>
      <c r="F1157">
        <v>5.58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410</v>
      </c>
      <c r="E1158">
        <v>81767.41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411</v>
      </c>
      <c r="E1159">
        <v>45240.58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412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413</v>
      </c>
      <c r="E1161">
        <v>62910.82</v>
      </c>
      <c r="F1161">
        <v>66515.42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414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415</v>
      </c>
      <c r="E1163">
        <v>85733.23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416</v>
      </c>
      <c r="E1164">
        <v>0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417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418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419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420</v>
      </c>
      <c r="E1168">
        <v>0</v>
      </c>
      <c r="F1168">
        <v>60171.57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421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422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423</v>
      </c>
      <c r="E1171">
        <v>277438.24</v>
      </c>
      <c r="F1171">
        <v>126692.57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409</v>
      </c>
      <c r="E1172">
        <v>435.75</v>
      </c>
      <c r="F1172">
        <v>0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410</v>
      </c>
      <c r="E1173">
        <v>107842.1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411</v>
      </c>
      <c r="E1174">
        <v>45240.58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412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413</v>
      </c>
      <c r="E1176">
        <v>62910.82</v>
      </c>
      <c r="F1176">
        <v>66515.42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414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415</v>
      </c>
      <c r="E1178">
        <v>83667.91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416</v>
      </c>
      <c r="E1179">
        <v>0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417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418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419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420</v>
      </c>
      <c r="E1183">
        <v>0</v>
      </c>
      <c r="F1183">
        <v>53638.18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421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422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423</v>
      </c>
      <c r="E1186">
        <v>300097.15000000002</v>
      </c>
      <c r="F1186">
        <v>120153.60000000001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409</v>
      </c>
      <c r="E1187">
        <v>9274.15</v>
      </c>
      <c r="F1187">
        <v>629.4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410</v>
      </c>
      <c r="E1188">
        <v>53137.97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411</v>
      </c>
      <c r="E1189">
        <v>45240.58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412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413</v>
      </c>
      <c r="E1191">
        <v>62910.82</v>
      </c>
      <c r="F1191">
        <v>66515.42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414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415</v>
      </c>
      <c r="E1193">
        <v>83006.460000000006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416</v>
      </c>
      <c r="E1194">
        <v>0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417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418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419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420</v>
      </c>
      <c r="E1198">
        <v>0</v>
      </c>
      <c r="F1198">
        <v>70611.289999999994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421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422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423</v>
      </c>
      <c r="E1201">
        <v>253569.98</v>
      </c>
      <c r="F1201">
        <v>137756.10999999999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409</v>
      </c>
      <c r="E1202">
        <v>9201.84</v>
      </c>
      <c r="F1202">
        <v>40.65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410</v>
      </c>
      <c r="E1203">
        <v>7195.58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411</v>
      </c>
      <c r="E1204">
        <v>22628.9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412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413</v>
      </c>
      <c r="E1206">
        <v>62910.82</v>
      </c>
      <c r="F1206">
        <v>66515.42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414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415</v>
      </c>
      <c r="E1208">
        <v>35711.06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416</v>
      </c>
      <c r="E1209">
        <v>0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417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418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419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420</v>
      </c>
      <c r="E1213">
        <v>0</v>
      </c>
      <c r="F1213">
        <v>77856.86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421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422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423</v>
      </c>
      <c r="E1216">
        <v>137648.20000000001</v>
      </c>
      <c r="F1216">
        <v>144412.94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409</v>
      </c>
      <c r="E1217">
        <v>7539.65</v>
      </c>
      <c r="F1217">
        <v>1521.84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410</v>
      </c>
      <c r="E1218">
        <v>21120.69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411</v>
      </c>
      <c r="E1219">
        <v>22628.9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412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413</v>
      </c>
      <c r="E1221">
        <v>62910.82</v>
      </c>
      <c r="F1221">
        <v>66515.42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414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415</v>
      </c>
      <c r="E1223">
        <v>59002.85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416</v>
      </c>
      <c r="E1224">
        <v>0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417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418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419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420</v>
      </c>
      <c r="E1228">
        <v>0</v>
      </c>
      <c r="F1228">
        <v>71724.91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421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422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423</v>
      </c>
      <c r="E1231">
        <v>173202.92</v>
      </c>
      <c r="F1231">
        <v>139762.18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409</v>
      </c>
      <c r="E1232">
        <v>4318.1099999999997</v>
      </c>
      <c r="F1232">
        <v>483.02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410</v>
      </c>
      <c r="E1233">
        <v>15692.07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411</v>
      </c>
      <c r="E1234">
        <v>22628.9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412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413</v>
      </c>
      <c r="E1236">
        <v>62910.82</v>
      </c>
      <c r="F1236">
        <v>66515.42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414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415</v>
      </c>
      <c r="E1238">
        <v>54201.33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416</v>
      </c>
      <c r="E1239">
        <v>0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417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418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419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420</v>
      </c>
      <c r="E1243">
        <v>0</v>
      </c>
      <c r="F1243">
        <v>71448.179999999993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421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422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423</v>
      </c>
      <c r="E1246">
        <v>159751.22</v>
      </c>
      <c r="F1246">
        <v>138446.62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409</v>
      </c>
      <c r="E1247">
        <v>3721.79</v>
      </c>
      <c r="F1247">
        <v>356.81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410</v>
      </c>
      <c r="E1248">
        <v>26054.720000000001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411</v>
      </c>
      <c r="E1249">
        <v>22628.9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412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413</v>
      </c>
      <c r="E1251">
        <v>62910.82</v>
      </c>
      <c r="F1251">
        <v>66515.42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414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415</v>
      </c>
      <c r="E1253">
        <v>59896.41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416</v>
      </c>
      <c r="E1254">
        <v>0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417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418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419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420</v>
      </c>
      <c r="E1258">
        <v>0</v>
      </c>
      <c r="F1258">
        <v>69068.800000000003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421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422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423</v>
      </c>
      <c r="E1261">
        <v>175212.63</v>
      </c>
      <c r="F1261">
        <v>135941.03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409</v>
      </c>
      <c r="E1262">
        <v>4454.7700000000004</v>
      </c>
      <c r="F1262">
        <v>611.05999999999995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410</v>
      </c>
      <c r="E1263">
        <v>17962.349999999999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411</v>
      </c>
      <c r="E1264">
        <v>22628.9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412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413</v>
      </c>
      <c r="E1266">
        <v>62910.82</v>
      </c>
      <c r="F1266">
        <v>66515.42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414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415</v>
      </c>
      <c r="E1268">
        <v>53520.87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416</v>
      </c>
      <c r="E1269">
        <v>0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417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418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419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420</v>
      </c>
      <c r="E1273">
        <v>0</v>
      </c>
      <c r="F1273">
        <v>71456.88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421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422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423</v>
      </c>
      <c r="E1276">
        <v>161477.70000000001</v>
      </c>
      <c r="F1276">
        <v>138583.35999999999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409</v>
      </c>
      <c r="E1277">
        <v>841.02</v>
      </c>
      <c r="F1277">
        <v>8.2200000000000006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410</v>
      </c>
      <c r="E1278">
        <v>28562.84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411</v>
      </c>
      <c r="E1279">
        <v>22628.9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412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413</v>
      </c>
      <c r="E1281">
        <v>62910.82</v>
      </c>
      <c r="F1281">
        <v>66515.42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414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415</v>
      </c>
      <c r="E1283">
        <v>56458.43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416</v>
      </c>
      <c r="E1284">
        <v>0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417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418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419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420</v>
      </c>
      <c r="E1288">
        <v>0</v>
      </c>
      <c r="F1288">
        <v>65979.64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421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422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423</v>
      </c>
      <c r="E1291">
        <v>171402.01</v>
      </c>
      <c r="F1291">
        <v>132503.29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409</v>
      </c>
      <c r="E1292">
        <v>765.7</v>
      </c>
      <c r="F1292">
        <v>5.27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410</v>
      </c>
      <c r="E1293">
        <v>31381.22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411</v>
      </c>
      <c r="E1294">
        <v>22628.9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412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413</v>
      </c>
      <c r="E1296">
        <v>62910.82</v>
      </c>
      <c r="F1296">
        <v>66515.42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414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415</v>
      </c>
      <c r="E1298">
        <v>55668.41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416</v>
      </c>
      <c r="E1299">
        <v>0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417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418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419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420</v>
      </c>
      <c r="E1303">
        <v>0</v>
      </c>
      <c r="F1303">
        <v>65157.65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421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422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423</v>
      </c>
      <c r="E1306">
        <v>173355.05</v>
      </c>
      <c r="F1306">
        <v>131678.34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409</v>
      </c>
      <c r="E1307">
        <v>1221.5</v>
      </c>
      <c r="F1307">
        <v>25.6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410</v>
      </c>
      <c r="E1308">
        <v>35491.51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411</v>
      </c>
      <c r="E1309">
        <v>22628.9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412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413</v>
      </c>
      <c r="E1311">
        <v>62910.82</v>
      </c>
      <c r="F1311">
        <v>66515.42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414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415</v>
      </c>
      <c r="E1313">
        <v>60790.13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416</v>
      </c>
      <c r="E1314">
        <v>0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417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418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419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420</v>
      </c>
      <c r="E1318">
        <v>0</v>
      </c>
      <c r="F1318">
        <v>65073.94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421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422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423</v>
      </c>
      <c r="E1321">
        <v>183042.85</v>
      </c>
      <c r="F1321">
        <v>131614.95000000001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409</v>
      </c>
      <c r="E1322">
        <v>911.02</v>
      </c>
      <c r="F1322">
        <v>9.7899999999999991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410</v>
      </c>
      <c r="E1323">
        <v>39680.74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411</v>
      </c>
      <c r="E1324">
        <v>22628.9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412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413</v>
      </c>
      <c r="E1326">
        <v>62910.82</v>
      </c>
      <c r="F1326">
        <v>66515.42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414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415</v>
      </c>
      <c r="E1328">
        <v>64461.65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416</v>
      </c>
      <c r="E1329">
        <v>0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417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418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419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420</v>
      </c>
      <c r="E1333">
        <v>0</v>
      </c>
      <c r="F1333">
        <v>64201.93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421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422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423</v>
      </c>
      <c r="E1336">
        <v>190593.13</v>
      </c>
      <c r="F1336">
        <v>130727.14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409</v>
      </c>
      <c r="E1337">
        <v>2681.39</v>
      </c>
      <c r="F1337">
        <v>266.99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410</v>
      </c>
      <c r="E1338">
        <v>48654.79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411</v>
      </c>
      <c r="E1339">
        <v>22628.9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412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413</v>
      </c>
      <c r="E1341">
        <v>62910.82</v>
      </c>
      <c r="F1341">
        <v>66515.42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414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415</v>
      </c>
      <c r="E1343">
        <v>66784.67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416</v>
      </c>
      <c r="E1344">
        <v>0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417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418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419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420</v>
      </c>
      <c r="E1348">
        <v>0</v>
      </c>
      <c r="F1348">
        <v>63715.73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421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422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423</v>
      </c>
      <c r="E1351">
        <v>203660.57</v>
      </c>
      <c r="F1351">
        <v>130498.14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409</v>
      </c>
      <c r="E1352">
        <v>5205.2700000000004</v>
      </c>
      <c r="F1352">
        <v>2.34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410</v>
      </c>
      <c r="E1353">
        <v>42317.17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411</v>
      </c>
      <c r="E1354">
        <v>22628.9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412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413</v>
      </c>
      <c r="E1356">
        <v>62910.82</v>
      </c>
      <c r="F1356">
        <v>66515.42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414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415</v>
      </c>
      <c r="E1358">
        <v>48743.23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416</v>
      </c>
      <c r="E1359">
        <v>0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417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418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419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420</v>
      </c>
      <c r="E1363">
        <v>0</v>
      </c>
      <c r="F1363">
        <v>65066.9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421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422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423</v>
      </c>
      <c r="E1366">
        <v>181805.38</v>
      </c>
      <c r="F1366">
        <v>131584.65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409</v>
      </c>
      <c r="E1367">
        <v>5277.05</v>
      </c>
      <c r="F1367">
        <v>37.54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410</v>
      </c>
      <c r="E1368">
        <v>35450.86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411</v>
      </c>
      <c r="E1369">
        <v>22628.9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412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413</v>
      </c>
      <c r="E1371">
        <v>62910.82</v>
      </c>
      <c r="F1371">
        <v>66515.42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414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415</v>
      </c>
      <c r="E1373">
        <v>46633.64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416</v>
      </c>
      <c r="E1374">
        <v>0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417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418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419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420</v>
      </c>
      <c r="E1378">
        <v>0</v>
      </c>
      <c r="F1378">
        <v>66851.490000000005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421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422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423</v>
      </c>
      <c r="E1381">
        <v>172901.27</v>
      </c>
      <c r="F1381">
        <v>133404.44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409</v>
      </c>
      <c r="E1382">
        <v>3996.12</v>
      </c>
      <c r="F1382">
        <v>2.0699999999999998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410</v>
      </c>
      <c r="E1383">
        <v>47486.69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411</v>
      </c>
      <c r="E1384">
        <v>22628.9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412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413</v>
      </c>
      <c r="E1386">
        <v>62910.82</v>
      </c>
      <c r="F1386">
        <v>66515.42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414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415</v>
      </c>
      <c r="E1388">
        <v>49023.08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416</v>
      </c>
      <c r="E1389">
        <v>0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417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418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419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420</v>
      </c>
      <c r="E1393">
        <v>0</v>
      </c>
      <c r="F1393">
        <v>63241.04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421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422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423</v>
      </c>
      <c r="E1396">
        <v>186045.61</v>
      </c>
      <c r="F1396">
        <v>129758.53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409</v>
      </c>
      <c r="E1397">
        <v>2491.5700000000002</v>
      </c>
      <c r="F1397">
        <v>0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410</v>
      </c>
      <c r="E1398">
        <v>58294.66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411</v>
      </c>
      <c r="E1399">
        <v>22628.9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412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413</v>
      </c>
      <c r="E1401">
        <v>62910.82</v>
      </c>
      <c r="F1401">
        <v>66515.42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414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415</v>
      </c>
      <c r="E1403">
        <v>53598.89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416</v>
      </c>
      <c r="E1404">
        <v>0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417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418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419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420</v>
      </c>
      <c r="E1408">
        <v>0</v>
      </c>
      <c r="F1408">
        <v>60140.62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421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422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423</v>
      </c>
      <c r="E1411">
        <v>199924.84</v>
      </c>
      <c r="F1411">
        <v>126656.04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409</v>
      </c>
      <c r="E1412">
        <v>719.52</v>
      </c>
      <c r="F1412">
        <v>0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410</v>
      </c>
      <c r="E1413">
        <v>78097.17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411</v>
      </c>
      <c r="E1414">
        <v>22628.9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412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413</v>
      </c>
      <c r="E1416">
        <v>62910.82</v>
      </c>
      <c r="F1416">
        <v>66515.42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414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415</v>
      </c>
      <c r="E1418">
        <v>52557.86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416</v>
      </c>
      <c r="E1419">
        <v>0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417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418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419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420</v>
      </c>
      <c r="E1423">
        <v>0</v>
      </c>
      <c r="F1423">
        <v>53613.37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421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422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423</v>
      </c>
      <c r="E1426">
        <v>216914.26</v>
      </c>
      <c r="F1426">
        <v>120128.79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409</v>
      </c>
      <c r="E1427">
        <v>10116.969999999999</v>
      </c>
      <c r="F1427">
        <v>195.12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410</v>
      </c>
      <c r="E1428">
        <v>37857.18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411</v>
      </c>
      <c r="E1429">
        <v>22628.9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412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413</v>
      </c>
      <c r="E1431">
        <v>62910.82</v>
      </c>
      <c r="F1431">
        <v>66515.42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414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415</v>
      </c>
      <c r="E1433">
        <v>52724.09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416</v>
      </c>
      <c r="E1434">
        <v>0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417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418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419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420</v>
      </c>
      <c r="E1438">
        <v>0</v>
      </c>
      <c r="F1438">
        <v>70584.17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421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422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423</v>
      </c>
      <c r="E1441">
        <v>186237.95</v>
      </c>
      <c r="F1441">
        <v>137294.71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409</v>
      </c>
      <c r="E1442">
        <v>0</v>
      </c>
      <c r="F1442">
        <v>216.18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410</v>
      </c>
      <c r="E1443">
        <v>9318.61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411</v>
      </c>
      <c r="E1444">
        <v>45240.58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412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413</v>
      </c>
      <c r="E1446">
        <v>62910.82</v>
      </c>
      <c r="F1446">
        <v>66515.42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414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415</v>
      </c>
      <c r="E1448">
        <v>56871.74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416</v>
      </c>
      <c r="E1449">
        <v>0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417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418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419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420</v>
      </c>
      <c r="E1453">
        <v>0</v>
      </c>
      <c r="F1453">
        <v>77903.16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421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422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423</v>
      </c>
      <c r="E1456">
        <v>174341.75</v>
      </c>
      <c r="F1456">
        <v>144634.76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409</v>
      </c>
      <c r="E1457">
        <v>0</v>
      </c>
      <c r="F1457">
        <v>387.43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410</v>
      </c>
      <c r="E1458">
        <v>28902.49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411</v>
      </c>
      <c r="E1459">
        <v>45240.58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412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413</v>
      </c>
      <c r="E1461">
        <v>62910.82</v>
      </c>
      <c r="F1461">
        <v>66515.42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414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415</v>
      </c>
      <c r="E1463">
        <v>73660.97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416</v>
      </c>
      <c r="E1464">
        <v>0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417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418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419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420</v>
      </c>
      <c r="E1468">
        <v>0</v>
      </c>
      <c r="F1468">
        <v>71744.33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421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422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423</v>
      </c>
      <c r="E1471">
        <v>210714.85</v>
      </c>
      <c r="F1471">
        <v>138647.18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409</v>
      </c>
      <c r="E1472">
        <v>0</v>
      </c>
      <c r="F1472">
        <v>57.66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410</v>
      </c>
      <c r="E1473">
        <v>22445.17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411</v>
      </c>
      <c r="E1474">
        <v>45240.58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412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413</v>
      </c>
      <c r="E1476">
        <v>62910.82</v>
      </c>
      <c r="F1476">
        <v>66515.42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414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415</v>
      </c>
      <c r="E1478">
        <v>68644.850000000006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416</v>
      </c>
      <c r="E1479">
        <v>0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417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418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419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420</v>
      </c>
      <c r="E1483">
        <v>0</v>
      </c>
      <c r="F1483">
        <v>71467.16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421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422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423</v>
      </c>
      <c r="E1486">
        <v>199241.41</v>
      </c>
      <c r="F1486">
        <v>138040.24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409</v>
      </c>
      <c r="E1487">
        <v>0</v>
      </c>
      <c r="F1487">
        <v>59.81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410</v>
      </c>
      <c r="E1488">
        <v>34808.550000000003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411</v>
      </c>
      <c r="E1489">
        <v>45240.58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412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413</v>
      </c>
      <c r="E1491">
        <v>62910.82</v>
      </c>
      <c r="F1491">
        <v>66515.42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414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415</v>
      </c>
      <c r="E1493">
        <v>74836.899999999994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416</v>
      </c>
      <c r="E1494">
        <v>0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417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418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419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420</v>
      </c>
      <c r="E1498">
        <v>0</v>
      </c>
      <c r="F1498">
        <v>69084.14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421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422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423</v>
      </c>
      <c r="E1501">
        <v>217796.84</v>
      </c>
      <c r="F1501">
        <v>135659.37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409</v>
      </c>
      <c r="E1502">
        <v>0</v>
      </c>
      <c r="F1502">
        <v>47.51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410</v>
      </c>
      <c r="E1503">
        <v>25655.78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411</v>
      </c>
      <c r="E1504">
        <v>45240.58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412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413</v>
      </c>
      <c r="E1506">
        <v>62910.82</v>
      </c>
      <c r="F1506">
        <v>66515.42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414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415</v>
      </c>
      <c r="E1508">
        <v>67676.789999999994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416</v>
      </c>
      <c r="E1509">
        <v>0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417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418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419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420</v>
      </c>
      <c r="E1513">
        <v>0</v>
      </c>
      <c r="F1513">
        <v>71471.73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421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422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423</v>
      </c>
      <c r="E1516">
        <v>201483.97</v>
      </c>
      <c r="F1516">
        <v>138034.66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409</v>
      </c>
      <c r="E1517">
        <v>0</v>
      </c>
      <c r="F1517">
        <v>0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410</v>
      </c>
      <c r="E1518">
        <v>38737.5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411</v>
      </c>
      <c r="E1519">
        <v>45240.58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412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413</v>
      </c>
      <c r="E1521">
        <v>62910.82</v>
      </c>
      <c r="F1521">
        <v>66515.42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414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415</v>
      </c>
      <c r="E1523">
        <v>70046.89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416</v>
      </c>
      <c r="E1524">
        <v>0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417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418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419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420</v>
      </c>
      <c r="E1528">
        <v>0</v>
      </c>
      <c r="F1528">
        <v>65991.009999999995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421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422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423</v>
      </c>
      <c r="E1531">
        <v>216935.78</v>
      </c>
      <c r="F1531">
        <v>132506.43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409</v>
      </c>
      <c r="E1532">
        <v>0</v>
      </c>
      <c r="F1532">
        <v>0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410</v>
      </c>
      <c r="E1533">
        <v>41714.76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411</v>
      </c>
      <c r="E1534">
        <v>45240.58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412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413</v>
      </c>
      <c r="E1536">
        <v>62910.82</v>
      </c>
      <c r="F1536">
        <v>66515.42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414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415</v>
      </c>
      <c r="E1538">
        <v>69898.19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416</v>
      </c>
      <c r="E1539">
        <v>0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417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418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419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420</v>
      </c>
      <c r="E1543">
        <v>0</v>
      </c>
      <c r="F1543">
        <v>65176.83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421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422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423</v>
      </c>
      <c r="E1546">
        <v>219764.34</v>
      </c>
      <c r="F1546">
        <v>131692.25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409</v>
      </c>
      <c r="E1547">
        <v>0</v>
      </c>
      <c r="F1547">
        <v>0.14000000000000001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410</v>
      </c>
      <c r="E1548">
        <v>46089.64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411</v>
      </c>
      <c r="E1549">
        <v>45240.58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412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413</v>
      </c>
      <c r="E1551">
        <v>62910.82</v>
      </c>
      <c r="F1551">
        <v>66515.42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414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415</v>
      </c>
      <c r="E1553">
        <v>74309.61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416</v>
      </c>
      <c r="E1554">
        <v>0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417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418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419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420</v>
      </c>
      <c r="E1558">
        <v>0</v>
      </c>
      <c r="F1558">
        <v>65086.86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421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422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423</v>
      </c>
      <c r="E1561">
        <v>228550.64</v>
      </c>
      <c r="F1561">
        <v>131602.42000000001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409</v>
      </c>
      <c r="E1562">
        <v>0</v>
      </c>
      <c r="F1562">
        <v>0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410</v>
      </c>
      <c r="E1563">
        <v>51853.52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411</v>
      </c>
      <c r="E1564">
        <v>45240.58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412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413</v>
      </c>
      <c r="E1566">
        <v>62910.82</v>
      </c>
      <c r="F1566">
        <v>66515.42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414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415</v>
      </c>
      <c r="E1568">
        <v>79910.83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416</v>
      </c>
      <c r="E1569">
        <v>0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417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418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419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420</v>
      </c>
      <c r="E1573">
        <v>0</v>
      </c>
      <c r="F1573">
        <v>64212.1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421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422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423</v>
      </c>
      <c r="E1576">
        <v>239915.75</v>
      </c>
      <c r="F1576">
        <v>130727.53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409</v>
      </c>
      <c r="E1577">
        <v>0</v>
      </c>
      <c r="F1577">
        <v>79.849999999999994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410</v>
      </c>
      <c r="E1578">
        <v>59809.21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411</v>
      </c>
      <c r="E1579">
        <v>45240.58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412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413</v>
      </c>
      <c r="E1581">
        <v>62910.82</v>
      </c>
      <c r="F1581">
        <v>66515.42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414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415</v>
      </c>
      <c r="E1583">
        <v>81720.03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416</v>
      </c>
      <c r="E1584">
        <v>0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417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418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419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420</v>
      </c>
      <c r="E1588">
        <v>0</v>
      </c>
      <c r="F1588">
        <v>63726.14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421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422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423</v>
      </c>
      <c r="E1591">
        <v>249680.63</v>
      </c>
      <c r="F1591">
        <v>130321.41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409</v>
      </c>
      <c r="E1592">
        <v>0</v>
      </c>
      <c r="F1592">
        <v>216.93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410</v>
      </c>
      <c r="E1593">
        <v>61144.23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411</v>
      </c>
      <c r="E1594">
        <v>45240.58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412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413</v>
      </c>
      <c r="E1596">
        <v>62910.82</v>
      </c>
      <c r="F1596">
        <v>66515.42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414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415</v>
      </c>
      <c r="E1598">
        <v>83027.789999999994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416</v>
      </c>
      <c r="E1599">
        <v>0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417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418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419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420</v>
      </c>
      <c r="E1603">
        <v>0</v>
      </c>
      <c r="F1603">
        <v>65106.37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421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422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423</v>
      </c>
      <c r="E1606">
        <v>252323.41</v>
      </c>
      <c r="F1606">
        <v>131838.72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409</v>
      </c>
      <c r="E1607">
        <v>0</v>
      </c>
      <c r="F1607">
        <v>323.24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410</v>
      </c>
      <c r="E1608">
        <v>50824.22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411</v>
      </c>
      <c r="E1609">
        <v>45240.58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412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413</v>
      </c>
      <c r="E1611">
        <v>62910.82</v>
      </c>
      <c r="F1611">
        <v>66515.42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414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415</v>
      </c>
      <c r="E1613">
        <v>75301.2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416</v>
      </c>
      <c r="E1614">
        <v>0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417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418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419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420</v>
      </c>
      <c r="E1618">
        <v>0</v>
      </c>
      <c r="F1618">
        <v>66879.740000000005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421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422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423</v>
      </c>
      <c r="E1621">
        <v>234276.81</v>
      </c>
      <c r="F1621">
        <v>133718.39999999999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409</v>
      </c>
      <c r="E1622">
        <v>0</v>
      </c>
      <c r="F1622">
        <v>102.71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410</v>
      </c>
      <c r="E1623">
        <v>68033.23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411</v>
      </c>
      <c r="E1624">
        <v>45240.58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412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413</v>
      </c>
      <c r="E1626">
        <v>62910.82</v>
      </c>
      <c r="F1626">
        <v>66515.42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414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415</v>
      </c>
      <c r="E1628">
        <v>80162.83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416</v>
      </c>
      <c r="E1629">
        <v>0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417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418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419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420</v>
      </c>
      <c r="E1633">
        <v>0</v>
      </c>
      <c r="F1633">
        <v>63272.800000000003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421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422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423</v>
      </c>
      <c r="E1636">
        <v>256347.45</v>
      </c>
      <c r="F1636">
        <v>129890.93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409</v>
      </c>
      <c r="E1637">
        <v>0</v>
      </c>
      <c r="F1637">
        <v>12.6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410</v>
      </c>
      <c r="E1638">
        <v>81682.929999999993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411</v>
      </c>
      <c r="E1639">
        <v>45240.58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412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413</v>
      </c>
      <c r="E1641">
        <v>62910.82</v>
      </c>
      <c r="F1641">
        <v>66515.42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414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415</v>
      </c>
      <c r="E1643">
        <v>85790.43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416</v>
      </c>
      <c r="E1644">
        <v>0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417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418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419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420</v>
      </c>
      <c r="E1648">
        <v>0</v>
      </c>
      <c r="F1648">
        <v>60173.71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421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422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423</v>
      </c>
      <c r="E1651">
        <v>275624.75</v>
      </c>
      <c r="F1651">
        <v>126701.73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409</v>
      </c>
      <c r="E1652">
        <v>0</v>
      </c>
      <c r="F1652">
        <v>0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410</v>
      </c>
      <c r="E1653">
        <v>107845.26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411</v>
      </c>
      <c r="E1654">
        <v>45240.58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412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413</v>
      </c>
      <c r="E1656">
        <v>62910.82</v>
      </c>
      <c r="F1656">
        <v>66515.42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414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415</v>
      </c>
      <c r="E1658">
        <v>83667.14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416</v>
      </c>
      <c r="E1659">
        <v>0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417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418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419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420</v>
      </c>
      <c r="E1663">
        <v>0</v>
      </c>
      <c r="F1663">
        <v>53639.03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421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422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423</v>
      </c>
      <c r="E1666">
        <v>299663.78999999998</v>
      </c>
      <c r="F1666">
        <v>120154.45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409</v>
      </c>
      <c r="E1667">
        <v>0</v>
      </c>
      <c r="F1667">
        <v>1034.42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410</v>
      </c>
      <c r="E1668">
        <v>53307.32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411</v>
      </c>
      <c r="E1669">
        <v>45240.58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412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413</v>
      </c>
      <c r="E1671">
        <v>62910.82</v>
      </c>
      <c r="F1671">
        <v>66515.42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414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415</v>
      </c>
      <c r="E1673">
        <v>83969.72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416</v>
      </c>
      <c r="E1674">
        <v>0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417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418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419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420</v>
      </c>
      <c r="E1678">
        <v>0</v>
      </c>
      <c r="F1678">
        <v>70614.539999999994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421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422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423</v>
      </c>
      <c r="E1681">
        <v>245428.43</v>
      </c>
      <c r="F1681">
        <v>138164.39000000001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409</v>
      </c>
      <c r="E1682">
        <v>0</v>
      </c>
      <c r="F1682">
        <v>179.8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410</v>
      </c>
      <c r="E1683">
        <v>6852.74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411</v>
      </c>
      <c r="E1684">
        <v>22628.9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412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413</v>
      </c>
      <c r="E1686">
        <v>62910.82</v>
      </c>
      <c r="F1686">
        <v>66515.42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414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415</v>
      </c>
      <c r="E1688">
        <v>36008.07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416</v>
      </c>
      <c r="E1689">
        <v>0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417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418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419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420</v>
      </c>
      <c r="E1693">
        <v>0</v>
      </c>
      <c r="F1693">
        <v>77894.38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421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422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423</v>
      </c>
      <c r="E1696">
        <v>128400.53</v>
      </c>
      <c r="F1696">
        <v>144589.60999999999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409</v>
      </c>
      <c r="E1697">
        <v>0</v>
      </c>
      <c r="F1697">
        <v>2027.24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410</v>
      </c>
      <c r="E1698">
        <v>21212.3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411</v>
      </c>
      <c r="E1699">
        <v>22628.9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412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413</v>
      </c>
      <c r="E1701">
        <v>62910.82</v>
      </c>
      <c r="F1701">
        <v>66515.42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414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415</v>
      </c>
      <c r="E1703">
        <v>59575.05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416</v>
      </c>
      <c r="E1704">
        <v>0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417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418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419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420</v>
      </c>
      <c r="E1708">
        <v>0</v>
      </c>
      <c r="F1708">
        <v>71733.399999999994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421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422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423</v>
      </c>
      <c r="E1711">
        <v>166327.06</v>
      </c>
      <c r="F1711">
        <v>140276.06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409</v>
      </c>
      <c r="E1712">
        <v>0</v>
      </c>
      <c r="F1712">
        <v>661.7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410</v>
      </c>
      <c r="E1713">
        <v>15650.19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411</v>
      </c>
      <c r="E1714">
        <v>22628.9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412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413</v>
      </c>
      <c r="E1716">
        <v>62910.82</v>
      </c>
      <c r="F1716">
        <v>66515.42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414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415</v>
      </c>
      <c r="E1718">
        <v>54363.71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416</v>
      </c>
      <c r="E1719">
        <v>0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417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418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419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420</v>
      </c>
      <c r="E1723">
        <v>0</v>
      </c>
      <c r="F1723">
        <v>71456.5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421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422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423</v>
      </c>
      <c r="E1726">
        <v>155553.60999999999</v>
      </c>
      <c r="F1726">
        <v>138633.62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409</v>
      </c>
      <c r="E1727">
        <v>0</v>
      </c>
      <c r="F1727">
        <v>481.57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410</v>
      </c>
      <c r="E1728">
        <v>26029.34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411</v>
      </c>
      <c r="E1729">
        <v>22628.9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412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413</v>
      </c>
      <c r="E1731">
        <v>62910.82</v>
      </c>
      <c r="F1731">
        <v>66515.42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414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415</v>
      </c>
      <c r="E1733">
        <v>60032.81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416</v>
      </c>
      <c r="E1734">
        <v>0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417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418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419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420</v>
      </c>
      <c r="E1738">
        <v>0</v>
      </c>
      <c r="F1738">
        <v>69073.84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421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422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423</v>
      </c>
      <c r="E1741">
        <v>171601.87</v>
      </c>
      <c r="F1741">
        <v>136070.82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409</v>
      </c>
      <c r="E1742">
        <v>0</v>
      </c>
      <c r="F1742">
        <v>750.65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410</v>
      </c>
      <c r="E1743">
        <v>17863.8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411</v>
      </c>
      <c r="E1744">
        <v>22628.9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412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413</v>
      </c>
      <c r="E1746">
        <v>62910.82</v>
      </c>
      <c r="F1746">
        <v>66515.42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414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415</v>
      </c>
      <c r="E1748">
        <v>53726.51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416</v>
      </c>
      <c r="E1749">
        <v>0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417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418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419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420</v>
      </c>
      <c r="E1753">
        <v>0</v>
      </c>
      <c r="F1753">
        <v>71464.259999999995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421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422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423</v>
      </c>
      <c r="E1756">
        <v>157130.03</v>
      </c>
      <c r="F1756">
        <v>138730.32999999999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409</v>
      </c>
      <c r="E1757">
        <v>0</v>
      </c>
      <c r="F1757">
        <v>10.43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410</v>
      </c>
      <c r="E1758">
        <v>28941.599999999999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411</v>
      </c>
      <c r="E1759">
        <v>22628.9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412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413</v>
      </c>
      <c r="E1761">
        <v>62910.82</v>
      </c>
      <c r="F1761">
        <v>66515.42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414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415</v>
      </c>
      <c r="E1763">
        <v>56459.28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416</v>
      </c>
      <c r="E1764">
        <v>0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417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418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419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420</v>
      </c>
      <c r="E1768">
        <v>0</v>
      </c>
      <c r="F1768">
        <v>65981.919999999998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421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422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423</v>
      </c>
      <c r="E1771">
        <v>170940.6</v>
      </c>
      <c r="F1771">
        <v>132507.78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409</v>
      </c>
      <c r="E1772">
        <v>0</v>
      </c>
      <c r="F1772">
        <v>7.18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410</v>
      </c>
      <c r="E1773">
        <v>31725.61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411</v>
      </c>
      <c r="E1774">
        <v>22628.9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412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413</v>
      </c>
      <c r="E1776">
        <v>62910.82</v>
      </c>
      <c r="F1776">
        <v>66515.42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414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415</v>
      </c>
      <c r="E1778">
        <v>55668.41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416</v>
      </c>
      <c r="E1779">
        <v>0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417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418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419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420</v>
      </c>
      <c r="E1783">
        <v>0</v>
      </c>
      <c r="F1783">
        <v>65159.41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421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422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423</v>
      </c>
      <c r="E1786">
        <v>172933.74</v>
      </c>
      <c r="F1786">
        <v>131682.01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409</v>
      </c>
      <c r="E1787">
        <v>0</v>
      </c>
      <c r="F1787">
        <v>35.53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410</v>
      </c>
      <c r="E1788">
        <v>35648.11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411</v>
      </c>
      <c r="E1789">
        <v>22628.9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412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413</v>
      </c>
      <c r="E1791">
        <v>62910.82</v>
      </c>
      <c r="F1791">
        <v>66515.42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414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415</v>
      </c>
      <c r="E1793">
        <v>60797.17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416</v>
      </c>
      <c r="E1794">
        <v>0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417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418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419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420</v>
      </c>
      <c r="E1798">
        <v>0</v>
      </c>
      <c r="F1798">
        <v>65077.48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421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422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423</v>
      </c>
      <c r="E1801">
        <v>181985</v>
      </c>
      <c r="F1801">
        <v>131628.43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409</v>
      </c>
      <c r="E1802">
        <v>0</v>
      </c>
      <c r="F1802">
        <v>14.18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410</v>
      </c>
      <c r="E1803">
        <v>39841.800000000003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411</v>
      </c>
      <c r="E1804">
        <v>22628.9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412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413</v>
      </c>
      <c r="E1806">
        <v>62910.82</v>
      </c>
      <c r="F1806">
        <v>66515.42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414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415</v>
      </c>
      <c r="E1808">
        <v>64461.65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416</v>
      </c>
      <c r="E1809">
        <v>0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417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418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419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420</v>
      </c>
      <c r="E1813">
        <v>0</v>
      </c>
      <c r="F1813">
        <v>64203.55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421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422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423</v>
      </c>
      <c r="E1816">
        <v>189843.17</v>
      </c>
      <c r="F1816">
        <v>130733.15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409</v>
      </c>
      <c r="E1817">
        <v>0</v>
      </c>
      <c r="F1817">
        <v>335.44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410</v>
      </c>
      <c r="E1818">
        <v>48611.25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411</v>
      </c>
      <c r="E1819">
        <v>22628.9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412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413</v>
      </c>
      <c r="E1821">
        <v>62910.82</v>
      </c>
      <c r="F1821">
        <v>66515.42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414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415</v>
      </c>
      <c r="E1823">
        <v>66926.240000000005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416</v>
      </c>
      <c r="E1824">
        <v>0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417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418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419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420</v>
      </c>
      <c r="E1828">
        <v>0</v>
      </c>
      <c r="F1828">
        <v>63717.94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421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422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423</v>
      </c>
      <c r="E1831">
        <v>201077.2</v>
      </c>
      <c r="F1831">
        <v>130568.8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409</v>
      </c>
      <c r="E1832">
        <v>0</v>
      </c>
      <c r="F1832">
        <v>22.01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410</v>
      </c>
      <c r="E1833">
        <v>42122.9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411</v>
      </c>
      <c r="E1834">
        <v>22628.9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412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413</v>
      </c>
      <c r="E1836">
        <v>62910.82</v>
      </c>
      <c r="F1836">
        <v>66515.42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414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415</v>
      </c>
      <c r="E1838">
        <v>48973.77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416</v>
      </c>
      <c r="E1839">
        <v>0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417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418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419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420</v>
      </c>
      <c r="E1843">
        <v>0</v>
      </c>
      <c r="F1843">
        <v>65085.760000000002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421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422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423</v>
      </c>
      <c r="E1846">
        <v>176636.38</v>
      </c>
      <c r="F1846">
        <v>131623.19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409</v>
      </c>
      <c r="E1847">
        <v>0</v>
      </c>
      <c r="F1847">
        <v>140.56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410</v>
      </c>
      <c r="E1848">
        <v>35329.919999999998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411</v>
      </c>
      <c r="E1849">
        <v>22628.9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412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413</v>
      </c>
      <c r="E1851">
        <v>62910.82</v>
      </c>
      <c r="F1851">
        <v>66515.42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414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415</v>
      </c>
      <c r="E1853">
        <v>46891.5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416</v>
      </c>
      <c r="E1854">
        <v>0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417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418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419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420</v>
      </c>
      <c r="E1858">
        <v>0</v>
      </c>
      <c r="F1858">
        <v>66867.8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421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422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423</v>
      </c>
      <c r="E1861">
        <v>167761.14000000001</v>
      </c>
      <c r="F1861">
        <v>133523.79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409</v>
      </c>
      <c r="E1862">
        <v>0</v>
      </c>
      <c r="F1862">
        <v>25.88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410</v>
      </c>
      <c r="E1863">
        <v>47299.76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411</v>
      </c>
      <c r="E1864">
        <v>22628.9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412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413</v>
      </c>
      <c r="E1866">
        <v>62910.82</v>
      </c>
      <c r="F1866">
        <v>66515.42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414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415</v>
      </c>
      <c r="E1868">
        <v>49175.81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416</v>
      </c>
      <c r="E1869">
        <v>0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417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418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419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420</v>
      </c>
      <c r="E1873">
        <v>0</v>
      </c>
      <c r="F1873">
        <v>63256.18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421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422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423</v>
      </c>
      <c r="E1876">
        <v>182015.29</v>
      </c>
      <c r="F1876">
        <v>129797.48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409</v>
      </c>
      <c r="E1877">
        <v>0</v>
      </c>
      <c r="F1877">
        <v>1.07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410</v>
      </c>
      <c r="E1878">
        <v>58003.29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411</v>
      </c>
      <c r="E1879">
        <v>22628.9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412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413</v>
      </c>
      <c r="E1881">
        <v>62910.82</v>
      </c>
      <c r="F1881">
        <v>66515.42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414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415</v>
      </c>
      <c r="E1883">
        <v>53661.08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416</v>
      </c>
      <c r="E1884">
        <v>0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417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418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419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420</v>
      </c>
      <c r="E1888">
        <v>0</v>
      </c>
      <c r="F1888">
        <v>60153.39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421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422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423</v>
      </c>
      <c r="E1891">
        <v>197204.09</v>
      </c>
      <c r="F1891">
        <v>126669.88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409</v>
      </c>
      <c r="E1892">
        <v>0</v>
      </c>
      <c r="F1892">
        <v>0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410</v>
      </c>
      <c r="E1893">
        <v>78006.41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411</v>
      </c>
      <c r="E1894">
        <v>22628.9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412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413</v>
      </c>
      <c r="E1896">
        <v>62910.82</v>
      </c>
      <c r="F1896">
        <v>66515.42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414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415</v>
      </c>
      <c r="E1898">
        <v>52560.98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416</v>
      </c>
      <c r="E1899">
        <v>0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417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418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419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420</v>
      </c>
      <c r="E1903">
        <v>0</v>
      </c>
      <c r="F1903">
        <v>53619.05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421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422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423</v>
      </c>
      <c r="E1906">
        <v>216107.1</v>
      </c>
      <c r="F1906">
        <v>120134.48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409</v>
      </c>
      <c r="E1907">
        <v>0</v>
      </c>
      <c r="F1907">
        <v>591.49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410</v>
      </c>
      <c r="E1908">
        <v>37752.980000000003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411</v>
      </c>
      <c r="E1909">
        <v>22628.9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412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413</v>
      </c>
      <c r="E1911">
        <v>62910.82</v>
      </c>
      <c r="F1911">
        <v>66515.42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414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415</v>
      </c>
      <c r="E1913">
        <v>53484.31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416</v>
      </c>
      <c r="E1914">
        <v>0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417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418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419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420</v>
      </c>
      <c r="E1918">
        <v>0</v>
      </c>
      <c r="F1918">
        <v>70599.02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421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422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423</v>
      </c>
      <c r="E1921">
        <v>176777</v>
      </c>
      <c r="F1921">
        <v>137705.93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409</v>
      </c>
      <c r="E1922">
        <v>0</v>
      </c>
      <c r="F1922">
        <v>43941.68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410</v>
      </c>
      <c r="E1923">
        <v>9629.1200000000008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411</v>
      </c>
      <c r="E1924">
        <v>45240.58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412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413</v>
      </c>
      <c r="E1926">
        <v>62910.82</v>
      </c>
      <c r="F1926">
        <v>66515.42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414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415</v>
      </c>
      <c r="E1928">
        <v>29419.42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416</v>
      </c>
      <c r="E1929">
        <v>0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417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418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419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420</v>
      </c>
      <c r="E1933">
        <v>0</v>
      </c>
      <c r="F1933">
        <v>77901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421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422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423</v>
      </c>
      <c r="E1936">
        <v>147199.93</v>
      </c>
      <c r="F1936">
        <v>188358.1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409</v>
      </c>
      <c r="E1937">
        <v>0</v>
      </c>
      <c r="F1937">
        <v>29541.16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410</v>
      </c>
      <c r="E1938">
        <v>28598.74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411</v>
      </c>
      <c r="E1939">
        <v>45240.58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412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413</v>
      </c>
      <c r="E1941">
        <v>62910.82</v>
      </c>
      <c r="F1941">
        <v>66515.42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414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415</v>
      </c>
      <c r="E1943">
        <v>41612.17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416</v>
      </c>
      <c r="E1944">
        <v>0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417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418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419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420</v>
      </c>
      <c r="E1948">
        <v>0</v>
      </c>
      <c r="F1948">
        <v>71742.559999999998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421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422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423</v>
      </c>
      <c r="E1951">
        <v>178362.31</v>
      </c>
      <c r="F1951">
        <v>167799.15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409</v>
      </c>
      <c r="E1952">
        <v>0</v>
      </c>
      <c r="F1952">
        <v>17416.060000000001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410</v>
      </c>
      <c r="E1953">
        <v>22815.69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411</v>
      </c>
      <c r="E1954">
        <v>45240.58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412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413</v>
      </c>
      <c r="E1956">
        <v>62910.82</v>
      </c>
      <c r="F1956">
        <v>66515.42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414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415</v>
      </c>
      <c r="E1958">
        <v>37953.379999999997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416</v>
      </c>
      <c r="E1959">
        <v>0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417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418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419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420</v>
      </c>
      <c r="E1963">
        <v>0</v>
      </c>
      <c r="F1963">
        <v>71466.2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421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422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423</v>
      </c>
      <c r="E1966">
        <v>168920.47</v>
      </c>
      <c r="F1966">
        <v>155397.69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409</v>
      </c>
      <c r="E1967">
        <v>0</v>
      </c>
      <c r="F1967">
        <v>15822.04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410</v>
      </c>
      <c r="E1968">
        <v>34416.04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411</v>
      </c>
      <c r="E1969">
        <v>45240.58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412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413</v>
      </c>
      <c r="E1971">
        <v>62910.82</v>
      </c>
      <c r="F1971">
        <v>66515.42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414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415</v>
      </c>
      <c r="E1973">
        <v>43285.94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416</v>
      </c>
      <c r="E1974">
        <v>0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417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418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419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420</v>
      </c>
      <c r="E1978">
        <v>0</v>
      </c>
      <c r="F1978">
        <v>69083.490000000005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421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422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423</v>
      </c>
      <c r="E1981">
        <v>185853.38</v>
      </c>
      <c r="F1981">
        <v>151420.95000000001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409</v>
      </c>
      <c r="E1982">
        <v>0</v>
      </c>
      <c r="F1982">
        <v>16167.85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410</v>
      </c>
      <c r="E1983">
        <v>25843.37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411</v>
      </c>
      <c r="E1984">
        <v>45240.58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412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413</v>
      </c>
      <c r="E1986">
        <v>62910.82</v>
      </c>
      <c r="F1986">
        <v>66515.42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414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415</v>
      </c>
      <c r="E1988">
        <v>38387.4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416</v>
      </c>
      <c r="E1989">
        <v>0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417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418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419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420</v>
      </c>
      <c r="E1993">
        <v>0</v>
      </c>
      <c r="F1993">
        <v>71469.88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421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422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423</v>
      </c>
      <c r="E1996">
        <v>172382.17</v>
      </c>
      <c r="F1996">
        <v>154153.15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409</v>
      </c>
      <c r="E1997">
        <v>0</v>
      </c>
      <c r="F1997">
        <v>3621.12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410</v>
      </c>
      <c r="E1998">
        <v>38933.379999999997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411</v>
      </c>
      <c r="E1999">
        <v>45240.58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412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413</v>
      </c>
      <c r="E2001">
        <v>62910.82</v>
      </c>
      <c r="F2001">
        <v>66515.42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414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415</v>
      </c>
      <c r="E2003">
        <v>41765.269999999997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416</v>
      </c>
      <c r="E2004">
        <v>0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417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418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419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420</v>
      </c>
      <c r="E2008">
        <v>0</v>
      </c>
      <c r="F2008">
        <v>65989.58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421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422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423</v>
      </c>
      <c r="E2011">
        <v>188850.04</v>
      </c>
      <c r="F2011">
        <v>136126.12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409</v>
      </c>
      <c r="E2012">
        <v>0</v>
      </c>
      <c r="F2012">
        <v>3447.33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410</v>
      </c>
      <c r="E2013">
        <v>40871.72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411</v>
      </c>
      <c r="E2014">
        <v>45240.58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412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413</v>
      </c>
      <c r="E2016">
        <v>62910.82</v>
      </c>
      <c r="F2016">
        <v>66515.42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414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415</v>
      </c>
      <c r="E2018">
        <v>42013.88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416</v>
      </c>
      <c r="E2019">
        <v>0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417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418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419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420</v>
      </c>
      <c r="E2023">
        <v>0</v>
      </c>
      <c r="F2023">
        <v>65176.17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421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422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423</v>
      </c>
      <c r="E2026">
        <v>191037</v>
      </c>
      <c r="F2026">
        <v>135138.92000000001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409</v>
      </c>
      <c r="E2027">
        <v>0</v>
      </c>
      <c r="F2027">
        <v>5345.41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410</v>
      </c>
      <c r="E2028">
        <v>45261.88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411</v>
      </c>
      <c r="E2029">
        <v>45240.58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412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413</v>
      </c>
      <c r="E2031">
        <v>62910.82</v>
      </c>
      <c r="F2031">
        <v>66515.42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414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415</v>
      </c>
      <c r="E2033">
        <v>44709.87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416</v>
      </c>
      <c r="E2034">
        <v>0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417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418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419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420</v>
      </c>
      <c r="E2038">
        <v>0</v>
      </c>
      <c r="F2038">
        <v>65085.88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421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422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423</v>
      </c>
      <c r="E2041">
        <v>198123.14</v>
      </c>
      <c r="F2041">
        <v>136946.71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409</v>
      </c>
      <c r="E2042">
        <v>0</v>
      </c>
      <c r="F2042">
        <v>4288.8500000000004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410</v>
      </c>
      <c r="E2043">
        <v>50669.88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411</v>
      </c>
      <c r="E2044">
        <v>45240.58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412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413</v>
      </c>
      <c r="E2046">
        <v>62910.82</v>
      </c>
      <c r="F2046">
        <v>66515.42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414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415</v>
      </c>
      <c r="E2048">
        <v>48453.45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416</v>
      </c>
      <c r="E2049">
        <v>0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417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418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419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420</v>
      </c>
      <c r="E2053">
        <v>0</v>
      </c>
      <c r="F2053">
        <v>64210.96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421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422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423</v>
      </c>
      <c r="E2056">
        <v>207274.73</v>
      </c>
      <c r="F2056">
        <v>135015.22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409</v>
      </c>
      <c r="E2057">
        <v>0</v>
      </c>
      <c r="F2057">
        <v>11735.71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410</v>
      </c>
      <c r="E2058">
        <v>57967.040000000001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411</v>
      </c>
      <c r="E2059">
        <v>45240.58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412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413</v>
      </c>
      <c r="E2061">
        <v>62910.82</v>
      </c>
      <c r="F2061">
        <v>66515.42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414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415</v>
      </c>
      <c r="E2063">
        <v>51152.59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416</v>
      </c>
      <c r="E2064">
        <v>0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417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418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419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420</v>
      </c>
      <c r="E2068">
        <v>0</v>
      </c>
      <c r="F2068">
        <v>63724.17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421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422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423</v>
      </c>
      <c r="E2071">
        <v>217271.03</v>
      </c>
      <c r="F2071">
        <v>141975.29999999999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409</v>
      </c>
      <c r="E2072">
        <v>0</v>
      </c>
      <c r="F2072">
        <v>28544.15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410</v>
      </c>
      <c r="E2073">
        <v>59469.83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411</v>
      </c>
      <c r="E2074">
        <v>45240.58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412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413</v>
      </c>
      <c r="E2076">
        <v>62910.82</v>
      </c>
      <c r="F2076">
        <v>66515.42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414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415</v>
      </c>
      <c r="E2078">
        <v>51162.53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416</v>
      </c>
      <c r="E2079">
        <v>0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417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418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419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420</v>
      </c>
      <c r="E2083">
        <v>0</v>
      </c>
      <c r="F2083">
        <v>65105.27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421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422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423</v>
      </c>
      <c r="E2086">
        <v>218783.76</v>
      </c>
      <c r="F2086">
        <v>160164.84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409</v>
      </c>
      <c r="E2087">
        <v>0</v>
      </c>
      <c r="F2087">
        <v>26110.35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410</v>
      </c>
      <c r="E2088">
        <v>49730.23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411</v>
      </c>
      <c r="E2089">
        <v>45240.58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412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413</v>
      </c>
      <c r="E2091">
        <v>62910.82</v>
      </c>
      <c r="F2091">
        <v>66515.42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414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415</v>
      </c>
      <c r="E2093">
        <v>46054.71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416</v>
      </c>
      <c r="E2094">
        <v>0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417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418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419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420</v>
      </c>
      <c r="E2098">
        <v>0</v>
      </c>
      <c r="F2098">
        <v>66878.77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421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422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423</v>
      </c>
      <c r="E2101">
        <v>203936.33</v>
      </c>
      <c r="F2101">
        <v>159504.54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409</v>
      </c>
      <c r="E2102">
        <v>0</v>
      </c>
      <c r="F2102">
        <v>20455.21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410</v>
      </c>
      <c r="E2103">
        <v>66232.31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411</v>
      </c>
      <c r="E2104">
        <v>45240.58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412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413</v>
      </c>
      <c r="E2106">
        <v>62910.82</v>
      </c>
      <c r="F2106">
        <v>66515.42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414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415</v>
      </c>
      <c r="E2108">
        <v>50902.080000000002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416</v>
      </c>
      <c r="E2109">
        <v>0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417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418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419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420</v>
      </c>
      <c r="E2113">
        <v>0</v>
      </c>
      <c r="F2113">
        <v>63271.63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421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422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423</v>
      </c>
      <c r="E2116">
        <v>225285.78</v>
      </c>
      <c r="F2116">
        <v>150242.26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409</v>
      </c>
      <c r="E2117">
        <v>0</v>
      </c>
      <c r="F2117">
        <v>11457.59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410</v>
      </c>
      <c r="E2118">
        <v>79311.34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411</v>
      </c>
      <c r="E2119">
        <v>45240.58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412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413</v>
      </c>
      <c r="E2121">
        <v>62910.82</v>
      </c>
      <c r="F2121">
        <v>66515.42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414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415</v>
      </c>
      <c r="E2123">
        <v>55936.639999999999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416</v>
      </c>
      <c r="E2124">
        <v>0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417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418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419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420</v>
      </c>
      <c r="E2128">
        <v>0</v>
      </c>
      <c r="F2128">
        <v>60171.59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421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422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423</v>
      </c>
      <c r="E2131">
        <v>243399.38</v>
      </c>
      <c r="F2131">
        <v>138144.6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409</v>
      </c>
      <c r="E2132">
        <v>0</v>
      </c>
      <c r="F2132">
        <v>3624.43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410</v>
      </c>
      <c r="E2133">
        <v>104570.43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411</v>
      </c>
      <c r="E2134">
        <v>45240.58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412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413</v>
      </c>
      <c r="E2136">
        <v>62910.82</v>
      </c>
      <c r="F2136">
        <v>66515.42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414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415</v>
      </c>
      <c r="E2138">
        <v>56965.04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416</v>
      </c>
      <c r="E2139">
        <v>0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417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418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419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420</v>
      </c>
      <c r="E2143">
        <v>0</v>
      </c>
      <c r="F2143">
        <v>53638.5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421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422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423</v>
      </c>
      <c r="E2146">
        <v>269686.87</v>
      </c>
      <c r="F2146">
        <v>123778.35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409</v>
      </c>
      <c r="E2147">
        <v>0</v>
      </c>
      <c r="F2147">
        <v>36717.269999999997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410</v>
      </c>
      <c r="E2148">
        <v>52257.17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411</v>
      </c>
      <c r="E2149">
        <v>45240.58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412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413</v>
      </c>
      <c r="E2151">
        <v>62910.82</v>
      </c>
      <c r="F2151">
        <v>66515.42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414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415</v>
      </c>
      <c r="E2153">
        <v>51957.3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416</v>
      </c>
      <c r="E2154">
        <v>0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417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418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419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420</v>
      </c>
      <c r="E2158">
        <v>0</v>
      </c>
      <c r="F2158">
        <v>70611.55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421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422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423</v>
      </c>
      <c r="E2161">
        <v>212365.86</v>
      </c>
      <c r="F2161">
        <v>173844.24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409</v>
      </c>
      <c r="E2162">
        <v>0</v>
      </c>
      <c r="F2162">
        <v>49618.96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410</v>
      </c>
      <c r="E2163">
        <v>7295.8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411</v>
      </c>
      <c r="E2164">
        <v>22628.9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412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413</v>
      </c>
      <c r="E2166">
        <v>62910.82</v>
      </c>
      <c r="F2166">
        <v>66515.42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414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415</v>
      </c>
      <c r="E2168">
        <v>20071.150000000001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416</v>
      </c>
      <c r="E2169">
        <v>0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417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418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419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420</v>
      </c>
      <c r="E2173">
        <v>0</v>
      </c>
      <c r="F2173">
        <v>77857.039999999994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421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422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423</v>
      </c>
      <c r="E2176">
        <v>112906.66</v>
      </c>
      <c r="F2176">
        <v>193991.43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409</v>
      </c>
      <c r="E2177">
        <v>0</v>
      </c>
      <c r="F2177">
        <v>41485.980000000003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410</v>
      </c>
      <c r="E2178">
        <v>20855.29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411</v>
      </c>
      <c r="E2179">
        <v>22628.9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412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413</v>
      </c>
      <c r="E2181">
        <v>62910.82</v>
      </c>
      <c r="F2181">
        <v>66515.42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414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415</v>
      </c>
      <c r="E2183">
        <v>35725.379999999997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416</v>
      </c>
      <c r="E2184">
        <v>0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417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418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419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420</v>
      </c>
      <c r="E2188">
        <v>0</v>
      </c>
      <c r="F2188">
        <v>71724.899999999994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421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422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423</v>
      </c>
      <c r="E2191">
        <v>142120.39000000001</v>
      </c>
      <c r="F2191">
        <v>179726.3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409</v>
      </c>
      <c r="E2192">
        <v>0</v>
      </c>
      <c r="F2192">
        <v>27689.84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410</v>
      </c>
      <c r="E2193">
        <v>15728.75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411</v>
      </c>
      <c r="E2194">
        <v>22628.9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412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413</v>
      </c>
      <c r="E2196">
        <v>62910.82</v>
      </c>
      <c r="F2196">
        <v>66515.42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414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415</v>
      </c>
      <c r="E2198">
        <v>32116.11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416</v>
      </c>
      <c r="E2199">
        <v>0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417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418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419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420</v>
      </c>
      <c r="E2203">
        <v>0</v>
      </c>
      <c r="F2203">
        <v>71447.399999999994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421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422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423</v>
      </c>
      <c r="E2206">
        <v>133384.57999999999</v>
      </c>
      <c r="F2206">
        <v>165652.66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409</v>
      </c>
      <c r="E2207">
        <v>0</v>
      </c>
      <c r="F2207">
        <v>23783.360000000001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410</v>
      </c>
      <c r="E2208">
        <v>25530.67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411</v>
      </c>
      <c r="E2209">
        <v>22628.9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412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413</v>
      </c>
      <c r="E2211">
        <v>62910.82</v>
      </c>
      <c r="F2211">
        <v>66515.42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414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415</v>
      </c>
      <c r="E2213">
        <v>37004.870000000003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416</v>
      </c>
      <c r="E2214">
        <v>0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417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418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419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420</v>
      </c>
      <c r="E2218">
        <v>0</v>
      </c>
      <c r="F2218">
        <v>69068.37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421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422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423</v>
      </c>
      <c r="E2221">
        <v>148075.26</v>
      </c>
      <c r="F2221">
        <v>159367.16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409</v>
      </c>
      <c r="E2222">
        <v>0</v>
      </c>
      <c r="F2222">
        <v>27179.75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410</v>
      </c>
      <c r="E2223">
        <v>17879.21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411</v>
      </c>
      <c r="E2224">
        <v>22628.9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412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413</v>
      </c>
      <c r="E2226">
        <v>62910.82</v>
      </c>
      <c r="F2226">
        <v>66515.42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414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415</v>
      </c>
      <c r="E2228">
        <v>32259.59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416</v>
      </c>
      <c r="E2229">
        <v>0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417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418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419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420</v>
      </c>
      <c r="E2233">
        <v>0</v>
      </c>
      <c r="F2233">
        <v>71456.95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421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422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423</v>
      </c>
      <c r="E2236">
        <v>135678.51</v>
      </c>
      <c r="F2236">
        <v>165152.12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409</v>
      </c>
      <c r="E2237">
        <v>0</v>
      </c>
      <c r="F2237">
        <v>6858.55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410</v>
      </c>
      <c r="E2238">
        <v>28720.38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411</v>
      </c>
      <c r="E2239">
        <v>22628.9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412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413</v>
      </c>
      <c r="E2241">
        <v>62910.82</v>
      </c>
      <c r="F2241">
        <v>66515.42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414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415</v>
      </c>
      <c r="E2243">
        <v>35600.36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416</v>
      </c>
      <c r="E2244">
        <v>0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417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418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419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420</v>
      </c>
      <c r="E2248">
        <v>0</v>
      </c>
      <c r="F2248">
        <v>65980.429999999993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421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422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423</v>
      </c>
      <c r="E2251">
        <v>149860.46</v>
      </c>
      <c r="F2251">
        <v>139354.4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409</v>
      </c>
      <c r="E2252">
        <v>0</v>
      </c>
      <c r="F2252">
        <v>6245.5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410</v>
      </c>
      <c r="E2253">
        <v>30800.52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411</v>
      </c>
      <c r="E2254">
        <v>22628.9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412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413</v>
      </c>
      <c r="E2256">
        <v>62910.82</v>
      </c>
      <c r="F2256">
        <v>66515.42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414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415</v>
      </c>
      <c r="E2258">
        <v>35318.080000000002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416</v>
      </c>
      <c r="E2259">
        <v>0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417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418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419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420</v>
      </c>
      <c r="E2263">
        <v>0</v>
      </c>
      <c r="F2263">
        <v>65161.53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421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422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423</v>
      </c>
      <c r="E2266">
        <v>151658.31</v>
      </c>
      <c r="F2266">
        <v>137922.45000000001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409</v>
      </c>
      <c r="E2267">
        <v>0</v>
      </c>
      <c r="F2267">
        <v>9168.81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410</v>
      </c>
      <c r="E2268">
        <v>34731.769999999997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411</v>
      </c>
      <c r="E2269">
        <v>22628.9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412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413</v>
      </c>
      <c r="E2271">
        <v>62910.82</v>
      </c>
      <c r="F2271">
        <v>66515.42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414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415</v>
      </c>
      <c r="E2273">
        <v>38801.11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416</v>
      </c>
      <c r="E2274">
        <v>0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417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418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419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420</v>
      </c>
      <c r="E2278">
        <v>0</v>
      </c>
      <c r="F2278">
        <v>65075.78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421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422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423</v>
      </c>
      <c r="E2281">
        <v>159072.59</v>
      </c>
      <c r="F2281">
        <v>140760.01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409</v>
      </c>
      <c r="E2282">
        <v>0</v>
      </c>
      <c r="F2282">
        <v>7534.41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410</v>
      </c>
      <c r="E2283">
        <v>38660.519999999997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411</v>
      </c>
      <c r="E2284">
        <v>22628.9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412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413</v>
      </c>
      <c r="E2286">
        <v>62910.82</v>
      </c>
      <c r="F2286">
        <v>66515.42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414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415</v>
      </c>
      <c r="E2288">
        <v>41540.339999999997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416</v>
      </c>
      <c r="E2289">
        <v>0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417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418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419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420</v>
      </c>
      <c r="E2293">
        <v>0</v>
      </c>
      <c r="F2293">
        <v>64203.35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421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422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423</v>
      </c>
      <c r="E2296">
        <v>165740.57999999999</v>
      </c>
      <c r="F2296">
        <v>138253.18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409</v>
      </c>
      <c r="E2297">
        <v>0</v>
      </c>
      <c r="F2297">
        <v>16006.98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410</v>
      </c>
      <c r="E2298">
        <v>47161.72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411</v>
      </c>
      <c r="E2299">
        <v>22628.9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412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413</v>
      </c>
      <c r="E2301">
        <v>62910.82</v>
      </c>
      <c r="F2301">
        <v>66515.42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414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415</v>
      </c>
      <c r="E2303">
        <v>43906.27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416</v>
      </c>
      <c r="E2304">
        <v>0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417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418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419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420</v>
      </c>
      <c r="E2308">
        <v>0</v>
      </c>
      <c r="F2308">
        <v>63716.38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421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422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423</v>
      </c>
      <c r="E2311">
        <v>176607.7</v>
      </c>
      <c r="F2311">
        <v>146238.78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409</v>
      </c>
      <c r="E2312">
        <v>0</v>
      </c>
      <c r="F2312">
        <v>26865.8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410</v>
      </c>
      <c r="E2313">
        <v>41398.959999999999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411</v>
      </c>
      <c r="E2314">
        <v>22628.9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412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413</v>
      </c>
      <c r="E2316">
        <v>62910.82</v>
      </c>
      <c r="F2316">
        <v>66515.42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414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415</v>
      </c>
      <c r="E2318">
        <v>31279.78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416</v>
      </c>
      <c r="E2319">
        <v>0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417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418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419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420</v>
      </c>
      <c r="E2323">
        <v>0</v>
      </c>
      <c r="F2323">
        <v>65069.1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421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422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423</v>
      </c>
      <c r="E2326">
        <v>158218.45000000001</v>
      </c>
      <c r="F2326">
        <v>158450.32999999999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409</v>
      </c>
      <c r="E2327">
        <v>0</v>
      </c>
      <c r="F2327">
        <v>26692.95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410</v>
      </c>
      <c r="E2328">
        <v>34824.36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411</v>
      </c>
      <c r="E2329">
        <v>22628.9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412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413</v>
      </c>
      <c r="E2331">
        <v>62910.82</v>
      </c>
      <c r="F2331">
        <v>66515.42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414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415</v>
      </c>
      <c r="E2333">
        <v>29695.42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416</v>
      </c>
      <c r="E2334">
        <v>0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417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418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419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420</v>
      </c>
      <c r="E2338">
        <v>0</v>
      </c>
      <c r="F2338">
        <v>66852.27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421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422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423</v>
      </c>
      <c r="E2341">
        <v>150059.5</v>
      </c>
      <c r="F2341">
        <v>160060.64000000001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409</v>
      </c>
      <c r="E2342">
        <v>0</v>
      </c>
      <c r="F2342">
        <v>21353.21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410</v>
      </c>
      <c r="E2343">
        <v>46408.02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411</v>
      </c>
      <c r="E2344">
        <v>22628.9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412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413</v>
      </c>
      <c r="E2346">
        <v>62910.82</v>
      </c>
      <c r="F2346">
        <v>66515.42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414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415</v>
      </c>
      <c r="E2348">
        <v>32264.49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416</v>
      </c>
      <c r="E2349">
        <v>0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417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418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419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420</v>
      </c>
      <c r="E2353">
        <v>0</v>
      </c>
      <c r="F2353">
        <v>63240.78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421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422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423</v>
      </c>
      <c r="E2356">
        <v>164212.22</v>
      </c>
      <c r="F2356">
        <v>151109.41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409</v>
      </c>
      <c r="E2357">
        <v>0</v>
      </c>
      <c r="F2357">
        <v>13561.14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410</v>
      </c>
      <c r="E2358">
        <v>56684.24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411</v>
      </c>
      <c r="E2359">
        <v>22628.9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412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413</v>
      </c>
      <c r="E2361">
        <v>62910.82</v>
      </c>
      <c r="F2361">
        <v>66515.42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414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415</v>
      </c>
      <c r="E2363">
        <v>36168.18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416</v>
      </c>
      <c r="E2364">
        <v>0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417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418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419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420</v>
      </c>
      <c r="E2368">
        <v>0</v>
      </c>
      <c r="F2368">
        <v>60141.39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421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422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423</v>
      </c>
      <c r="E2371">
        <v>178392.14</v>
      </c>
      <c r="F2371">
        <v>140217.95000000001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409</v>
      </c>
      <c r="E2372">
        <v>0</v>
      </c>
      <c r="F2372">
        <v>4645.53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410</v>
      </c>
      <c r="E2373">
        <v>76347.48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411</v>
      </c>
      <c r="E2374">
        <v>22628.9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412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413</v>
      </c>
      <c r="E2376">
        <v>62910.82</v>
      </c>
      <c r="F2376">
        <v>66515.42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414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415</v>
      </c>
      <c r="E2378">
        <v>37013.24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416</v>
      </c>
      <c r="E2379">
        <v>0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417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418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419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420</v>
      </c>
      <c r="E2383">
        <v>0</v>
      </c>
      <c r="F2383">
        <v>53613.07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421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422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423</v>
      </c>
      <c r="E2386">
        <v>198900.43</v>
      </c>
      <c r="F2386">
        <v>124774.02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409</v>
      </c>
      <c r="E2387">
        <v>0</v>
      </c>
      <c r="F2387">
        <v>37590.910000000003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410</v>
      </c>
      <c r="E2388">
        <v>37324.639999999999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411</v>
      </c>
      <c r="E2389">
        <v>22628.9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412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413</v>
      </c>
      <c r="E2391">
        <v>62910.82</v>
      </c>
      <c r="F2391">
        <v>66515.42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414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415</v>
      </c>
      <c r="E2393">
        <v>34297.269999999997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416</v>
      </c>
      <c r="E2394">
        <v>0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417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418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419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420</v>
      </c>
      <c r="E2398">
        <v>0</v>
      </c>
      <c r="F2398">
        <v>70585.05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421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422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423</v>
      </c>
      <c r="E2401">
        <v>157161.63</v>
      </c>
      <c r="F2401">
        <v>174691.38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Restaurant - Fast-Food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Restaurant - Fast-Food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148</v>
      </c>
      <c r="B2" t="s">
        <v>351</v>
      </c>
      <c r="C2" t="s">
        <v>352</v>
      </c>
      <c r="D2">
        <v>24.99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6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38.75</v>
      </c>
      <c r="C2">
        <v>6</v>
      </c>
      <c r="D2">
        <v>3</v>
      </c>
    </row>
    <row r="3" spans="1:4" x14ac:dyDescent="0.25">
      <c r="A3" t="s">
        <v>354</v>
      </c>
      <c r="B3">
        <v>8.76</v>
      </c>
      <c r="C3">
        <v>6</v>
      </c>
      <c r="D3">
        <v>3</v>
      </c>
    </row>
    <row r="4" spans="1:4" x14ac:dyDescent="0.25">
      <c r="A4" t="s">
        <v>355</v>
      </c>
      <c r="B4">
        <v>17.420000000000002</v>
      </c>
      <c r="C4">
        <v>6</v>
      </c>
      <c r="D4">
        <v>3</v>
      </c>
    </row>
    <row r="5" spans="1:4" x14ac:dyDescent="0.25">
      <c r="A5" t="s">
        <v>356</v>
      </c>
      <c r="B5">
        <v>21.33</v>
      </c>
      <c r="C5">
        <v>6</v>
      </c>
      <c r="D5">
        <v>3</v>
      </c>
    </row>
    <row r="6" spans="1:4" x14ac:dyDescent="0.25">
      <c r="A6" t="s">
        <v>357</v>
      </c>
      <c r="B6">
        <v>10.56</v>
      </c>
      <c r="C6">
        <v>6</v>
      </c>
      <c r="D6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17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381</v>
      </c>
      <c r="F1" s="45" t="s">
        <v>382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383</v>
      </c>
    </row>
    <row r="2" spans="1:19" x14ac:dyDescent="0.25">
      <c r="A2" t="s">
        <v>39</v>
      </c>
      <c r="B2" t="s">
        <v>384</v>
      </c>
      <c r="C2" t="s">
        <v>384</v>
      </c>
      <c r="D2" t="s">
        <v>385</v>
      </c>
      <c r="E2">
        <v>798.8</v>
      </c>
      <c r="F2">
        <v>798.8</v>
      </c>
      <c r="G2">
        <v>28.25</v>
      </c>
      <c r="H2">
        <v>28.25</v>
      </c>
      <c r="I2">
        <v>7988.42</v>
      </c>
      <c r="J2">
        <v>1</v>
      </c>
      <c r="K2">
        <v>33.33</v>
      </c>
      <c r="L2">
        <v>4.1409000000000002</v>
      </c>
      <c r="M2">
        <v>2.5588000000000002</v>
      </c>
      <c r="N2" t="s">
        <v>386</v>
      </c>
      <c r="O2" t="s">
        <v>387</v>
      </c>
      <c r="P2" t="s">
        <v>388</v>
      </c>
      <c r="Q2" t="s">
        <v>61</v>
      </c>
      <c r="R2" t="s">
        <v>389</v>
      </c>
      <c r="S2">
        <v>10.000525788683021</v>
      </c>
    </row>
    <row r="3" spans="1:19" x14ac:dyDescent="0.25">
      <c r="A3" t="s">
        <v>39</v>
      </c>
      <c r="B3" t="s">
        <v>390</v>
      </c>
      <c r="C3" t="s">
        <v>390</v>
      </c>
      <c r="D3" t="s">
        <v>391</v>
      </c>
      <c r="E3">
        <v>0</v>
      </c>
      <c r="F3">
        <v>798.8</v>
      </c>
      <c r="G3">
        <v>28.25</v>
      </c>
      <c r="H3">
        <v>28.25</v>
      </c>
      <c r="I3">
        <v>2396.5300000000002</v>
      </c>
      <c r="J3">
        <v>1</v>
      </c>
      <c r="K3">
        <v>0</v>
      </c>
      <c r="L3">
        <v>0</v>
      </c>
      <c r="M3">
        <v>0</v>
      </c>
      <c r="N3" t="s">
        <v>91</v>
      </c>
      <c r="O3" t="s">
        <v>91</v>
      </c>
      <c r="P3" t="s">
        <v>392</v>
      </c>
      <c r="Q3" t="s">
        <v>91</v>
      </c>
      <c r="R3" t="s">
        <v>392</v>
      </c>
      <c r="S3">
        <v>3.0001627441161749</v>
      </c>
    </row>
    <row r="4" spans="1:19" x14ac:dyDescent="0.25">
      <c r="A4" t="s">
        <v>39</v>
      </c>
      <c r="B4" t="s">
        <v>393</v>
      </c>
      <c r="C4" t="s">
        <v>393</v>
      </c>
      <c r="D4" t="s">
        <v>391</v>
      </c>
      <c r="E4">
        <v>0</v>
      </c>
      <c r="F4">
        <v>799.25</v>
      </c>
      <c r="G4">
        <v>24.61</v>
      </c>
      <c r="H4">
        <v>32.51</v>
      </c>
      <c r="I4">
        <v>2397.87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392</v>
      </c>
      <c r="Q4" t="s">
        <v>91</v>
      </c>
      <c r="R4" t="s">
        <v>392</v>
      </c>
      <c r="S4">
        <v>3.00015014075696</v>
      </c>
    </row>
    <row r="5" spans="1:19" x14ac:dyDescent="0.25">
      <c r="A5" t="s">
        <v>39</v>
      </c>
      <c r="B5" t="s">
        <v>394</v>
      </c>
      <c r="C5" t="s">
        <v>394</v>
      </c>
      <c r="D5" t="s">
        <v>391</v>
      </c>
      <c r="E5">
        <v>0</v>
      </c>
      <c r="F5">
        <v>100.21</v>
      </c>
      <c r="G5">
        <v>10.01</v>
      </c>
      <c r="H5">
        <v>10.01</v>
      </c>
      <c r="I5">
        <v>300.64999999999998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392</v>
      </c>
      <c r="Q5" t="s">
        <v>91</v>
      </c>
      <c r="R5" t="s">
        <v>392</v>
      </c>
      <c r="S5">
        <v>3.0001995808801518</v>
      </c>
    </row>
    <row r="6" spans="1:19" x14ac:dyDescent="0.25">
      <c r="A6" t="s">
        <v>39</v>
      </c>
      <c r="B6" t="s">
        <v>395</v>
      </c>
      <c r="C6" t="s">
        <v>395</v>
      </c>
      <c r="D6" t="s">
        <v>385</v>
      </c>
      <c r="E6">
        <v>100.21</v>
      </c>
      <c r="F6">
        <v>100.21</v>
      </c>
      <c r="G6">
        <v>10.01</v>
      </c>
      <c r="H6">
        <v>10.01</v>
      </c>
      <c r="I6">
        <v>1002.18</v>
      </c>
      <c r="J6">
        <v>1</v>
      </c>
      <c r="K6">
        <v>5</v>
      </c>
      <c r="L6">
        <v>2.0522</v>
      </c>
      <c r="M6">
        <v>0</v>
      </c>
      <c r="N6" t="s">
        <v>386</v>
      </c>
      <c r="O6" t="s">
        <v>386</v>
      </c>
      <c r="P6" t="s">
        <v>396</v>
      </c>
      <c r="Q6" t="s">
        <v>61</v>
      </c>
      <c r="R6" t="s">
        <v>389</v>
      </c>
      <c r="S6">
        <v>10.000798323520611</v>
      </c>
    </row>
    <row r="7" spans="1:19" x14ac:dyDescent="0.25">
      <c r="A7" t="s">
        <v>39</v>
      </c>
      <c r="B7" t="s">
        <v>397</v>
      </c>
      <c r="C7" t="s">
        <v>397</v>
      </c>
      <c r="D7" t="s">
        <v>391</v>
      </c>
      <c r="E7">
        <v>0</v>
      </c>
      <c r="F7">
        <v>300.02999999999997</v>
      </c>
      <c r="G7">
        <v>24.61</v>
      </c>
      <c r="H7">
        <v>12.2</v>
      </c>
      <c r="I7">
        <v>900.13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392</v>
      </c>
      <c r="Q7" t="s">
        <v>91</v>
      </c>
      <c r="R7" t="s">
        <v>392</v>
      </c>
      <c r="S7">
        <v>3.0001333200013329</v>
      </c>
    </row>
    <row r="8" spans="1:19" x14ac:dyDescent="0.25">
      <c r="A8" t="s">
        <v>39</v>
      </c>
      <c r="B8" t="s">
        <v>398</v>
      </c>
      <c r="C8" t="s">
        <v>398</v>
      </c>
      <c r="D8" t="s">
        <v>385</v>
      </c>
      <c r="E8">
        <v>799.25</v>
      </c>
      <c r="F8">
        <v>799.25</v>
      </c>
      <c r="G8">
        <v>24.61</v>
      </c>
      <c r="H8">
        <v>32.51</v>
      </c>
      <c r="I8">
        <v>7992.89</v>
      </c>
      <c r="J8">
        <v>1</v>
      </c>
      <c r="K8">
        <v>2.5</v>
      </c>
      <c r="L8">
        <v>5.6273</v>
      </c>
      <c r="M8">
        <v>26.471599999999999</v>
      </c>
      <c r="N8" t="s">
        <v>386</v>
      </c>
      <c r="O8" t="s">
        <v>399</v>
      </c>
      <c r="P8" t="s">
        <v>400</v>
      </c>
      <c r="Q8" t="s">
        <v>63</v>
      </c>
      <c r="R8" t="s">
        <v>400</v>
      </c>
      <c r="S8">
        <v>10.00048795746012</v>
      </c>
    </row>
    <row r="9" spans="1:19" x14ac:dyDescent="0.25">
      <c r="A9" t="s">
        <v>39</v>
      </c>
      <c r="B9" t="s">
        <v>401</v>
      </c>
      <c r="C9" t="s">
        <v>401</v>
      </c>
      <c r="D9" t="s">
        <v>385</v>
      </c>
      <c r="E9">
        <v>300.02999999999997</v>
      </c>
      <c r="F9">
        <v>300.02999999999997</v>
      </c>
      <c r="G9">
        <v>24.61</v>
      </c>
      <c r="H9">
        <v>12.2</v>
      </c>
      <c r="I9">
        <v>3000.43</v>
      </c>
      <c r="J9">
        <v>1</v>
      </c>
      <c r="K9">
        <v>33.33</v>
      </c>
      <c r="L9">
        <v>4.9875999999999996</v>
      </c>
      <c r="M9">
        <v>1.7058</v>
      </c>
      <c r="N9" t="s">
        <v>386</v>
      </c>
      <c r="O9" t="s">
        <v>387</v>
      </c>
      <c r="P9" t="s">
        <v>402</v>
      </c>
      <c r="Q9" t="s">
        <v>61</v>
      </c>
      <c r="R9" t="s">
        <v>389</v>
      </c>
      <c r="S9">
        <v>10.000433290004329</v>
      </c>
    </row>
    <row r="10" spans="1:19" x14ac:dyDescent="0.25">
      <c r="A10" t="s">
        <v>40</v>
      </c>
      <c r="B10" t="s">
        <v>384</v>
      </c>
      <c r="C10" t="s">
        <v>384</v>
      </c>
      <c r="D10" t="s">
        <v>385</v>
      </c>
      <c r="E10">
        <v>798.8</v>
      </c>
      <c r="F10">
        <v>798.8</v>
      </c>
      <c r="G10">
        <v>28.25</v>
      </c>
      <c r="H10">
        <v>28.25</v>
      </c>
      <c r="I10">
        <v>7988.42</v>
      </c>
      <c r="J10">
        <v>1</v>
      </c>
      <c r="K10">
        <v>33.33</v>
      </c>
      <c r="L10">
        <v>1.5353000000000001</v>
      </c>
      <c r="M10">
        <v>2.5588000000000002</v>
      </c>
      <c r="N10" t="s">
        <v>386</v>
      </c>
      <c r="O10" t="s">
        <v>387</v>
      </c>
      <c r="P10" t="s">
        <v>388</v>
      </c>
      <c r="Q10" t="s">
        <v>61</v>
      </c>
      <c r="R10" t="s">
        <v>389</v>
      </c>
      <c r="S10">
        <v>10.000525788683021</v>
      </c>
    </row>
    <row r="11" spans="1:19" x14ac:dyDescent="0.25">
      <c r="A11" t="s">
        <v>40</v>
      </c>
      <c r="B11" t="s">
        <v>390</v>
      </c>
      <c r="C11" t="s">
        <v>390</v>
      </c>
      <c r="D11" t="s">
        <v>391</v>
      </c>
      <c r="E11">
        <v>0</v>
      </c>
      <c r="F11">
        <v>798.8</v>
      </c>
      <c r="G11">
        <v>28.25</v>
      </c>
      <c r="H11">
        <v>28.25</v>
      </c>
      <c r="I11">
        <v>2396.5300000000002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392</v>
      </c>
      <c r="Q11" t="s">
        <v>91</v>
      </c>
      <c r="R11" t="s">
        <v>392</v>
      </c>
      <c r="S11">
        <v>3.0001627441161749</v>
      </c>
    </row>
    <row r="12" spans="1:19" x14ac:dyDescent="0.25">
      <c r="A12" t="s">
        <v>40</v>
      </c>
      <c r="B12" t="s">
        <v>393</v>
      </c>
      <c r="C12" t="s">
        <v>393</v>
      </c>
      <c r="D12" t="s">
        <v>391</v>
      </c>
      <c r="E12">
        <v>0</v>
      </c>
      <c r="F12">
        <v>799.25</v>
      </c>
      <c r="G12">
        <v>24.61</v>
      </c>
      <c r="H12">
        <v>32.51</v>
      </c>
      <c r="I12">
        <v>2397.87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392</v>
      </c>
      <c r="Q12" t="s">
        <v>91</v>
      </c>
      <c r="R12" t="s">
        <v>392</v>
      </c>
      <c r="S12">
        <v>3.00015014075696</v>
      </c>
    </row>
    <row r="13" spans="1:19" x14ac:dyDescent="0.25">
      <c r="A13" t="s">
        <v>40</v>
      </c>
      <c r="B13" t="s">
        <v>394</v>
      </c>
      <c r="C13" t="s">
        <v>394</v>
      </c>
      <c r="D13" t="s">
        <v>391</v>
      </c>
      <c r="E13">
        <v>0</v>
      </c>
      <c r="F13">
        <v>100.21</v>
      </c>
      <c r="G13">
        <v>10.01</v>
      </c>
      <c r="H13">
        <v>10.01</v>
      </c>
      <c r="I13">
        <v>300.64999999999998</v>
      </c>
      <c r="J13">
        <v>1</v>
      </c>
      <c r="K13">
        <v>0</v>
      </c>
      <c r="L13">
        <v>0</v>
      </c>
      <c r="M13">
        <v>0</v>
      </c>
      <c r="N13" t="s">
        <v>91</v>
      </c>
      <c r="O13" t="s">
        <v>91</v>
      </c>
      <c r="P13" t="s">
        <v>392</v>
      </c>
      <c r="Q13" t="s">
        <v>91</v>
      </c>
      <c r="R13" t="s">
        <v>392</v>
      </c>
      <c r="S13">
        <v>3.0001995808801518</v>
      </c>
    </row>
    <row r="14" spans="1:19" x14ac:dyDescent="0.25">
      <c r="A14" t="s">
        <v>40</v>
      </c>
      <c r="B14" t="s">
        <v>395</v>
      </c>
      <c r="C14" t="s">
        <v>395</v>
      </c>
      <c r="D14" t="s">
        <v>385</v>
      </c>
      <c r="E14">
        <v>100.21</v>
      </c>
      <c r="F14">
        <v>100.21</v>
      </c>
      <c r="G14">
        <v>10.01</v>
      </c>
      <c r="H14">
        <v>10.01</v>
      </c>
      <c r="I14">
        <v>1002.18</v>
      </c>
      <c r="J14">
        <v>1</v>
      </c>
      <c r="K14">
        <v>5</v>
      </c>
      <c r="L14">
        <v>2.2176</v>
      </c>
      <c r="M14">
        <v>0</v>
      </c>
      <c r="N14" t="s">
        <v>386</v>
      </c>
      <c r="O14" t="s">
        <v>386</v>
      </c>
      <c r="P14" t="s">
        <v>396</v>
      </c>
      <c r="Q14" t="s">
        <v>61</v>
      </c>
      <c r="R14" t="s">
        <v>389</v>
      </c>
      <c r="S14">
        <v>10.000798323520611</v>
      </c>
    </row>
    <row r="15" spans="1:19" x14ac:dyDescent="0.25">
      <c r="A15" t="s">
        <v>40</v>
      </c>
      <c r="B15" t="s">
        <v>397</v>
      </c>
      <c r="C15" t="s">
        <v>397</v>
      </c>
      <c r="D15" t="s">
        <v>391</v>
      </c>
      <c r="E15">
        <v>0</v>
      </c>
      <c r="F15">
        <v>300.02999999999997</v>
      </c>
      <c r="G15">
        <v>24.61</v>
      </c>
      <c r="H15">
        <v>12.2</v>
      </c>
      <c r="I15">
        <v>900.13</v>
      </c>
      <c r="J15">
        <v>1</v>
      </c>
      <c r="K15">
        <v>0</v>
      </c>
      <c r="L15">
        <v>0</v>
      </c>
      <c r="M15">
        <v>0</v>
      </c>
      <c r="N15" t="s">
        <v>91</v>
      </c>
      <c r="O15" t="s">
        <v>91</v>
      </c>
      <c r="P15" t="s">
        <v>392</v>
      </c>
      <c r="Q15" t="s">
        <v>91</v>
      </c>
      <c r="R15" t="s">
        <v>392</v>
      </c>
      <c r="S15">
        <v>3.0001333200013329</v>
      </c>
    </row>
    <row r="16" spans="1:19" x14ac:dyDescent="0.25">
      <c r="A16" t="s">
        <v>40</v>
      </c>
      <c r="B16" t="s">
        <v>398</v>
      </c>
      <c r="C16" t="s">
        <v>398</v>
      </c>
      <c r="D16" t="s">
        <v>385</v>
      </c>
      <c r="E16">
        <v>799.25</v>
      </c>
      <c r="F16">
        <v>799.25</v>
      </c>
      <c r="G16">
        <v>24.61</v>
      </c>
      <c r="H16">
        <v>32.51</v>
      </c>
      <c r="I16">
        <v>7992.89</v>
      </c>
      <c r="J16">
        <v>1</v>
      </c>
      <c r="K16">
        <v>2.5</v>
      </c>
      <c r="L16">
        <v>3.2410999999999999</v>
      </c>
      <c r="M16">
        <v>26.471599999999999</v>
      </c>
      <c r="N16" t="s">
        <v>386</v>
      </c>
      <c r="O16" t="s">
        <v>399</v>
      </c>
      <c r="P16" t="s">
        <v>400</v>
      </c>
      <c r="Q16" t="s">
        <v>63</v>
      </c>
      <c r="R16" t="s">
        <v>400</v>
      </c>
      <c r="S16">
        <v>10.00048795746012</v>
      </c>
    </row>
    <row r="17" spans="1:19" x14ac:dyDescent="0.25">
      <c r="A17" t="s">
        <v>40</v>
      </c>
      <c r="B17" t="s">
        <v>401</v>
      </c>
      <c r="C17" t="s">
        <v>401</v>
      </c>
      <c r="D17" t="s">
        <v>385</v>
      </c>
      <c r="E17">
        <v>300.02999999999997</v>
      </c>
      <c r="F17">
        <v>300.02999999999997</v>
      </c>
      <c r="G17">
        <v>24.61</v>
      </c>
      <c r="H17">
        <v>12.2</v>
      </c>
      <c r="I17">
        <v>3000.43</v>
      </c>
      <c r="J17">
        <v>1</v>
      </c>
      <c r="K17">
        <v>33.33</v>
      </c>
      <c r="L17">
        <v>2.3881999999999999</v>
      </c>
      <c r="M17">
        <v>1.7058</v>
      </c>
      <c r="N17" t="s">
        <v>386</v>
      </c>
      <c r="O17" t="s">
        <v>387</v>
      </c>
      <c r="P17" t="s">
        <v>402</v>
      </c>
      <c r="Q17" t="s">
        <v>61</v>
      </c>
      <c r="R17" t="s">
        <v>389</v>
      </c>
      <c r="S17">
        <v>10.000433290004329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2026-10-19T03:37:45Z</dcterms:modified>
</cp:coreProperties>
</file>