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2357B894-49DC-409A-BDF7-3C566120F384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B38" i="4"/>
  <c r="A38" i="4"/>
  <c r="D4" i="4" a="1"/>
  <c r="D4" i="4" s="1"/>
  <c r="B13" i="1" l="1"/>
  <c r="A9" i="9" l="1"/>
  <c r="B9" i="9"/>
  <c r="C9" i="9"/>
  <c r="D9" i="9"/>
  <c r="A10" i="9"/>
  <c r="B10" i="9"/>
  <c r="C10" i="9"/>
  <c r="D10" i="9"/>
  <c r="A11" i="9"/>
  <c r="B11" i="9"/>
  <c r="C11" i="9"/>
  <c r="D11" i="9"/>
  <c r="B8" i="9"/>
  <c r="C8" i="9"/>
  <c r="D8" i="9"/>
  <c r="A8" i="9"/>
  <c r="A3" i="9"/>
  <c r="D3" i="9" s="1" a="1"/>
  <c r="D3" i="9" s="1"/>
  <c r="D8" i="5" l="1" a="1"/>
  <c r="D8" i="5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B11" i="2"/>
  <c r="A18" i="6" s="1"/>
  <c r="C11" i="2"/>
  <c r="D11" i="2"/>
  <c r="E11" i="2"/>
  <c r="H11" i="2"/>
  <c r="I11" i="2"/>
  <c r="J11" i="2"/>
  <c r="K11" i="2"/>
  <c r="C18" i="6" s="1"/>
  <c r="B12" i="2"/>
  <c r="A19" i="6" s="1"/>
  <c r="C12" i="2"/>
  <c r="D12" i="2"/>
  <c r="E12" i="2"/>
  <c r="H12" i="2"/>
  <c r="I12" i="2"/>
  <c r="J12" i="2"/>
  <c r="K12" i="2"/>
  <c r="C19" i="6" s="1"/>
  <c r="B13" i="2"/>
  <c r="A20" i="6" s="1"/>
  <c r="C13" i="2"/>
  <c r="D13" i="2"/>
  <c r="E13" i="2"/>
  <c r="H13" i="2"/>
  <c r="I13" i="2"/>
  <c r="J13" i="2"/>
  <c r="K13" i="2"/>
  <c r="C20" i="6" s="1"/>
  <c r="B14" i="2"/>
  <c r="A21" i="6" s="1"/>
  <c r="C14" i="2"/>
  <c r="D14" i="2"/>
  <c r="E14" i="2"/>
  <c r="H14" i="2"/>
  <c r="I14" i="2"/>
  <c r="J14" i="2"/>
  <c r="K14" i="2"/>
  <c r="C21" i="6" s="1"/>
  <c r="B15" i="2"/>
  <c r="A22" i="6" s="1"/>
  <c r="C15" i="2"/>
  <c r="D15" i="2"/>
  <c r="E15" i="2"/>
  <c r="H15" i="2"/>
  <c r="I15" i="2"/>
  <c r="J15" i="2"/>
  <c r="K15" i="2"/>
  <c r="C22" i="6" s="1"/>
  <c r="B16" i="2"/>
  <c r="A23" i="6" s="1"/>
  <c r="C16" i="2"/>
  <c r="D16" i="2"/>
  <c r="E16" i="2"/>
  <c r="H16" i="2"/>
  <c r="I16" i="2"/>
  <c r="J16" i="2"/>
  <c r="K16" i="2"/>
  <c r="C23" i="6" s="1"/>
  <c r="B17" i="2"/>
  <c r="A24" i="6" s="1"/>
  <c r="C17" i="2"/>
  <c r="D17" i="2"/>
  <c r="E17" i="2"/>
  <c r="H17" i="2"/>
  <c r="I17" i="2"/>
  <c r="J17" i="2"/>
  <c r="K17" i="2"/>
  <c r="C24" i="6" s="1"/>
  <c r="B18" i="2"/>
  <c r="A25" i="6" s="1"/>
  <c r="C18" i="2"/>
  <c r="D18" i="2"/>
  <c r="E18" i="2"/>
  <c r="H18" i="2"/>
  <c r="I18" i="2"/>
  <c r="J18" i="2"/>
  <c r="K18" i="2"/>
  <c r="C25" i="6" s="1"/>
  <c r="B19" i="2"/>
  <c r="A26" i="6" s="1"/>
  <c r="C19" i="2"/>
  <c r="D19" i="2"/>
  <c r="E19" i="2"/>
  <c r="H19" i="2"/>
  <c r="I19" i="2"/>
  <c r="J19" i="2"/>
  <c r="K19" i="2"/>
  <c r="C26" i="6" s="1"/>
  <c r="B20" i="2"/>
  <c r="A27" i="6" s="1"/>
  <c r="C20" i="2"/>
  <c r="D20" i="2"/>
  <c r="E20" i="2"/>
  <c r="H20" i="2"/>
  <c r="I20" i="2"/>
  <c r="J20" i="2"/>
  <c r="K20" i="2"/>
  <c r="C27" i="6" s="1"/>
  <c r="B21" i="2"/>
  <c r="A28" i="6" s="1"/>
  <c r="C21" i="2"/>
  <c r="D21" i="2"/>
  <c r="E21" i="2"/>
  <c r="H21" i="2"/>
  <c r="I21" i="2"/>
  <c r="J21" i="2"/>
  <c r="K21" i="2"/>
  <c r="C28" i="6" s="1"/>
  <c r="B22" i="2"/>
  <c r="A29" i="6" s="1"/>
  <c r="C22" i="2"/>
  <c r="D22" i="2"/>
  <c r="E22" i="2"/>
  <c r="H22" i="2"/>
  <c r="I22" i="2"/>
  <c r="J22" i="2"/>
  <c r="K22" i="2"/>
  <c r="C29" i="6" s="1"/>
  <c r="B23" i="2"/>
  <c r="A30" i="6" s="1"/>
  <c r="C23" i="2"/>
  <c r="D23" i="2"/>
  <c r="E23" i="2"/>
  <c r="H23" i="2"/>
  <c r="I23" i="2"/>
  <c r="J23" i="2"/>
  <c r="K23" i="2"/>
  <c r="C30" i="6" s="1"/>
  <c r="B24" i="2"/>
  <c r="A31" i="6" s="1"/>
  <c r="C24" i="2"/>
  <c r="D24" i="2"/>
  <c r="E24" i="2"/>
  <c r="H24" i="2"/>
  <c r="I24" i="2"/>
  <c r="J24" i="2"/>
  <c r="K24" i="2"/>
  <c r="C31" i="6" s="1"/>
  <c r="B25" i="2"/>
  <c r="A32" i="6" s="1"/>
  <c r="C25" i="2"/>
  <c r="D25" i="2"/>
  <c r="E25" i="2"/>
  <c r="H25" i="2"/>
  <c r="I25" i="2"/>
  <c r="J25" i="2"/>
  <c r="K25" i="2"/>
  <c r="C32" i="6" s="1"/>
  <c r="B26" i="2"/>
  <c r="A33" i="6" s="1"/>
  <c r="C26" i="2"/>
  <c r="D26" i="2"/>
  <c r="E26" i="2"/>
  <c r="H26" i="2"/>
  <c r="I26" i="2"/>
  <c r="J26" i="2"/>
  <c r="K26" i="2"/>
  <c r="C33" i="6" s="1"/>
  <c r="B27" i="2"/>
  <c r="A34" i="6" s="1"/>
  <c r="C27" i="2"/>
  <c r="D27" i="2"/>
  <c r="E27" i="2"/>
  <c r="H27" i="2"/>
  <c r="I27" i="2"/>
  <c r="J27" i="2"/>
  <c r="K27" i="2"/>
  <c r="C34" i="6" s="1"/>
  <c r="B28" i="2"/>
  <c r="A35" i="6" s="1"/>
  <c r="C28" i="2"/>
  <c r="D28" i="2"/>
  <c r="E28" i="2"/>
  <c r="H28" i="2"/>
  <c r="I28" i="2"/>
  <c r="J28" i="2"/>
  <c r="K28" i="2"/>
  <c r="C35" i="6" s="1"/>
  <c r="B29" i="2"/>
  <c r="A36" i="6" s="1"/>
  <c r="C29" i="2"/>
  <c r="D29" i="2"/>
  <c r="E29" i="2"/>
  <c r="H29" i="2"/>
  <c r="I29" i="2"/>
  <c r="J29" i="2"/>
  <c r="K29" i="2"/>
  <c r="C36" i="6" s="1"/>
  <c r="A30" i="2"/>
  <c r="B30" i="2"/>
  <c r="A37" i="6" s="1"/>
  <c r="C30" i="2"/>
  <c r="D30" i="2"/>
  <c r="E30" i="2"/>
  <c r="H30" i="2"/>
  <c r="I30" i="2"/>
  <c r="J30" i="2"/>
  <c r="K30" i="2"/>
  <c r="C37" i="6" s="1"/>
  <c r="A31" i="2"/>
  <c r="B31" i="2"/>
  <c r="A38" i="6" s="1"/>
  <c r="C31" i="2"/>
  <c r="D31" i="2"/>
  <c r="E31" i="2"/>
  <c r="H31" i="2"/>
  <c r="I31" i="2"/>
  <c r="J31" i="2"/>
  <c r="K31" i="2"/>
  <c r="C38" i="6" s="1"/>
  <c r="A32" i="2"/>
  <c r="B32" i="2"/>
  <c r="A39" i="6" s="1"/>
  <c r="C32" i="2"/>
  <c r="D32" i="2"/>
  <c r="E32" i="2"/>
  <c r="H32" i="2"/>
  <c r="I32" i="2"/>
  <c r="J32" i="2"/>
  <c r="K32" i="2"/>
  <c r="C39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B36" i="6" l="1"/>
  <c r="B32" i="6"/>
  <c r="B28" i="6"/>
  <c r="B24" i="6"/>
  <c r="B20" i="6"/>
  <c r="B16" i="6"/>
  <c r="B12" i="6"/>
  <c r="E23" i="6" a="1"/>
  <c r="E23" i="6" s="1"/>
  <c r="F23" i="6" s="1"/>
  <c r="E38" i="6" a="1"/>
  <c r="E38" i="6" s="1"/>
  <c r="F38" i="6" s="1"/>
  <c r="E34" i="6" a="1"/>
  <c r="E34" i="6" s="1"/>
  <c r="F34" i="6" s="1"/>
  <c r="B25" i="6"/>
  <c r="E31" i="6" a="1"/>
  <c r="E31" i="6" s="1"/>
  <c r="F31" i="6" s="1"/>
  <c r="B14" i="6"/>
  <c r="E22" i="6" a="1"/>
  <c r="E22" i="6" s="1"/>
  <c r="F22" i="6" s="1"/>
  <c r="B29" i="6"/>
  <c r="E33" i="6" a="1"/>
  <c r="E33" i="6" s="1"/>
  <c r="F33" i="6" s="1"/>
  <c r="E20" i="6" a="1"/>
  <c r="E20" i="6" s="1"/>
  <c r="F20" i="6" s="1"/>
  <c r="E16" i="6" a="1"/>
  <c r="E16" i="6" s="1"/>
  <c r="F16" i="6" s="1"/>
  <c r="E12" i="6" a="1"/>
  <c r="E12" i="6" s="1"/>
  <c r="F12" i="6" s="1"/>
  <c r="E11" i="6" a="1"/>
  <c r="E11" i="6" s="1"/>
  <c r="F11" i="6" s="1"/>
  <c r="E26" i="6" a="1"/>
  <c r="E26" i="6" s="1"/>
  <c r="F26" i="6" s="1"/>
  <c r="B33" i="6"/>
  <c r="E37" i="6" a="1"/>
  <c r="E37" i="6" s="1"/>
  <c r="F37" i="6" s="1"/>
  <c r="E36" i="6" a="1"/>
  <c r="E36" i="6" s="1"/>
  <c r="F36" i="6" s="1"/>
  <c r="E19" i="6" a="1"/>
  <c r="E19" i="6" s="1"/>
  <c r="F19" i="6" s="1"/>
  <c r="B38" i="6"/>
  <c r="B30" i="6"/>
  <c r="B37" i="6"/>
  <c r="B21" i="6"/>
  <c r="E17" i="6" a="1"/>
  <c r="E17" i="6" s="1"/>
  <c r="F17" i="6" s="1"/>
  <c r="E28" i="6" a="1"/>
  <c r="E28" i="6" s="1"/>
  <c r="F28" i="6" s="1"/>
  <c r="E27" i="6" a="1"/>
  <c r="E27" i="6" s="1"/>
  <c r="F27" i="6" s="1"/>
  <c r="E14" i="6" a="1"/>
  <c r="E14" i="6" s="1"/>
  <c r="F14" i="6" s="1"/>
  <c r="E25" i="6" a="1"/>
  <c r="E25" i="6" s="1"/>
  <c r="F25" i="6" s="1"/>
  <c r="E24" i="6" a="1"/>
  <c r="E24" i="6" s="1"/>
  <c r="F24" i="6" s="1"/>
  <c r="E15" i="6" a="1"/>
  <c r="E15" i="6" s="1"/>
  <c r="F15" i="6" s="1"/>
  <c r="B34" i="6"/>
  <c r="B18" i="6"/>
  <c r="E18" i="6" a="1"/>
  <c r="E18" i="6" s="1"/>
  <c r="F18" i="6" s="1"/>
  <c r="E21" i="6" a="1"/>
  <c r="E21" i="6" s="1"/>
  <c r="F21" i="6" s="1"/>
  <c r="E32" i="6" a="1"/>
  <c r="E32" i="6" s="1"/>
  <c r="F32" i="6" s="1"/>
  <c r="B39" i="6"/>
  <c r="B35" i="6"/>
  <c r="B31" i="6"/>
  <c r="B27" i="6"/>
  <c r="B23" i="6"/>
  <c r="B19" i="6"/>
  <c r="B15" i="6"/>
  <c r="B11" i="6"/>
  <c r="E30" i="6" a="1"/>
  <c r="E30" i="6" s="1"/>
  <c r="F30" i="6" s="1"/>
  <c r="B17" i="6"/>
  <c r="E13" i="6" a="1"/>
  <c r="E13" i="6" s="1"/>
  <c r="F13" i="6" s="1"/>
  <c r="H33" i="2"/>
  <c r="G25" i="2" s="1"/>
  <c r="E39" i="6" a="1"/>
  <c r="E39" i="6" s="1"/>
  <c r="F39" i="6" s="1"/>
  <c r="B26" i="6"/>
  <c r="B13" i="6"/>
  <c r="E35" i="6" a="1"/>
  <c r="E35" i="6" s="1"/>
  <c r="F35" i="6" s="1"/>
  <c r="B22" i="6"/>
  <c r="E29" i="6" a="1"/>
  <c r="E29" i="6" s="1"/>
  <c r="F29" i="6" s="1"/>
  <c r="B10" i="6"/>
  <c r="F10" i="6"/>
  <c r="D10" i="6"/>
  <c r="B33" i="2"/>
  <c r="A33" i="2"/>
  <c r="A4" i="7"/>
  <c r="C4" i="7"/>
  <c r="D4" i="7"/>
  <c r="E4" i="7"/>
  <c r="E3" i="7"/>
  <c r="D3" i="7"/>
  <c r="C3" i="7"/>
  <c r="A3" i="7"/>
  <c r="G6" i="2" l="1"/>
  <c r="G19" i="2"/>
  <c r="G32" i="2"/>
  <c r="G26" i="2"/>
  <c r="G28" i="2"/>
  <c r="G15" i="2"/>
  <c r="G11" i="2"/>
  <c r="G27" i="2"/>
  <c r="G22" i="2"/>
  <c r="G18" i="2"/>
  <c r="G12" i="2"/>
  <c r="G4" i="2"/>
  <c r="G8" i="2"/>
  <c r="G30" i="2"/>
  <c r="G14" i="2"/>
  <c r="G16" i="2"/>
  <c r="G20" i="2"/>
  <c r="G24" i="2"/>
  <c r="G5" i="2"/>
  <c r="G9" i="2"/>
  <c r="G13" i="2"/>
  <c r="G17" i="2"/>
  <c r="G21" i="2"/>
  <c r="G23" i="2"/>
  <c r="G7" i="2"/>
  <c r="G3" i="2"/>
  <c r="G10" i="2"/>
  <c r="G31" i="2"/>
  <c r="G29" i="2"/>
  <c r="C5" i="6"/>
  <c r="D5" i="6"/>
  <c r="E5" i="6"/>
  <c r="F5" i="6"/>
  <c r="G5" i="6"/>
  <c r="D4" i="6"/>
  <c r="E4" i="6"/>
  <c r="F4" i="6"/>
  <c r="G4" i="6"/>
  <c r="C4" i="6"/>
  <c r="Z2" i="5" a="1"/>
  <c r="Z2" i="20" a="1"/>
  <c r="Z2" i="20" s="1"/>
  <c r="R8" i="5" a="1"/>
  <c r="R8" i="5" s="1"/>
  <c r="S8" i="5" a="1"/>
  <c r="S8" i="5" s="1"/>
  <c r="R9" i="5" a="1"/>
  <c r="R9" i="5" s="1"/>
  <c r="S9" i="5" a="1"/>
  <c r="S9" i="5" s="1"/>
  <c r="F8" i="5" a="1"/>
  <c r="F8" i="5" s="1"/>
  <c r="G8" i="5" a="1"/>
  <c r="G8" i="5" s="1"/>
  <c r="H8" i="5" a="1"/>
  <c r="H8" i="5" s="1"/>
  <c r="I8" i="5" a="1"/>
  <c r="I8" i="5" s="1"/>
  <c r="J8" i="5" a="1"/>
  <c r="J8" i="5" s="1"/>
  <c r="K8" i="5" a="1"/>
  <c r="K8" i="5" s="1"/>
  <c r="L8" i="5" a="1"/>
  <c r="L8" i="5" s="1"/>
  <c r="M8" i="5" a="1"/>
  <c r="M8" i="5" s="1"/>
  <c r="N8" i="5" a="1"/>
  <c r="N8" i="5"/>
  <c r="O8" i="5" a="1"/>
  <c r="O8" i="5" s="1"/>
  <c r="P8" i="5" a="1"/>
  <c r="P8" i="5" s="1"/>
  <c r="Q8" i="5" a="1"/>
  <c r="Q8" i="5" s="1"/>
  <c r="F9" i="5" a="1"/>
  <c r="F9" i="5" s="1"/>
  <c r="G9" i="5" a="1"/>
  <c r="G9" i="5" s="1"/>
  <c r="H9" i="5" a="1"/>
  <c r="H9" i="5" s="1"/>
  <c r="I9" i="5" a="1"/>
  <c r="I9" i="5" s="1"/>
  <c r="J9" i="5" a="1"/>
  <c r="J9" i="5" s="1"/>
  <c r="K9" i="5" a="1"/>
  <c r="K9" i="5" s="1"/>
  <c r="L9" i="5" a="1"/>
  <c r="L9" i="5" s="1"/>
  <c r="M9" i="5" a="1"/>
  <c r="M9" i="5" s="1"/>
  <c r="N9" i="5" a="1"/>
  <c r="N9" i="5" s="1"/>
  <c r="O9" i="5" a="1"/>
  <c r="O9" i="5" s="1"/>
  <c r="P9" i="5" a="1"/>
  <c r="P9" i="5" s="1"/>
  <c r="Q9" i="5" a="1"/>
  <c r="Q9" i="5" s="1"/>
  <c r="E8" i="5" a="1"/>
  <c r="E8" i="5" s="1"/>
  <c r="E9" i="5" a="1"/>
  <c r="E9" i="5" s="1"/>
  <c r="D9" i="5" a="1"/>
  <c r="D9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 s="1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3" i="20" l="1" a="1"/>
  <c r="A3" i="20" s="1"/>
  <c r="A4" i="20" a="1"/>
  <c r="A4" i="20" s="1"/>
  <c r="A6" i="20" a="1"/>
  <c r="A6" i="20" s="1"/>
  <c r="A5" i="20" a="1"/>
  <c r="A5" i="20" s="1"/>
  <c r="Z2" i="5"/>
  <c r="A3" i="5" s="1"/>
  <c r="B16" i="1"/>
  <c r="B12" i="1"/>
  <c r="B11" i="1"/>
  <c r="B5" i="1"/>
  <c r="B4" i="1"/>
  <c r="O3" i="20" l="1" a="1"/>
  <c r="O3" i="20" s="1"/>
  <c r="Q3" i="20" a="1"/>
  <c r="Q3" i="20" s="1"/>
  <c r="G3" i="20" a="1"/>
  <c r="G3" i="20" s="1"/>
  <c r="H3" i="20" a="1"/>
  <c r="H3" i="20" s="1"/>
  <c r="J3" i="20" a="1"/>
  <c r="J3" i="20" s="1"/>
  <c r="K3" i="20" a="1"/>
  <c r="K3" i="20" s="1"/>
  <c r="M3" i="20" a="1"/>
  <c r="M3" i="20" s="1"/>
  <c r="I3" i="20" a="1"/>
  <c r="I3" i="20" s="1"/>
  <c r="L3" i="20" a="1"/>
  <c r="L3" i="20" s="1"/>
  <c r="P3" i="20" a="1"/>
  <c r="P3" i="20" s="1"/>
  <c r="F3" i="20" a="1"/>
  <c r="F3" i="20" s="1"/>
  <c r="N3" i="20" a="1"/>
  <c r="N3" i="20" s="1"/>
  <c r="D3" i="20" a="1"/>
  <c r="D3" i="20" s="1"/>
  <c r="E3" i="20" a="1"/>
  <c r="E3" i="20" s="1"/>
  <c r="R3" i="20" a="1"/>
  <c r="R3" i="20" s="1"/>
  <c r="C3" i="20" a="1"/>
  <c r="C3" i="20" s="1"/>
  <c r="O6" i="20" a="1"/>
  <c r="O6" i="20" s="1"/>
  <c r="P6" i="20" a="1"/>
  <c r="P6" i="20" s="1"/>
  <c r="Q6" i="20" a="1"/>
  <c r="Q6" i="20" s="1"/>
  <c r="R6" i="20" a="1"/>
  <c r="R6" i="20" s="1"/>
  <c r="C6" i="20" a="1"/>
  <c r="C6" i="20" s="1"/>
  <c r="E6" i="20" a="1"/>
  <c r="E6" i="20" s="1"/>
  <c r="H6" i="20" a="1"/>
  <c r="H6" i="20" s="1"/>
  <c r="I6" i="20" a="1"/>
  <c r="I6" i="20" s="1"/>
  <c r="L6" i="20" a="1"/>
  <c r="L6" i="20" s="1"/>
  <c r="M6" i="20" a="1"/>
  <c r="M6" i="20" s="1"/>
  <c r="N6" i="20" a="1"/>
  <c r="N6" i="20" s="1"/>
  <c r="D6" i="20" a="1"/>
  <c r="D6" i="20" s="1"/>
  <c r="F6" i="20" a="1"/>
  <c r="F6" i="20" s="1"/>
  <c r="G6" i="20" a="1"/>
  <c r="G6" i="20" s="1"/>
  <c r="J6" i="20" a="1"/>
  <c r="J6" i="20" s="1"/>
  <c r="K6" i="20" a="1"/>
  <c r="K6" i="20" s="1"/>
  <c r="C4" i="20" a="1"/>
  <c r="C4" i="20" s="1"/>
  <c r="D4" i="20" a="1"/>
  <c r="D4" i="20" s="1"/>
  <c r="E4" i="20" a="1"/>
  <c r="E4" i="20" s="1"/>
  <c r="F4" i="20" a="1"/>
  <c r="F4" i="20" s="1"/>
  <c r="G4" i="20" a="1"/>
  <c r="G4" i="20" s="1"/>
  <c r="H4" i="20" a="1"/>
  <c r="H4" i="20" s="1"/>
  <c r="J4" i="20" a="1"/>
  <c r="J4" i="20" s="1"/>
  <c r="K4" i="20" a="1"/>
  <c r="K4" i="20" s="1"/>
  <c r="I4" i="20" a="1"/>
  <c r="I4" i="20" s="1"/>
  <c r="M4" i="20" a="1"/>
  <c r="M4" i="20" s="1"/>
  <c r="N4" i="20" a="1"/>
  <c r="N4" i="20" s="1"/>
  <c r="P4" i="20" a="1"/>
  <c r="P4" i="20" s="1"/>
  <c r="Q4" i="20" a="1"/>
  <c r="Q4" i="20" s="1"/>
  <c r="L4" i="20" a="1"/>
  <c r="L4" i="20" s="1"/>
  <c r="O4" i="20" a="1"/>
  <c r="O4" i="20" s="1"/>
  <c r="R4" i="20" a="1"/>
  <c r="R4" i="20" s="1"/>
  <c r="I5" i="20" a="1"/>
  <c r="I5" i="20" s="1"/>
  <c r="J5" i="20" a="1"/>
  <c r="J5" i="20" s="1"/>
  <c r="K5" i="20" a="1"/>
  <c r="K5" i="20" s="1"/>
  <c r="L5" i="20" a="1"/>
  <c r="L5" i="20" s="1"/>
  <c r="P5" i="20" a="1"/>
  <c r="P5" i="20" s="1"/>
  <c r="Q5" i="20" a="1"/>
  <c r="Q5" i="20" s="1"/>
  <c r="R5" i="20" a="1"/>
  <c r="R5" i="20" s="1"/>
  <c r="C5" i="20" a="1"/>
  <c r="C5" i="20" s="1"/>
  <c r="H5" i="20" a="1"/>
  <c r="H5" i="20" s="1"/>
  <c r="M5" i="20" a="1"/>
  <c r="M5" i="20" s="1"/>
  <c r="D5" i="20" a="1"/>
  <c r="D5" i="20" s="1"/>
  <c r="E5" i="20" a="1"/>
  <c r="E5" i="20" s="1"/>
  <c r="F5" i="20" a="1"/>
  <c r="F5" i="20" s="1"/>
  <c r="G5" i="20" a="1"/>
  <c r="G5" i="20" s="1"/>
  <c r="N5" i="20" a="1"/>
  <c r="N5" i="20" s="1"/>
  <c r="O5" i="20" a="1"/>
  <c r="O5" i="20" s="1"/>
  <c r="B9" i="1"/>
  <c r="B14" i="1"/>
  <c r="B15" i="1"/>
  <c r="B10" i="1"/>
  <c r="A2" i="1"/>
  <c r="B7" i="1"/>
  <c r="C33" i="2"/>
  <c r="B3" i="5"/>
  <c r="C3" i="5"/>
  <c r="D3" i="5"/>
  <c r="A1" i="10" l="1"/>
  <c r="A6" i="9"/>
  <c r="A36" i="4"/>
  <c r="A1" i="2"/>
  <c r="E14" i="3"/>
  <c r="A1" i="43"/>
  <c r="E3" i="5"/>
  <c r="A40" i="6" l="1"/>
  <c r="A12" i="5"/>
  <c r="A1" i="3"/>
  <c r="A14" i="9"/>
  <c r="A8" i="6"/>
  <c r="A1" i="6"/>
  <c r="A6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26" i="6" l="1"/>
  <c r="D19" i="6"/>
  <c r="D35" i="6"/>
  <c r="D13" i="6"/>
  <c r="D28" i="6"/>
  <c r="D29" i="6"/>
  <c r="D11" i="6"/>
  <c r="D23" i="6"/>
  <c r="D22" i="6"/>
  <c r="D20" i="6"/>
  <c r="D21" i="6"/>
  <c r="D17" i="6"/>
  <c r="D31" i="6"/>
  <c r="D36" i="6"/>
  <c r="D37" i="6"/>
  <c r="D24" i="6"/>
  <c r="D14" i="6"/>
  <c r="D34" i="6"/>
  <c r="D25" i="6"/>
  <c r="D39" i="6"/>
  <c r="D16" i="6"/>
  <c r="D38" i="6"/>
  <c r="D18" i="6"/>
  <c r="D27" i="6"/>
  <c r="D32" i="6"/>
  <c r="D30" i="6"/>
  <c r="D15" i="6"/>
  <c r="D12" i="6"/>
  <c r="D3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<sst xmlns="http://schemas.openxmlformats.org/spreadsheetml/2006/main" count="12754" uniqueCount="501">
  <si>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</si>
  <si>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</si>
  <si>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</si>
  <si>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</si>
  <si>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</si>
  <si>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</si>
  <si>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</si>
  <si>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</si>
  <si>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</si>
  <si>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</si>
  <si>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</si>
  <si>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</si>
  <si>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</si>
  <si>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</si>
  <si>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</si>
  <si>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</si>
  <si>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</si>
  <si>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</si>
  <si>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</si>
  <si>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</si>
  <si>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</si>
  <si>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</si>
  <si>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</si>
  <si>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</si>
  <si>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</si>
  <si>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</si>
  <si>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</si>
  <si>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</si>
  <si>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</si>
  <si>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</si>
  <si>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</si>
  <si>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</si>
  <si>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</si>
  <si>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</si>
  <si>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</si>
  <si>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</si>
  <si>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</si>
  <si>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</si>
  <si>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</si>
  <si>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</si>
  <si>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</si>
  <si>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</si>
  <si>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</si>
  <si>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</si>
  <si>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</si>
  <si>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</si>
  <si>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</si>
  <si>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</si>
  <si>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</si>
  <si>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</si>
  <si>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</si>
  <si>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</si>
  <si>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</si>
  <si>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</si>
  <si>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</si>
  <si>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</si>
  <si>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</si>
  <si>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</si>
  <si>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</si>
  <si>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</si>
  <si>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</si>
  <si>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</si>
  <si>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</si>
  <si>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</si>
  <si>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</si>
  <si>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</si>
  <si>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</si>
  <si>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</si>
  <si>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</si>
  <si>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</si>
  <si>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</si>
  <si>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</si>
  <si>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</si>
  <si>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</si>
  <si>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</si>
  <si>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</si>
  <si>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</si>
  <si>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</si>
  <si>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</si>
  <si>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</si>
  <si>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</si>
  <si>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</si>
  <si>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</si>
  <si>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</si>
  <si>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</si>
  <si>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</si>
  <si>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</si>
  <si>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</si>
  <si>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</si>
  <si>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</si>
  <si>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</si>
  <si>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</si>
  <si>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</si>
  <si>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</si>
  <si>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</si>
  <si>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</si>
  <si>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</si>
  <si>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</si>
  <si>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</si>
  <si>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</si>
  <si>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</si>
  <si>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</si>
  <si>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</si>
  <si>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</si>
  <si>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</si>
  <si>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</si>
  <si>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</si>
  <si>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</si>
  <si>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</si>
  <si>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</si>
  <si>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</si>
  <si>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</si>
  <si>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</si>
  <si>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</si>
  <si>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</si>
  <si>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</si>
  <si>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</si>
  <si>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</si>
  <si>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</si>
  <si>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</si>
  <si>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</si>
  <si>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</si>
  <si>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</si>
  <si>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</si>
  <si>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</si>
  <si>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</si>
  <si>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</si>
  <si>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</si>
  <si>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</si>
  <si>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</si>
  <si>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</si>
  <si>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</si>
  <si>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</si>
  <si>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</si>
  <si>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</si>
  <si>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</si>
  <si>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</si>
  <si>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</si>
  <si>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</si>
  <si>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</si>
  <si>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</si>
  <si>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</si>
  <si>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</si>
  <si>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</si>
  <si>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</si>
  <si>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</si>
  <si>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</si>
  <si>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</si>
  <si>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</si>
  <si>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</si>
  <si>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</si>
  <si>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</si>
  <si>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</si>
  <si>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</si>
  <si>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</si>
  <si>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</si>
  <si>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</si>
  <si>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</si>
  <si>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</si>
  <si>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</si>
  <si>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</si>
  <si>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</si>
  <si>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</si>
  <si>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</si>
  <si>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</si>
  <si>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</si>
  <si>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</si>
  <si>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</si>
  <si>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</si>
  <si>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</si>
  <si>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</si>
  <si>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</si>
  <si>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</si>
  <si>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</si>
  <si>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</si>
  <si>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</si>
  <si>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</si>
  <si>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</si>
  <si>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</si>
  <si>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</si>
  <si>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</si>
  <si>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</si>
  <si>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</si>
  <si>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</si>
  <si>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</si>
  <si>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</si>
  <si>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</si>
  <si>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</si>
  <si>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</si>
  <si>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</si>
  <si>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</si>
  <si>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</si>
  <si>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</si>
  <si>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</si>
  <si>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</si>
  <si>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</si>
  <si>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</si>
  <si>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</si>
  <si>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</si>
  <si>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</si>
  <si>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</si>
  <si>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</si>
  <si>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</si>
  <si>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</si>
  <si>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</si>
  <si>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</si>
  <si>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</si>
  <si>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</si>
  <si>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</si>
  <si>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</si>
  <si>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</si>
  <si>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</si>
  <si>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</si>
  <si>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</si>
  <si>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</si>
  <si>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</si>
  <si>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</si>
  <si>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</si>
  <si>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</si>
  <si>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</si>
  <si>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</si>
  <si>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</si>
  <si>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</si>
  <si>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</si>
  <si>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</si>
  <si>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</si>
  <si>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</si>
  <si>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</si>
  <si>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</si>
  <si>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</si>
  <si>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</si>
  <si>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</si>
  <si>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</si>
  <si>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</si>
  <si>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</si>
  <si>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</si>
  <si>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</si>
  <si>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</si>
  <si>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</si>
  <si>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</si>
  <si>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</si>
  <si>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</si>
  <si>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</si>
  <si>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</si>
  <si>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</si>
  <si>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</si>
  <si>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</si>
  <si>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</si>
  <si>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</si>
  <si>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</si>
  <si>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</si>
  <si>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</si>
  <si>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</si>
  <si>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</si>
  <si>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</si>
  <si>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</si>
  <si>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</si>
  <si>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</si>
  <si>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</si>
  <si>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</si>
  <si>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</si>
  <si>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</si>
  <si>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</si>
  <si>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</si>
  <si>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</si>
  <si>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</si>
  <si>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</si>
  <si>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</si>
  <si>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</si>
  <si>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</si>
  <si>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</si>
  <si>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</si>
  <si>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</si>
  <si>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</si>
  <si>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</si>
  <si>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</si>
  <si>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</si>
  <si>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</si>
  <si>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</si>
  <si>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</si>
  <si>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</si>
  <si>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</si>
  <si>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</si>
  <si>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</si>
  <si>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</si>
  <si>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</si>
  <si>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</si>
  <si>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</si>
  <si>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</si>
  <si>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</si>
  <si>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</si>
  <si>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</si>
  <si>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</si>
  <si>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</si>
  <si>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</si>
  <si>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</si>
  <si>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</si>
  <si>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</si>
  <si>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</si>
  <si>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</si>
  <si>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</si>
  <si>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</si>
  <si>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</si>
  <si>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</si>
  <si>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</si>
  <si>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</si>
  <si>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</si>
  <si>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</si>
  <si>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</si>
  <si>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</si>
  <si>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</si>
  <si>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</si>
  <si>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</si>
  <si>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</si>
  <si>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</si>
  <si>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</si>
  <si>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</si>
  <si>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</si>
  <si>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</si>
  <si>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</si>
  <si>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</si>
  <si>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</si>
  <si>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</si>
  <si>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</si>
  <si>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</si>
  <si>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</si>
  <si>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</si>
  <si>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</si>
  <si>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</si>
  <si>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</si>
  <si>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</si>
  <si>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</si>
  <si>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</si>
  <si>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</si>
  <si>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</si>
  <si>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</si>
  <si>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</si>
  <si>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</si>
  <si>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</si>
  <si>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</si>
  <si>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</si>
  <si>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</si>
  <si>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</si>
  <si>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</si>
  <si>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</si>
  <si>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</si>
  <si>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</si>
  <si>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</si>
  <si>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</si>
  <si>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</si>
  <si>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</si>
  <si>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</si>
  <si>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</si>
  <si>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(G.E2.E2.W1)</t>
  </si>
  <si>
    <t>EL1 EAST WIN (M.E12.E10.W1)</t>
  </si>
  <si>
    <t>EL1 EAST WIN (T.E22.E18.W1)</t>
  </si>
  <si>
    <t>EL1 NORTH WIN (G.N3.E3.W1)</t>
  </si>
  <si>
    <t>EL1 NORTH WIN (M.N13.E11.W1)</t>
  </si>
  <si>
    <t>EL1 NORTH WIN (T.N23.E19.W1)</t>
  </si>
  <si>
    <t>EL1 SOUTH WIN (G.S1.E1.W1)</t>
  </si>
  <si>
    <t>EL1 SOUTH WIN (M.S11.E9.W1)</t>
  </si>
  <si>
    <t>EL1 SOUTH WIN (T.S21.E17.W1)</t>
  </si>
  <si>
    <t>EL1 WEST WIN (G.W4.E4.W1)</t>
  </si>
  <si>
    <t>EL1 WEST WIN (M.W14.E12.W1)</t>
  </si>
  <si>
    <t>EL1 WEST WIN (T.W24.E20.W1)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</si>
  <si>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</si>
  <si>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</si>
  <si>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</si>
  <si>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</si>
  <si>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</si>
  <si>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</si>
  <si>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</si>
  <si>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</si>
  <si>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</si>
  <si>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</si>
  <si>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</si>
  <si>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</si>
  <si>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</si>
  <si>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</si>
  <si>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</si>
  <si>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</si>
  <si>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</si>
  <si>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</si>
  <si>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</si>
  <si>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</si>
  <si>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</si>
  <si>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</si>
  <si>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</si>
  <si>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</si>
  <si>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</si>
  <si>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</si>
  <si>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EL1 CORE PLNM (G.C10)</t>
  </si>
  <si>
    <t>No</t>
  </si>
  <si>
    <t>Plenum</t>
  </si>
  <si>
    <t>EL1 CORE PLNM (M.C20)</t>
  </si>
  <si>
    <t>EL1 CORE PLNM (T.C30)</t>
  </si>
  <si>
    <t>EL1 CORE SPC (G.C5)</t>
  </si>
  <si>
    <t>Yes</t>
  </si>
  <si>
    <t>0.0</t>
  </si>
  <si>
    <t>0.25</t>
  </si>
  <si>
    <t>Retail_sales</t>
  </si>
  <si>
    <t>Retail</t>
  </si>
  <si>
    <t>EL1 EAST PERIM PLNM (G.E7)</t>
  </si>
  <si>
    <t>EL1 EAST PERIM PLNM (M.E17)</t>
  </si>
  <si>
    <t>EL1 EAST PERIM PLNM (T.E27)</t>
  </si>
  <si>
    <t>EL1 NORTH PERIM PLNM (G.N8)</t>
  </si>
  <si>
    <t>EL1 NORTH PERIM PLNM (M.N18)</t>
  </si>
  <si>
    <t>EL1 NORTH PERIM PLNM (T.N28)</t>
  </si>
  <si>
    <t>EL1 SOUTH PERIM PLNM (G.S6)</t>
  </si>
  <si>
    <t>EL1 SOUTH PERIM PLNM (M.S16)</t>
  </si>
  <si>
    <t>EL1 SOUTH PERIM PLNM (T.S26)</t>
  </si>
  <si>
    <t>EL1 WEST PERIM PLNM (G.W9)</t>
  </si>
  <si>
    <t>EL1 WEST PERIM PLNM (M.W19)</t>
  </si>
  <si>
    <t>EL1 WEST PERIM PLNM (T.W29)</t>
  </si>
  <si>
    <t>RETAILSALES EL1 CORE SPC (M.C15)</t>
  </si>
  <si>
    <t>RETAILSALES EL1 CORE SPC (T.C25)</t>
  </si>
  <si>
    <t>RETAILSALES EL1 EAST PERIM SPC (G.E2)</t>
  </si>
  <si>
    <t>RETAILSALES EL1 EAST PERIM SPC (M.E12)</t>
  </si>
  <si>
    <t>RETAILSALES EL1 EAST PERIM SPC (T.E22)</t>
  </si>
  <si>
    <t>RETAILSALES EL1 NORTH PERIM SPC (G.N3)</t>
  </si>
  <si>
    <t>RETAILSALES EL1 NORTH PERIM SPC (M.N13)</t>
  </si>
  <si>
    <t>RETAILSALES EL1 NORTH PERIM SPC (T.N23)</t>
  </si>
  <si>
    <t>RETAILSALES EL1 SOUTH PERIM SPC (G.S1)</t>
  </si>
  <si>
    <t>RETAILSALES EL1 SOUTH PERIM SPC (M.S11)</t>
  </si>
  <si>
    <t>RETAILSALES EL1 SOUTH PERIM SPC (T.S21)</t>
  </si>
  <si>
    <t>RETAILSALES EL1 WEST PERIM SPC (G.W4)</t>
  </si>
  <si>
    <t>RETAILSALES EL1 WEST PERIM SPC (M.W14)</t>
  </si>
  <si>
    <t>RETAILSALES EL1 WEST PERIM SPC (T.W24)</t>
  </si>
  <si>
    <t>Roof Membrane+Roof Continuous Insulation+Metal Decking</t>
  </si>
  <si>
    <t>Stucco+Wall Continuous Insulation+Gypsum 5/8in</t>
  </si>
  <si>
    <t>Theoretical Glazing</t>
  </si>
  <si>
    <t>EL1 Core Spc (G.C5)</t>
  </si>
  <si>
    <t>RetailSales EL1 Core Spc (M.C15)</t>
  </si>
  <si>
    <t>RetailSales EL1 Core Spc (T.C25)</t>
  </si>
  <si>
    <t>RetailSales EL1 East Perim Spc (G.E2)</t>
  </si>
  <si>
    <t>RetailSales EL1 East Perim Spc (M.E12)</t>
  </si>
  <si>
    <t>RetailSales EL1 East Perim Spc (T.E22)</t>
  </si>
  <si>
    <t>RetailSales EL1 North Perim Spc (G.N3)</t>
  </si>
  <si>
    <t>RetailSales EL1 North Perim Spc (M.N13)</t>
  </si>
  <si>
    <t>RetailSales EL1 North Perim Spc (T.N23)</t>
  </si>
  <si>
    <t>RetailSales EL1 South Perim Spc (G.S1)</t>
  </si>
  <si>
    <t>RetailSales EL1 South Perim Spc (M.S11)</t>
  </si>
  <si>
    <t>RetailSales EL1 South Perim Spc (T.S21)</t>
  </si>
  <si>
    <t>RetailSales EL1 West Perim Spc (G.W4)</t>
  </si>
  <si>
    <t>RetailSales EL1 West Perim Spc (M.W14)</t>
  </si>
  <si>
    <t>RetailSales EL1 West Perim Spc (T.W24)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</si>
  <si>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</si>
  <si>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</si>
  <si>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</si>
  <si>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</si>
  <si>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</si>
  <si>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</si>
  <si>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</si>
  <si>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</si>
  <si>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</si>
  <si>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</si>
  <si>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</si>
  <si>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</si>
  <si>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</si>
  <si>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</si>
  <si>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</si>
  <si>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</si>
  <si>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</si>
  <si>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</si>
  <si>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</si>
  <si>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SZ-VAV</t>
  </si>
  <si>
    <t>0.8</t>
  </si>
  <si>
    <t>COMBUSTION</t>
  </si>
  <si>
    <t>SZ-CAV</t>
  </si>
  <si>
    <t>3.738</t>
  </si>
  <si>
    <t>SZ-VAV Fans</t>
  </si>
  <si>
    <t>MZ-VAV Fans</t>
  </si>
  <si>
    <t>SZ-CAV Fans</t>
  </si>
  <si>
    <t>No refrigeration system was found</t>
  </si>
  <si>
    <t>Infiltration Schedule</t>
  </si>
  <si>
    <t>AllDays</t>
  </si>
  <si>
    <t>Cooling Setpoint Schedule</t>
  </si>
  <si>
    <t>AllOtherDays</t>
  </si>
  <si>
    <t>Saturdays</t>
  </si>
  <si>
    <t>Weekdays</t>
  </si>
  <si>
    <t>DHW Sch</t>
  </si>
  <si>
    <t>Saturday</t>
  </si>
  <si>
    <t>Elec Equip Sch</t>
  </si>
  <si>
    <t>Heating Setpoint Schedule</t>
  </si>
  <si>
    <t>Lighting Schedule</t>
  </si>
  <si>
    <t>OA Schedule</t>
  </si>
  <si>
    <t>Occupant Sch</t>
  </si>
  <si>
    <t>No GasEquipment found.</t>
  </si>
  <si>
    <t>Unknown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</si>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</sst>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D8-454E-B1E8-88F1862D1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686640"/>
        <c:axId val="481689040"/>
      </c:lineChart>
      <c:catAx>
        <c:axId val="48168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1689040"/>
        <c:crosses val="autoZero"/>
        <c:auto val="1"/>
        <c:lblAlgn val="ctr"/>
        <c:lblOffset val="100"/>
        <c:noMultiLvlLbl val="0"/>
      </c:catAx>
      <c:valAx>
        <c:axId val="481689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16866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F3-4218-805F-BE69ED7512CC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F3-4218-805F-BE69ED7512CC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F3-4218-805F-BE69ED751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503216"/>
        <c:axId val="609504176"/>
      </c:lineChart>
      <c:catAx>
        <c:axId val="60950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09504176"/>
        <c:crosses val="autoZero"/>
        <c:auto val="1"/>
        <c:lblAlgn val="ctr"/>
        <c:lblOffset val="100"/>
        <c:noMultiLvlLbl val="0"/>
      </c:catAx>
      <c:valAx>
        <c:axId val="609504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0950321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0.1</c:v>
                </c:pt>
                <c:pt idx="8">
                  <c:v>0.12</c:v>
                </c:pt>
                <c:pt idx="9">
                  <c:v>0.14000000000000001</c:v>
                </c:pt>
                <c:pt idx="10">
                  <c:v>0.28999999999999998</c:v>
                </c:pt>
                <c:pt idx="11">
                  <c:v>0.31</c:v>
                </c:pt>
                <c:pt idx="12">
                  <c:v>0.36</c:v>
                </c:pt>
                <c:pt idx="13">
                  <c:v>0.36</c:v>
                </c:pt>
                <c:pt idx="14">
                  <c:v>0.34</c:v>
                </c:pt>
                <c:pt idx="15">
                  <c:v>0.35</c:v>
                </c:pt>
                <c:pt idx="16">
                  <c:v>0.37</c:v>
                </c:pt>
                <c:pt idx="17">
                  <c:v>0.34</c:v>
                </c:pt>
                <c:pt idx="18">
                  <c:v>0.25</c:v>
                </c:pt>
                <c:pt idx="19">
                  <c:v>0.27</c:v>
                </c:pt>
                <c:pt idx="20">
                  <c:v>0.21</c:v>
                </c:pt>
                <c:pt idx="21">
                  <c:v>0.16</c:v>
                </c:pt>
                <c:pt idx="22">
                  <c:v>0.1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89-4EDA-BF0A-222B8BABFEA4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0.11</c:v>
                </c:pt>
                <c:pt idx="1">
                  <c:v>0.1</c:v>
                </c:pt>
                <c:pt idx="2">
                  <c:v>0.08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0.2</c:v>
                </c:pt>
                <c:pt idx="8">
                  <c:v>0.24</c:v>
                </c:pt>
                <c:pt idx="9">
                  <c:v>0.27</c:v>
                </c:pt>
                <c:pt idx="10">
                  <c:v>0.42</c:v>
                </c:pt>
                <c:pt idx="11">
                  <c:v>0.54</c:v>
                </c:pt>
                <c:pt idx="12">
                  <c:v>0.59</c:v>
                </c:pt>
                <c:pt idx="13">
                  <c:v>0.6</c:v>
                </c:pt>
                <c:pt idx="14">
                  <c:v>0.49</c:v>
                </c:pt>
                <c:pt idx="15">
                  <c:v>0.48</c:v>
                </c:pt>
                <c:pt idx="16">
                  <c:v>0.47</c:v>
                </c:pt>
                <c:pt idx="17">
                  <c:v>0.46</c:v>
                </c:pt>
                <c:pt idx="18">
                  <c:v>0.44</c:v>
                </c:pt>
                <c:pt idx="19">
                  <c:v>0.36</c:v>
                </c:pt>
                <c:pt idx="20">
                  <c:v>0.28999999999999998</c:v>
                </c:pt>
                <c:pt idx="21">
                  <c:v>0.22</c:v>
                </c:pt>
                <c:pt idx="22">
                  <c:v>0.16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89-4EDA-BF0A-222B8BABFEA4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0.04</c:v>
                </c:pt>
                <c:pt idx="1">
                  <c:v>0.05</c:v>
                </c:pt>
                <c:pt idx="2">
                  <c:v>0.05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0.15</c:v>
                </c:pt>
                <c:pt idx="8">
                  <c:v>0.23</c:v>
                </c:pt>
                <c:pt idx="9">
                  <c:v>0.32</c:v>
                </c:pt>
                <c:pt idx="10">
                  <c:v>0.41</c:v>
                </c:pt>
                <c:pt idx="11">
                  <c:v>0.56999999999999995</c:v>
                </c:pt>
                <c:pt idx="12">
                  <c:v>0.62</c:v>
                </c:pt>
                <c:pt idx="13">
                  <c:v>0.61</c:v>
                </c:pt>
                <c:pt idx="14">
                  <c:v>0.5</c:v>
                </c:pt>
                <c:pt idx="15">
                  <c:v>0.45</c:v>
                </c:pt>
                <c:pt idx="16">
                  <c:v>0.46</c:v>
                </c:pt>
                <c:pt idx="17">
                  <c:v>0.47</c:v>
                </c:pt>
                <c:pt idx="18">
                  <c:v>0.42</c:v>
                </c:pt>
                <c:pt idx="19">
                  <c:v>0.34</c:v>
                </c:pt>
                <c:pt idx="20">
                  <c:v>0.33</c:v>
                </c:pt>
                <c:pt idx="21">
                  <c:v>0.23</c:v>
                </c:pt>
                <c:pt idx="22">
                  <c:v>0.13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89-4EDA-BF0A-222B8BABF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134080"/>
        <c:axId val="599132640"/>
      </c:lineChart>
      <c:catAx>
        <c:axId val="59913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132640"/>
        <c:crosses val="autoZero"/>
        <c:auto val="1"/>
        <c:lblAlgn val="ctr"/>
        <c:lblOffset val="100"/>
        <c:noMultiLvlLbl val="0"/>
      </c:catAx>
      <c:valAx>
        <c:axId val="5991326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13408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0.4</c:v>
                </c:pt>
                <c:pt idx="11">
                  <c:v>0.4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0.4</c:v>
                </c:pt>
                <c:pt idx="18">
                  <c:v>0.2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2B-43D6-9A27-A400261D300F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2B-43D6-9A27-A400261D300F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</c:v>
                </c:pt>
                <c:pt idx="8">
                  <c:v>0.5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0.6</c:v>
                </c:pt>
                <c:pt idx="19">
                  <c:v>0.6</c:v>
                </c:pt>
                <c:pt idx="20">
                  <c:v>0.5</c:v>
                </c:pt>
                <c:pt idx="21">
                  <c:v>0.2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2B-43D6-9A27-A400261D3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133600"/>
        <c:axId val="754474400"/>
      </c:lineChart>
      <c:catAx>
        <c:axId val="599133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4474400"/>
        <c:crosses val="autoZero"/>
        <c:auto val="1"/>
        <c:lblAlgn val="ctr"/>
        <c:lblOffset val="100"/>
        <c:noMultiLvlLbl val="0"/>
      </c:catAx>
      <c:valAx>
        <c:axId val="754474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1336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5-4293-8625-A567C7FCCC32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F5-4293-8625-A567C7FCCC3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F5-4293-8625-A567C7FC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473440"/>
        <c:axId val="754472960"/>
      </c:lineChart>
      <c:catAx>
        <c:axId val="754473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4472960"/>
        <c:crosses val="autoZero"/>
        <c:auto val="1"/>
        <c:lblAlgn val="ctr"/>
        <c:lblOffset val="100"/>
        <c:noMultiLvlLbl val="0"/>
      </c:catAx>
      <c:valAx>
        <c:axId val="754472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44734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6C-4875-ABA4-FE0EEDFAB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970063"/>
        <c:axId val="614971503"/>
      </c:lineChart>
      <c:catAx>
        <c:axId val="614970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4971503"/>
        <c:crosses val="autoZero"/>
        <c:auto val="1"/>
        <c:lblAlgn val="ctr"/>
        <c:lblOffset val="100"/>
        <c:noMultiLvlLbl val="0"/>
      </c:catAx>
      <c:valAx>
        <c:axId val="6149715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49700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0.4</c:v>
                </c:pt>
                <c:pt idx="11">
                  <c:v>0.4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0.4</c:v>
                </c:pt>
                <c:pt idx="18">
                  <c:v>0.2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6-42D4-8409-4C1782E23B13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F6-42D4-8409-4C1782E23B13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</c:v>
                </c:pt>
                <c:pt idx="8">
                  <c:v>0.5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0.2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F6-42D4-8409-4C1782E2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0790400"/>
        <c:axId val="710787520"/>
      </c:lineChart>
      <c:catAx>
        <c:axId val="71079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0787520"/>
        <c:crosses val="autoZero"/>
        <c:auto val="1"/>
        <c:lblAlgn val="ctr"/>
        <c:lblOffset val="100"/>
        <c:noMultiLvlLbl val="0"/>
      </c:catAx>
      <c:valAx>
        <c:axId val="710787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07904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91-4CE1-B256-0FD0E534A016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91-4CE1-B256-0FD0E534A016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91-4CE1-B256-0FD0E534A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407503"/>
        <c:axId val="713406063"/>
      </c:lineChart>
      <c:catAx>
        <c:axId val="713407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406063"/>
        <c:crosses val="autoZero"/>
        <c:auto val="1"/>
        <c:lblAlgn val="ctr"/>
        <c:lblOffset val="100"/>
        <c:noMultiLvlLbl val="0"/>
      </c:catAx>
      <c:valAx>
        <c:axId val="7134060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4075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0.2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E-4DB3-B737-7F6616654995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0.6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E-4DB3-B737-7F6616654995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0.5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0.7</c:v>
                </c:pt>
                <c:pt idx="17">
                  <c:v>0.5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EE-4DB3-B737-7F6616654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929408"/>
        <c:axId val="621928928"/>
      </c:lineChart>
      <c:catAx>
        <c:axId val="621929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1928928"/>
        <c:crosses val="autoZero"/>
        <c:auto val="1"/>
        <c:lblAlgn val="ctr"/>
        <c:lblOffset val="100"/>
        <c:noMultiLvlLbl val="0"/>
      </c:catAx>
      <c:valAx>
        <c:axId val="621928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192940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39.093987752860748</c:v>
                </c:pt>
                <c:pt idx="1">
                  <c:v>45.076417382638517</c:v>
                </c:pt>
                <c:pt idx="2">
                  <c:v>42.210104598135004</c:v>
                </c:pt>
                <c:pt idx="3">
                  <c:v>46.374833870364291</c:v>
                </c:pt>
                <c:pt idx="4">
                  <c:v>43.032923040003588</c:v>
                </c:pt>
                <c:pt idx="5">
                  <c:v>47.787846434972579</c:v>
                </c:pt>
                <c:pt idx="6">
                  <c:v>49.431884641247457</c:v>
                </c:pt>
                <c:pt idx="7">
                  <c:v>50.103693889845729</c:v>
                </c:pt>
                <c:pt idx="8">
                  <c:v>52.784401854152534</c:v>
                </c:pt>
                <c:pt idx="9">
                  <c:v>54.641529284228106</c:v>
                </c:pt>
                <c:pt idx="10">
                  <c:v>53.643983294962055</c:v>
                </c:pt>
                <c:pt idx="11">
                  <c:v>51.243292945604452</c:v>
                </c:pt>
                <c:pt idx="12">
                  <c:v>55.396873304852761</c:v>
                </c:pt>
                <c:pt idx="13">
                  <c:v>59.530332709227494</c:v>
                </c:pt>
                <c:pt idx="14">
                  <c:v>67.237151961017119</c:v>
                </c:pt>
                <c:pt idx="15">
                  <c:v>53.422185253604418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5-4C2F-B7BD-F502FA805BF5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28.120083291879034</c:v>
                </c:pt>
                <c:pt idx="1">
                  <c:v>32.663098181260651</c:v>
                </c:pt>
                <c:pt idx="2">
                  <c:v>30.251671878658485</c:v>
                </c:pt>
                <c:pt idx="3">
                  <c:v>33.544253601940468</c:v>
                </c:pt>
                <c:pt idx="4">
                  <c:v>30.939463818944308</c:v>
                </c:pt>
                <c:pt idx="5">
                  <c:v>34.351046356313581</c:v>
                </c:pt>
                <c:pt idx="6">
                  <c:v>35.753729261397005</c:v>
                </c:pt>
                <c:pt idx="7">
                  <c:v>36.538608652323056</c:v>
                </c:pt>
                <c:pt idx="8">
                  <c:v>39.21849361353933</c:v>
                </c:pt>
                <c:pt idx="9">
                  <c:v>40.948190384770811</c:v>
                </c:pt>
                <c:pt idx="10">
                  <c:v>38.456859372877801</c:v>
                </c:pt>
                <c:pt idx="11">
                  <c:v>36.727707881814844</c:v>
                </c:pt>
                <c:pt idx="12">
                  <c:v>39.790157709623294</c:v>
                </c:pt>
                <c:pt idx="13">
                  <c:v>42.515317339892675</c:v>
                </c:pt>
                <c:pt idx="14">
                  <c:v>49.181129923165805</c:v>
                </c:pt>
                <c:pt idx="15">
                  <c:v>38.100922826691047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5-4C2F-B7BD-F502FA805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0780736"/>
        <c:axId val="710779776"/>
      </c:barChart>
      <c:catAx>
        <c:axId val="710780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0779776"/>
        <c:crosses val="autoZero"/>
        <c:auto val="1"/>
        <c:lblAlgn val="ctr"/>
        <c:lblOffset val="100"/>
        <c:noMultiLvlLbl val="0"/>
      </c:catAx>
      <c:valAx>
        <c:axId val="710779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078073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11.135970576202149</c:v>
                </c:pt>
                <c:pt idx="1">
                  <c:v>10.62670781265493</c:v>
                </c:pt>
                <c:pt idx="2">
                  <c:v>8.306965820832465</c:v>
                </c:pt>
                <c:pt idx="3">
                  <c:v>8.074826621071109</c:v>
                </c:pt>
                <c:pt idx="4">
                  <c:v>8.1434430143061025</c:v>
                </c:pt>
                <c:pt idx="5">
                  <c:v>5.5785703393919075</c:v>
                </c:pt>
                <c:pt idx="6">
                  <c:v>5.5442795994057228</c:v>
                </c:pt>
                <c:pt idx="7">
                  <c:v>5.8283549020637135</c:v>
                </c:pt>
                <c:pt idx="8">
                  <c:v>5.6354629590281595</c:v>
                </c:pt>
                <c:pt idx="9">
                  <c:v>7.4963546887511781</c:v>
                </c:pt>
                <c:pt idx="10">
                  <c:v>10.037443265948232</c:v>
                </c:pt>
                <c:pt idx="11">
                  <c:v>9.7229215984774786</c:v>
                </c:pt>
                <c:pt idx="12">
                  <c:v>8.3349009304926067</c:v>
                </c:pt>
                <c:pt idx="13">
                  <c:v>6.631606501699415</c:v>
                </c:pt>
                <c:pt idx="14">
                  <c:v>4.4927348750163514</c:v>
                </c:pt>
                <c:pt idx="15">
                  <c:v>12.236386535646105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C-40CE-A50D-66C0B56FA87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13.60319610504642</c:v>
                </c:pt>
                <c:pt idx="1">
                  <c:v>16.769445312415368</c:v>
                </c:pt>
                <c:pt idx="2">
                  <c:v>12.979265271636011</c:v>
                </c:pt>
                <c:pt idx="3">
                  <c:v>12.071418536692669</c:v>
                </c:pt>
                <c:pt idx="4">
                  <c:v>12.25107485353511</c:v>
                </c:pt>
                <c:pt idx="5">
                  <c:v>7.2595359452453359</c:v>
                </c:pt>
                <c:pt idx="6">
                  <c:v>6.958709442496021</c:v>
                </c:pt>
                <c:pt idx="7">
                  <c:v>7.8898315747547922</c:v>
                </c:pt>
                <c:pt idx="8">
                  <c:v>7.4244512826666043</c:v>
                </c:pt>
                <c:pt idx="9">
                  <c:v>9.7345547142486897</c:v>
                </c:pt>
                <c:pt idx="10">
                  <c:v>9.3165927988687738</c:v>
                </c:pt>
                <c:pt idx="11">
                  <c:v>9.7863115846204956</c:v>
                </c:pt>
                <c:pt idx="12">
                  <c:v>8.3569054517184558</c:v>
                </c:pt>
                <c:pt idx="13">
                  <c:v>6.6783636928732761</c:v>
                </c:pt>
                <c:pt idx="14">
                  <c:v>4.6454674002618059</c:v>
                </c:pt>
                <c:pt idx="15">
                  <c:v>11.772115802042629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DC-40CE-A50D-66C0B56FA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0781696"/>
        <c:axId val="164735935"/>
      </c:barChart>
      <c:catAx>
        <c:axId val="710781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4735935"/>
        <c:crosses val="autoZero"/>
        <c:auto val="1"/>
        <c:lblAlgn val="ctr"/>
        <c:lblOffset val="100"/>
        <c:noMultiLvlLbl val="0"/>
      </c:catAx>
      <c:valAx>
        <c:axId val="1647359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078169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45.265555608328178</c:v>
                </c:pt>
                <c:pt idx="1">
                  <c:v>51.515334754861385</c:v>
                </c:pt>
                <c:pt idx="2">
                  <c:v>49.042815408830961</c:v>
                </c:pt>
                <c:pt idx="3">
                  <c:v>52.582240731528657</c:v>
                </c:pt>
                <c:pt idx="4">
                  <c:v>49.937223620696962</c:v>
                </c:pt>
                <c:pt idx="5">
                  <c:v>52.500658769103325</c:v>
                </c:pt>
                <c:pt idx="6">
                  <c:v>53.395650507408845</c:v>
                </c:pt>
                <c:pt idx="7">
                  <c:v>54.806160066060208</c:v>
                </c:pt>
                <c:pt idx="8">
                  <c:v>56.877380705381206</c:v>
                </c:pt>
                <c:pt idx="9">
                  <c:v>59.808799308734045</c:v>
                </c:pt>
                <c:pt idx="10">
                  <c:v>58.568083278546993</c:v>
                </c:pt>
                <c:pt idx="11">
                  <c:v>56.188657772533823</c:v>
                </c:pt>
                <c:pt idx="12">
                  <c:v>59.471268634641433</c:v>
                </c:pt>
                <c:pt idx="13">
                  <c:v>62.617462214100769</c:v>
                </c:pt>
                <c:pt idx="14">
                  <c:v>67.932000879914185</c:v>
                </c:pt>
                <c:pt idx="15">
                  <c:v>57.892880360831469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B-4F65-9C0D-A9E8B3909EA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31.344530741586016</c:v>
                </c:pt>
                <c:pt idx="1">
                  <c:v>39.312336297211004</c:v>
                </c:pt>
                <c:pt idx="2">
                  <c:v>36.793043511590945</c:v>
                </c:pt>
                <c:pt idx="3">
                  <c:v>40.04075269327906</c:v>
                </c:pt>
                <c:pt idx="4">
                  <c:v>37.490738819631737</c:v>
                </c:pt>
                <c:pt idx="5">
                  <c:v>39.486333499150483</c:v>
                </c:pt>
                <c:pt idx="6">
                  <c:v>39.984681326903946</c:v>
                </c:pt>
                <c:pt idx="7">
                  <c:v>41.998208924629836</c:v>
                </c:pt>
                <c:pt idx="8">
                  <c:v>44.325967968123088</c:v>
                </c:pt>
                <c:pt idx="9">
                  <c:v>46.190076467544394</c:v>
                </c:pt>
                <c:pt idx="10">
                  <c:v>40.206033328417135</c:v>
                </c:pt>
                <c:pt idx="11">
                  <c:v>39.086375828356722</c:v>
                </c:pt>
                <c:pt idx="12">
                  <c:v>41.238301348951801</c:v>
                </c:pt>
                <c:pt idx="13">
                  <c:v>43.937025723325299</c:v>
                </c:pt>
                <c:pt idx="14">
                  <c:v>47.953767341017567</c:v>
                </c:pt>
                <c:pt idx="15">
                  <c:v>40.334229495957466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EB-4F65-9C0D-A9E8B3909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34975"/>
        <c:axId val="164733535"/>
      </c:barChart>
      <c:catAx>
        <c:axId val="164734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4733535"/>
        <c:crosses val="autoZero"/>
        <c:auto val="1"/>
        <c:lblAlgn val="ctr"/>
        <c:lblOffset val="100"/>
        <c:noMultiLvlLbl val="0"/>
      </c:catAx>
      <c:valAx>
        <c:axId val="1647335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47349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8.3702535669438873</c:v>
                </c:pt>
                <c:pt idx="1">
                  <c:v>7.5576352138999754</c:v>
                </c:pt>
                <c:pt idx="2">
                  <c:v>6.3437927302088024</c:v>
                </c:pt>
                <c:pt idx="3">
                  <c:v>6.0590623247566677</c:v>
                </c:pt>
                <c:pt idx="4">
                  <c:v>6.3346823684690721</c:v>
                </c:pt>
                <c:pt idx="5">
                  <c:v>4.8727263258498947</c:v>
                </c:pt>
                <c:pt idx="6">
                  <c:v>4.8086709879120102</c:v>
                </c:pt>
                <c:pt idx="7">
                  <c:v>4.8997706056992767</c:v>
                </c:pt>
                <c:pt idx="8">
                  <c:v>4.741156237266865</c:v>
                </c:pt>
                <c:pt idx="9">
                  <c:v>5.436400117655193</c:v>
                </c:pt>
                <c:pt idx="10">
                  <c:v>6.8292740624455766</c:v>
                </c:pt>
                <c:pt idx="11">
                  <c:v>6.9449402016636688</c:v>
                </c:pt>
                <c:pt idx="12">
                  <c:v>6.0074401079228084</c:v>
                </c:pt>
                <c:pt idx="13">
                  <c:v>5.0969517138745619</c:v>
                </c:pt>
                <c:pt idx="14">
                  <c:v>3.9238463416483542</c:v>
                </c:pt>
                <c:pt idx="15">
                  <c:v>8.5272961719565643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A9-4B0B-B67E-03AC9267BC9F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10.466789987976169</c:v>
                </c:pt>
                <c:pt idx="1">
                  <c:v>10.553972571007655</c:v>
                </c:pt>
                <c:pt idx="2">
                  <c:v>8.4575829689938544</c:v>
                </c:pt>
                <c:pt idx="3">
                  <c:v>7.790737903054449</c:v>
                </c:pt>
                <c:pt idx="4">
                  <c:v>7.9763333908277243</c:v>
                </c:pt>
                <c:pt idx="5">
                  <c:v>5.3684188291641544</c:v>
                </c:pt>
                <c:pt idx="6">
                  <c:v>5.1843286112937301</c:v>
                </c:pt>
                <c:pt idx="7">
                  <c:v>5.4639789287211151</c:v>
                </c:pt>
                <c:pt idx="8">
                  <c:v>5.1646096172289848</c:v>
                </c:pt>
                <c:pt idx="9">
                  <c:v>6.2765582022419464</c:v>
                </c:pt>
                <c:pt idx="10">
                  <c:v>7.336131477180972</c:v>
                </c:pt>
                <c:pt idx="11">
                  <c:v>7.7636428781527105</c:v>
                </c:pt>
                <c:pt idx="12">
                  <c:v>6.6915815707968447</c:v>
                </c:pt>
                <c:pt idx="13">
                  <c:v>5.3996771981398455</c:v>
                </c:pt>
                <c:pt idx="14">
                  <c:v>4.0214744062453898</c:v>
                </c:pt>
                <c:pt idx="15">
                  <c:v>9.4360414026299075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A9-4B0B-B67E-03AC9267B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36415"/>
        <c:axId val="164740255"/>
      </c:barChart>
      <c:catAx>
        <c:axId val="164736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4740255"/>
        <c:crosses val="autoZero"/>
        <c:auto val="1"/>
        <c:lblAlgn val="ctr"/>
        <c:lblOffset val="100"/>
        <c:noMultiLvlLbl val="0"/>
      </c:catAx>
      <c:valAx>
        <c:axId val="1647402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47364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45.942081230413351</c:v>
                </c:pt>
                <c:pt idx="1">
                  <c:v>52.156881037432164</c:v>
                </c:pt>
                <c:pt idx="2">
                  <c:v>49.335431795399934</c:v>
                </c:pt>
                <c:pt idx="3">
                  <c:v>52.858333895778472</c:v>
                </c:pt>
                <c:pt idx="4">
                  <c:v>50.248179385843194</c:v>
                </c:pt>
                <c:pt idx="5">
                  <c:v>52.287209663724433</c:v>
                </c:pt>
                <c:pt idx="6">
                  <c:v>53.276358471715653</c:v>
                </c:pt>
                <c:pt idx="7">
                  <c:v>54.774297672643563</c:v>
                </c:pt>
                <c:pt idx="8">
                  <c:v>56.80941499870427</c:v>
                </c:pt>
                <c:pt idx="9">
                  <c:v>60.077349208452155</c:v>
                </c:pt>
                <c:pt idx="10">
                  <c:v>59.296646410308306</c:v>
                </c:pt>
                <c:pt idx="11">
                  <c:v>56.872922640042574</c:v>
                </c:pt>
                <c:pt idx="12">
                  <c:v>59.979273937457741</c:v>
                </c:pt>
                <c:pt idx="13">
                  <c:v>63.007136804161568</c:v>
                </c:pt>
                <c:pt idx="14">
                  <c:v>68.006669849689629</c:v>
                </c:pt>
                <c:pt idx="15">
                  <c:v>59.292674630890133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1-4140-A488-364D5AF38DF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32.503021955359344</c:v>
                </c:pt>
                <c:pt idx="1">
                  <c:v>40.680706464453039</c:v>
                </c:pt>
                <c:pt idx="2">
                  <c:v>37.580998769286644</c:v>
                </c:pt>
                <c:pt idx="3">
                  <c:v>40.722705786185834</c:v>
                </c:pt>
                <c:pt idx="4">
                  <c:v>38.19729334723197</c:v>
                </c:pt>
                <c:pt idx="5">
                  <c:v>39.44109674306754</c:v>
                </c:pt>
                <c:pt idx="6">
                  <c:v>39.974802873386494</c:v>
                </c:pt>
                <c:pt idx="7">
                  <c:v>42.134405895425182</c:v>
                </c:pt>
                <c:pt idx="8">
                  <c:v>44.382205818266037</c:v>
                </c:pt>
                <c:pt idx="9">
                  <c:v>46.656536321042019</c:v>
                </c:pt>
                <c:pt idx="10">
                  <c:v>41.024794749178611</c:v>
                </c:pt>
                <c:pt idx="11">
                  <c:v>39.935509287844425</c:v>
                </c:pt>
                <c:pt idx="12">
                  <c:v>41.88081612042825</c:v>
                </c:pt>
                <c:pt idx="13">
                  <c:v>44.341700517532864</c:v>
                </c:pt>
                <c:pt idx="14">
                  <c:v>48.06603656143524</c:v>
                </c:pt>
                <c:pt idx="15">
                  <c:v>41.9516665458451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E1-4140-A488-364D5AF38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3630623"/>
        <c:axId val="1213630143"/>
      </c:barChart>
      <c:catAx>
        <c:axId val="1213630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13630143"/>
        <c:crosses val="autoZero"/>
        <c:auto val="1"/>
        <c:lblAlgn val="ctr"/>
        <c:lblOffset val="100"/>
        <c:noMultiLvlLbl val="0"/>
      </c:catAx>
      <c:valAx>
        <c:axId val="12136301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136306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5.621804290748317</c:v>
                </c:pt>
                <c:pt idx="1">
                  <c:v>5.156286345414653</c:v>
                </c:pt>
                <c:pt idx="2">
                  <c:v>5.0719792320248756</c:v>
                </c:pt>
                <c:pt idx="3">
                  <c:v>4.8955934296406083</c:v>
                </c:pt>
                <c:pt idx="4">
                  <c:v>5.0678448017984898</c:v>
                </c:pt>
                <c:pt idx="5">
                  <c:v>4.6283184889473263</c:v>
                </c:pt>
                <c:pt idx="6">
                  <c:v>4.568802625077387</c:v>
                </c:pt>
                <c:pt idx="7">
                  <c:v>4.5677192307083381</c:v>
                </c:pt>
                <c:pt idx="8">
                  <c:v>4.5001331536841809</c:v>
                </c:pt>
                <c:pt idx="9">
                  <c:v>4.495932646566958</c:v>
                </c:pt>
                <c:pt idx="10">
                  <c:v>4.6629892752123316</c:v>
                </c:pt>
                <c:pt idx="11">
                  <c:v>4.7876333724128548</c:v>
                </c:pt>
                <c:pt idx="12">
                  <c:v>4.4926784638497725</c:v>
                </c:pt>
                <c:pt idx="13">
                  <c:v>4.2341350884955373</c:v>
                </c:pt>
                <c:pt idx="14">
                  <c:v>3.7360360698165249</c:v>
                </c:pt>
                <c:pt idx="15">
                  <c:v>5.1109621811873325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A5-42DA-A93D-366230D91CA1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5.6973310935517105</c:v>
                </c:pt>
                <c:pt idx="1">
                  <c:v>5.2654872816567027</c:v>
                </c:pt>
                <c:pt idx="2">
                  <c:v>5.1474601226380408</c:v>
                </c:pt>
                <c:pt idx="3">
                  <c:v>4.9504553306052648</c:v>
                </c:pt>
                <c:pt idx="4">
                  <c:v>5.117071668845619</c:v>
                </c:pt>
                <c:pt idx="5">
                  <c:v>4.6379633819035959</c:v>
                </c:pt>
                <c:pt idx="6">
                  <c:v>4.574239011696358</c:v>
                </c:pt>
                <c:pt idx="7">
                  <c:v>4.5801875150506142</c:v>
                </c:pt>
                <c:pt idx="8">
                  <c:v>4.5079733059360034</c:v>
                </c:pt>
                <c:pt idx="9">
                  <c:v>4.5153087573961521</c:v>
                </c:pt>
                <c:pt idx="10">
                  <c:v>4.6573743226702051</c:v>
                </c:pt>
                <c:pt idx="11">
                  <c:v>4.7977708840054749</c:v>
                </c:pt>
                <c:pt idx="12">
                  <c:v>4.5016388402130776</c:v>
                </c:pt>
                <c:pt idx="13">
                  <c:v>4.2334919845315069</c:v>
                </c:pt>
                <c:pt idx="14">
                  <c:v>3.7325011644697961</c:v>
                </c:pt>
                <c:pt idx="15">
                  <c:v>5.1153580025947454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A5-42DA-A93D-366230D91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3633023"/>
        <c:axId val="1213629183"/>
      </c:barChart>
      <c:catAx>
        <c:axId val="1213633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13629183"/>
        <c:crosses val="autoZero"/>
        <c:auto val="1"/>
        <c:lblAlgn val="ctr"/>
        <c:lblOffset val="100"/>
        <c:noMultiLvlLbl val="0"/>
      </c:catAx>
      <c:valAx>
        <c:axId val="12136291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136330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45.289113228126908</c:v>
                </c:pt>
                <c:pt idx="1">
                  <c:v>51.541414545415137</c:v>
                </c:pt>
                <c:pt idx="2">
                  <c:v>49.046317900671333</c:v>
                </c:pt>
                <c:pt idx="3">
                  <c:v>52.585667147453101</c:v>
                </c:pt>
                <c:pt idx="4">
                  <c:v>49.929036418949138</c:v>
                </c:pt>
                <c:pt idx="5">
                  <c:v>52.498464233070592</c:v>
                </c:pt>
                <c:pt idx="6">
                  <c:v>53.392878527676871</c:v>
                </c:pt>
                <c:pt idx="7">
                  <c:v>54.80129529037584</c:v>
                </c:pt>
                <c:pt idx="8">
                  <c:v>56.87359632435836</c:v>
                </c:pt>
                <c:pt idx="9">
                  <c:v>59.803722303742028</c:v>
                </c:pt>
                <c:pt idx="10">
                  <c:v>58.61918721258008</c:v>
                </c:pt>
                <c:pt idx="11">
                  <c:v>56.238760470854075</c:v>
                </c:pt>
                <c:pt idx="12">
                  <c:v>59.499247323385951</c:v>
                </c:pt>
                <c:pt idx="13">
                  <c:v>62.619423939499207</c:v>
                </c:pt>
                <c:pt idx="14">
                  <c:v>67.926701229963385</c:v>
                </c:pt>
                <c:pt idx="15">
                  <c:v>58.020385929038568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43-43EE-82E5-35603CB231A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31.367496002473082</c:v>
                </c:pt>
                <c:pt idx="1">
                  <c:v>39.424315795876559</c:v>
                </c:pt>
                <c:pt idx="2">
                  <c:v>36.852755856304</c:v>
                </c:pt>
                <c:pt idx="3">
                  <c:v>40.072917890505664</c:v>
                </c:pt>
                <c:pt idx="4">
                  <c:v>37.497924452365886</c:v>
                </c:pt>
                <c:pt idx="5">
                  <c:v>39.482095162388326</c:v>
                </c:pt>
                <c:pt idx="6">
                  <c:v>39.978197542406271</c:v>
                </c:pt>
                <c:pt idx="7">
                  <c:v>41.98806566359778</c:v>
                </c:pt>
                <c:pt idx="8">
                  <c:v>44.31711791433667</c:v>
                </c:pt>
                <c:pt idx="9">
                  <c:v>46.187720697232002</c:v>
                </c:pt>
                <c:pt idx="10">
                  <c:v>40.188781093843339</c:v>
                </c:pt>
                <c:pt idx="11">
                  <c:v>39.092839948105045</c:v>
                </c:pt>
                <c:pt idx="12">
                  <c:v>41.234716365154384</c:v>
                </c:pt>
                <c:pt idx="13">
                  <c:v>43.911159661932949</c:v>
                </c:pt>
                <c:pt idx="14">
                  <c:v>47.926596406850315</c:v>
                </c:pt>
                <c:pt idx="15">
                  <c:v>40.38967200697931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43-43EE-82E5-35603CB23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3635903"/>
        <c:axId val="1213634943"/>
      </c:barChart>
      <c:catAx>
        <c:axId val="1213635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13634943"/>
        <c:crosses val="autoZero"/>
        <c:auto val="1"/>
        <c:lblAlgn val="ctr"/>
        <c:lblOffset val="100"/>
        <c:noMultiLvlLbl val="0"/>
      </c:catAx>
      <c:valAx>
        <c:axId val="12136349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136359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5.6387820520832532</c:v>
                </c:pt>
                <c:pt idx="1">
                  <c:v>5.1668700635021398</c:v>
                </c:pt>
                <c:pt idx="2">
                  <c:v>5.0755825473682972</c:v>
                </c:pt>
                <c:pt idx="3">
                  <c:v>4.8986263006023556</c:v>
                </c:pt>
                <c:pt idx="4">
                  <c:v>5.0701124140396301</c:v>
                </c:pt>
                <c:pt idx="5">
                  <c:v>4.6284752236656912</c:v>
                </c:pt>
                <c:pt idx="6">
                  <c:v>4.568931695826322</c:v>
                </c:pt>
                <c:pt idx="7">
                  <c:v>4.568046198828946</c:v>
                </c:pt>
                <c:pt idx="8">
                  <c:v>4.5003581317488193</c:v>
                </c:pt>
                <c:pt idx="9">
                  <c:v>4.4973664234403792</c:v>
                </c:pt>
                <c:pt idx="10">
                  <c:v>4.6757661961292092</c:v>
                </c:pt>
                <c:pt idx="11">
                  <c:v>4.8001698167761964</c:v>
                </c:pt>
                <c:pt idx="12">
                  <c:v>4.5006672682746744</c:v>
                </c:pt>
                <c:pt idx="13">
                  <c:v>4.2363792030277034</c:v>
                </c:pt>
                <c:pt idx="14">
                  <c:v>3.7362272178462588</c:v>
                </c:pt>
                <c:pt idx="15">
                  <c:v>5.1347541947993385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32-48F7-8FB8-D345ADE4773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5.7652195577597833</c:v>
                </c:pt>
                <c:pt idx="1">
                  <c:v>5.3027563145926591</c:v>
                </c:pt>
                <c:pt idx="2">
                  <c:v>5.165481032266019</c:v>
                </c:pt>
                <c:pt idx="3">
                  <c:v>4.9633769040851838</c:v>
                </c:pt>
                <c:pt idx="4">
                  <c:v>5.1264235903666044</c:v>
                </c:pt>
                <c:pt idx="5">
                  <c:v>4.6389302876302878</c:v>
                </c:pt>
                <c:pt idx="6">
                  <c:v>4.5752610787114909</c:v>
                </c:pt>
                <c:pt idx="7">
                  <c:v>4.5821454074894357</c:v>
                </c:pt>
                <c:pt idx="8">
                  <c:v>4.5088866335532272</c:v>
                </c:pt>
                <c:pt idx="9">
                  <c:v>4.5203114363016255</c:v>
                </c:pt>
                <c:pt idx="10">
                  <c:v>4.6976620612823572</c:v>
                </c:pt>
                <c:pt idx="11">
                  <c:v>4.8396397184607816</c:v>
                </c:pt>
                <c:pt idx="12">
                  <c:v>4.5352502297692627</c:v>
                </c:pt>
                <c:pt idx="13">
                  <c:v>4.2444005042841644</c:v>
                </c:pt>
                <c:pt idx="14">
                  <c:v>3.7325520761725719</c:v>
                </c:pt>
                <c:pt idx="15">
                  <c:v>5.1885588655106112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32-48F7-8FB8-D345ADE47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175119"/>
        <c:axId val="654171759"/>
      </c:barChart>
      <c:catAx>
        <c:axId val="654175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71759"/>
        <c:crosses val="autoZero"/>
        <c:auto val="1"/>
        <c:lblAlgn val="ctr"/>
        <c:lblOffset val="100"/>
        <c:noMultiLvlLbl val="0"/>
      </c:catAx>
      <c:valAx>
        <c:axId val="6541717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751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38.833476985993855</c:v>
                </c:pt>
                <c:pt idx="1">
                  <c:v>44.47138462333254</c:v>
                </c:pt>
                <c:pt idx="2">
                  <c:v>42.355199534712021</c:v>
                </c:pt>
                <c:pt idx="3">
                  <c:v>45.600065660264775</c:v>
                </c:pt>
                <c:pt idx="4">
                  <c:v>43.318796583999713</c:v>
                </c:pt>
                <c:pt idx="5">
                  <c:v>46.246052176579433</c:v>
                </c:pt>
                <c:pt idx="6">
                  <c:v>46.941007418443348</c:v>
                </c:pt>
                <c:pt idx="7">
                  <c:v>48.108107792823517</c:v>
                </c:pt>
                <c:pt idx="8">
                  <c:v>49.805740773607887</c:v>
                </c:pt>
                <c:pt idx="9">
                  <c:v>52.298324163394049</c:v>
                </c:pt>
                <c:pt idx="10">
                  <c:v>51.465499697112847</c:v>
                </c:pt>
                <c:pt idx="11">
                  <c:v>49.364004009609047</c:v>
                </c:pt>
                <c:pt idx="12">
                  <c:v>52.582294309638129</c:v>
                </c:pt>
                <c:pt idx="13">
                  <c:v>55.788390798563789</c:v>
                </c:pt>
                <c:pt idx="14">
                  <c:v>61.691834629456942</c:v>
                </c:pt>
                <c:pt idx="15">
                  <c:v>50.713805987249565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DF-4EDB-8334-54A8ED50BA9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26.662943113046467</c:v>
                </c:pt>
                <c:pt idx="1">
                  <c:v>32.311134331069375</c:v>
                </c:pt>
                <c:pt idx="2">
                  <c:v>30.252456468827614</c:v>
                </c:pt>
                <c:pt idx="3">
                  <c:v>33.323169490974621</c:v>
                </c:pt>
                <c:pt idx="4">
                  <c:v>30.910296662742038</c:v>
                </c:pt>
                <c:pt idx="5">
                  <c:v>33.442020403010694</c:v>
                </c:pt>
                <c:pt idx="6">
                  <c:v>33.931402688237881</c:v>
                </c:pt>
                <c:pt idx="7">
                  <c:v>35.455279943538827</c:v>
                </c:pt>
                <c:pt idx="8">
                  <c:v>37.228525968718039</c:v>
                </c:pt>
                <c:pt idx="9">
                  <c:v>39.232352762272328</c:v>
                </c:pt>
                <c:pt idx="10">
                  <c:v>35.655650240768182</c:v>
                </c:pt>
                <c:pt idx="11">
                  <c:v>34.369594214564067</c:v>
                </c:pt>
                <c:pt idx="12">
                  <c:v>36.699144416752688</c:v>
                </c:pt>
                <c:pt idx="13">
                  <c:v>39.352751106767073</c:v>
                </c:pt>
                <c:pt idx="14">
                  <c:v>44.060960639670952</c:v>
                </c:pt>
                <c:pt idx="15">
                  <c:v>35.461628157921261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DF-4EDB-8334-54A8ED50B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169839"/>
        <c:axId val="654170319"/>
      </c:barChart>
      <c:catAx>
        <c:axId val="654169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70319"/>
        <c:crosses val="autoZero"/>
        <c:auto val="1"/>
        <c:lblAlgn val="ctr"/>
        <c:lblOffset val="100"/>
        <c:noMultiLvlLbl val="0"/>
      </c:catAx>
      <c:valAx>
        <c:axId val="6541703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698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10.280565311548788</c:v>
                </c:pt>
                <c:pt idx="1">
                  <c:v>9.2087591459832634</c:v>
                </c:pt>
                <c:pt idx="2">
                  <c:v>7.3906820751643352</c:v>
                </c:pt>
                <c:pt idx="3">
                  <c:v>7.0858926254690147</c:v>
                </c:pt>
                <c:pt idx="4">
                  <c:v>7.2361503920034433</c:v>
                </c:pt>
                <c:pt idx="5">
                  <c:v>5.1576505457384556</c:v>
                </c:pt>
                <c:pt idx="6">
                  <c:v>5.0783451113516413</c:v>
                </c:pt>
                <c:pt idx="7">
                  <c:v>5.2626597240102404</c:v>
                </c:pt>
                <c:pt idx="8">
                  <c:v>5.0567193032012696</c:v>
                </c:pt>
                <c:pt idx="9">
                  <c:v>6.2414097125530237</c:v>
                </c:pt>
                <c:pt idx="10">
                  <c:v>8.5754268958776496</c:v>
                </c:pt>
                <c:pt idx="11">
                  <c:v>8.5079534745362295</c:v>
                </c:pt>
                <c:pt idx="12">
                  <c:v>7.3677264800015303</c:v>
                </c:pt>
                <c:pt idx="13">
                  <c:v>5.9131323029337954</c:v>
                </c:pt>
                <c:pt idx="14">
                  <c:v>4.1577537856725622</c:v>
                </c:pt>
                <c:pt idx="15">
                  <c:v>10.598841946243571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68-4AB8-A06A-CC0826E57A21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13.024588185985195</c:v>
                </c:pt>
                <c:pt idx="1">
                  <c:v>13.245749289444273</c:v>
                </c:pt>
                <c:pt idx="2">
                  <c:v>10.57823445547392</c:v>
                </c:pt>
                <c:pt idx="3">
                  <c:v>9.6071224722256225</c:v>
                </c:pt>
                <c:pt idx="4">
                  <c:v>9.8030702006554336</c:v>
                </c:pt>
                <c:pt idx="5">
                  <c:v>5.9936896152625101</c:v>
                </c:pt>
                <c:pt idx="6">
                  <c:v>5.7250321426994182</c:v>
                </c:pt>
                <c:pt idx="7">
                  <c:v>6.2059430872156609</c:v>
                </c:pt>
                <c:pt idx="8">
                  <c:v>5.829254730997059</c:v>
                </c:pt>
                <c:pt idx="9">
                  <c:v>7.4981090177041052</c:v>
                </c:pt>
                <c:pt idx="10">
                  <c:v>8.8521657471729807</c:v>
                </c:pt>
                <c:pt idx="11">
                  <c:v>9.2561620242026379</c:v>
                </c:pt>
                <c:pt idx="12">
                  <c:v>8.0094300805671423</c:v>
                </c:pt>
                <c:pt idx="13">
                  <c:v>6.2356742717585014</c:v>
                </c:pt>
                <c:pt idx="14">
                  <c:v>4.2663301161470075</c:v>
                </c:pt>
                <c:pt idx="15">
                  <c:v>11.311270484461096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68-4AB8-A06A-CC0826E57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3636383"/>
        <c:axId val="554528767"/>
      </c:barChart>
      <c:catAx>
        <c:axId val="1213636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4528767"/>
        <c:crosses val="autoZero"/>
        <c:auto val="1"/>
        <c:lblAlgn val="ctr"/>
        <c:lblOffset val="100"/>
        <c:noMultiLvlLbl val="0"/>
      </c:catAx>
      <c:valAx>
        <c:axId val="5545287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136363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4B0E4-220C-B819-16E7-B761D3889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43CC76-0D92-79A9-2493-BE91ECFA7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D80AB5-9FEE-0788-D5D1-39AAD9DAE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D24C49-2CB1-4BD9-1B8A-3218A9834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75FD8D-E9FF-8FBF-52F7-7F9267C71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208D53-EC58-C0E0-68B5-1B9A902BB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DD4C6C-3894-9F4C-C03F-29799D5C5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7E8B83-2603-695D-F84B-D6D9F3BBF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72F389-201D-3E2E-9E69-1BE9862FD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39E68-F652-7DB7-01BA-9B1673E80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D415A4-09B6-72E8-CABC-A9139258F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DDC86D-A434-658F-A9BB-12C5EAEFD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9F6AFE-E782-F805-A3A0-0A485E39B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BB8857-008D-E1FA-16B9-1ABBEAB24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5DF808-3078-87BC-EA6E-C331D88C6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5E408B-8D02-A087-140B-309220939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5DD3A04-B9F9-C51F-7909-610674996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D1FDDF-E36F-DE98-8748-A64ED5856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FB20BD4-A91F-FB42-2A0E-AEEBED420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Retail - Multistory Large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Retail - Multistory Large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Zones!H33</f>
        <v>120011.70000000004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3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2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15.0007324544802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20.8009156199983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367</v>
      </c>
      <c r="B2" t="s">
        <v>368</v>
      </c>
      <c r="C2">
        <v>1</v>
      </c>
      <c r="D2" t="s">
        <v>369</v>
      </c>
    </row>
    <row r="3" spans="1:4" x14ac:dyDescent="0.25">
      <c r="A3" t="s">
        <v>370</v>
      </c>
      <c r="B3" t="s">
        <v>371</v>
      </c>
      <c r="C3">
        <v>1</v>
      </c>
      <c r="D3" t="s">
        <v>369</v>
      </c>
    </row>
    <row r="4" spans="1:4" x14ac:dyDescent="0.25">
      <c r="A4" t="s">
        <v>372</v>
      </c>
      <c r="B4" t="s">
        <v>373</v>
      </c>
      <c r="C4">
        <v>1</v>
      </c>
      <c r="D4" t="s">
        <v>369</v>
      </c>
    </row>
    <row r="5" spans="1:4" x14ac:dyDescent="0.25">
      <c r="A5" t="s">
        <v>374</v>
      </c>
      <c r="B5" t="s">
        <v>375</v>
      </c>
      <c r="C5">
        <v>1</v>
      </c>
      <c r="D5" t="s">
        <v>369</v>
      </c>
    </row>
    <row r="6" spans="1:4" x14ac:dyDescent="0.25">
      <c r="A6" t="s">
        <v>376</v>
      </c>
      <c r="B6" t="s">
        <v>377</v>
      </c>
      <c r="C6">
        <v>1</v>
      </c>
      <c r="D6" t="s">
        <v>369</v>
      </c>
    </row>
    <row r="7" spans="1:4" x14ac:dyDescent="0.25">
      <c r="A7" t="s">
        <v>378</v>
      </c>
      <c r="B7" t="s">
        <v>379</v>
      </c>
      <c r="C7">
        <v>1</v>
      </c>
      <c r="D7" t="s">
        <v>369</v>
      </c>
    </row>
    <row r="8" spans="1:4" x14ac:dyDescent="0.25">
      <c r="A8" t="s">
        <v>380</v>
      </c>
      <c r="B8" t="s">
        <v>381</v>
      </c>
      <c r="C8">
        <v>1</v>
      </c>
      <c r="D8" t="s">
        <v>369</v>
      </c>
    </row>
    <row r="9" spans="1:4" x14ac:dyDescent="0.25">
      <c r="A9" t="s">
        <v>382</v>
      </c>
      <c r="B9" t="s">
        <v>383</v>
      </c>
      <c r="C9">
        <v>1</v>
      </c>
      <c r="D9" t="s">
        <v>369</v>
      </c>
    </row>
    <row r="10" spans="1:4" x14ac:dyDescent="0.25">
      <c r="A10" t="s">
        <v>384</v>
      </c>
      <c r="B10" t="s">
        <v>385</v>
      </c>
      <c r="C10">
        <v>1</v>
      </c>
      <c r="D10" t="s">
        <v>369</v>
      </c>
    </row>
    <row r="11" spans="1:4" x14ac:dyDescent="0.25">
      <c r="A11" t="s">
        <v>386</v>
      </c>
      <c r="B11" t="s">
        <v>387</v>
      </c>
      <c r="C11">
        <v>1</v>
      </c>
      <c r="D1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33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Retail - Multistory Large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EL1 CORE PLNM (G.C10)</v>
      </c>
      <c r="B3" s="3" t="str">
        <f>IF(TRIM(Raw_zonesummary!$A2)="Existing",Raw_zonesummary!C2,"")</f>
        <v>EL1 CORE PLNM (G.C10)</v>
      </c>
      <c r="C3" s="2" t="str">
        <f>IF(TRIM(Raw_zonesummary!$A2)="Existing",Raw_zonesummary!D2,"")</f>
        <v>No</v>
      </c>
      <c r="D3" s="3" t="str">
        <f>IF(TRIM(Raw_zonesummary!$A2)="Existing",Raw_zonesummary!P2,"")</f>
        <v>Plenum</v>
      </c>
      <c r="E3" s="3" t="str">
        <f>IF(TRIM(Raw_zonesummary!$A2)="Existing",Raw_zonesummary!Q2,"")</f>
        <v>-</v>
      </c>
      <c r="F3" s="3" t="str">
        <f>IF(TRIM(Raw_zonesummary!$A2)="Existing",Raw_zonesummary!R2,"")</f>
        <v>Plenum</v>
      </c>
      <c r="G3" s="60">
        <f>IFERROR(H3*J3/H33,"")</f>
        <v>0</v>
      </c>
      <c r="H3" s="53">
        <f>IF(TRIM(Raw_zonesummary!$A2)="Existing",Raw_zonesummary!E2,"")</f>
        <v>0</v>
      </c>
      <c r="I3" s="53">
        <f>IF(TRIM(Raw_zonesummary!$A2)="Existing",Raw_zonesummary!I2,"")</f>
        <v>167641.65</v>
      </c>
      <c r="J3" s="2">
        <f>IF(TRIM(Raw_zonesummary!$A2)="Existing",Raw_zonesummary!J2,"")</f>
        <v>1</v>
      </c>
      <c r="K3" s="36">
        <f>IF(TRIM(Raw_zonesummary!$A2)="Existing",Raw_zonesummary!K2,"")</f>
        <v>0</v>
      </c>
      <c r="L3" s="26"/>
    </row>
    <row r="4" spans="1:12" x14ac:dyDescent="0.25">
      <c r="A4" s="3" t="str">
        <f>IF(TRIM(Raw_zonesummary!$A3)="Existing",Raw_zonesummary!B3,"")</f>
        <v>EL1 CORE PLNM (M.C20)</v>
      </c>
      <c r="B4" s="3" t="str">
        <f>IF(TRIM(Raw_zonesummary!$A3)="Existing",Raw_zonesummary!C3,"")</f>
        <v>EL1 CORE PLNM (M.C20)</v>
      </c>
      <c r="C4" s="2" t="str">
        <f>IF(TRIM(Raw_zonesummary!$A3)="Existing",Raw_zonesummary!D3,"")</f>
        <v>No</v>
      </c>
      <c r="D4" s="3" t="str">
        <f>IF(TRIM(Raw_zonesummary!$A3)="Existing",Raw_zonesummary!P3,"")</f>
        <v>Plenum</v>
      </c>
      <c r="E4" s="3" t="str">
        <f>IF(TRIM(Raw_zonesummary!$A3)="Existing",Raw_zonesummary!Q3,"")</f>
        <v>-</v>
      </c>
      <c r="F4" s="3" t="str">
        <f>IF(TRIM(Raw_zonesummary!$A3)="Existing",Raw_zonesummary!R3,"")</f>
        <v>Plenum</v>
      </c>
      <c r="G4" s="60">
        <f>IFERROR(H4*J4/H33,"")</f>
        <v>0</v>
      </c>
      <c r="H4" s="53">
        <f>IF(TRIM(Raw_zonesummary!$A3)="Existing",Raw_zonesummary!E3,"")</f>
        <v>0</v>
      </c>
      <c r="I4" s="53">
        <f>IF(TRIM(Raw_zonesummary!$A3)="Existing",Raw_zonesummary!I3,"")</f>
        <v>167650.32</v>
      </c>
      <c r="J4" s="2">
        <f>IF(TRIM(Raw_zonesummary!$A3)="Existing",Raw_zonesummary!J3,"")</f>
        <v>1</v>
      </c>
      <c r="K4" s="36">
        <f>IF(TRIM(Raw_zonesummary!$A3)="Existing",Raw_zonesummary!K3,"")</f>
        <v>0</v>
      </c>
      <c r="L4" s="26"/>
    </row>
    <row r="5" spans="1:12" x14ac:dyDescent="0.25">
      <c r="A5" s="3" t="str">
        <f>IF(TRIM(Raw_zonesummary!$A4)="Existing",Raw_zonesummary!B4,"")</f>
        <v>EL1 CORE PLNM (T.C30)</v>
      </c>
      <c r="B5" s="3" t="str">
        <f>IF(TRIM(Raw_zonesummary!$A4)="Existing",Raw_zonesummary!C4,"")</f>
        <v>EL1 CORE PLNM (T.C30)</v>
      </c>
      <c r="C5" s="2" t="str">
        <f>IF(TRIM(Raw_zonesummary!$A4)="Existing",Raw_zonesummary!D4,"")</f>
        <v>No</v>
      </c>
      <c r="D5" s="3" t="str">
        <f>IF(TRIM(Raw_zonesummary!$A4)="Existing",Raw_zonesummary!P4,"")</f>
        <v>Plenum</v>
      </c>
      <c r="E5" s="3" t="str">
        <f>IF(TRIM(Raw_zonesummary!$A4)="Existing",Raw_zonesummary!Q4,"")</f>
        <v>-</v>
      </c>
      <c r="F5" s="3" t="str">
        <f>IF(TRIM(Raw_zonesummary!$A4)="Existing",Raw_zonesummary!R4,"")</f>
        <v>Plenum</v>
      </c>
      <c r="G5" s="60">
        <f>IFERROR(H5*J5/H33,"")</f>
        <v>0</v>
      </c>
      <c r="H5" s="53">
        <f>IF(TRIM(Raw_zonesummary!$A4)="Existing",Raw_zonesummary!E4,"")</f>
        <v>0</v>
      </c>
      <c r="I5" s="53">
        <f>IF(TRIM(Raw_zonesummary!$A4)="Existing",Raw_zonesummary!I4,"")</f>
        <v>167638.76</v>
      </c>
      <c r="J5" s="2">
        <f>IF(TRIM(Raw_zonesummary!$A4)="Existing",Raw_zonesummary!J4,"")</f>
        <v>1</v>
      </c>
      <c r="K5" s="36">
        <f>IF(TRIM(Raw_zonesummary!$A4)="Existing",Raw_zonesummary!K4,"")</f>
        <v>0</v>
      </c>
      <c r="L5" s="26"/>
    </row>
    <row r="6" spans="1:12" x14ac:dyDescent="0.25">
      <c r="A6" s="3" t="str">
        <f>IF(TRIM(Raw_zonesummary!$A5)="Existing",Raw_zonesummary!B5,"")</f>
        <v>EL1 CORE SPC (G.C5)</v>
      </c>
      <c r="B6" s="3" t="str">
        <f>IF(TRIM(Raw_zonesummary!$A5)="Existing",Raw_zonesummary!C5,"")</f>
        <v>EL1 CORE SPC (G.C5)</v>
      </c>
      <c r="C6" s="2" t="str">
        <f>IF(TRIM(Raw_zonesummary!$A5)="Existing",Raw_zonesummary!D5,"")</f>
        <v>Yes</v>
      </c>
      <c r="D6" s="3" t="str">
        <f>IF(TRIM(Raw_zonesummary!$A5)="Existing",Raw_zonesummary!P5,"")</f>
        <v>Retail_sales</v>
      </c>
      <c r="E6" s="3" t="str">
        <f>IF(TRIM(Raw_zonesummary!$A5)="Existing",Raw_zonesummary!Q5,"")</f>
        <v>Main</v>
      </c>
      <c r="F6" s="3" t="str">
        <f>IF(TRIM(Raw_zonesummary!$A5)="Existing",Raw_zonesummary!R5,"")</f>
        <v>Retail</v>
      </c>
      <c r="G6" s="60">
        <f>IFERROR(H6*J6/H33,"")</f>
        <v>0.2408333520815053</v>
      </c>
      <c r="H6" s="53">
        <f>IF(TRIM(Raw_zonesummary!$A5)="Existing",Raw_zonesummary!E5,"")</f>
        <v>28902.82</v>
      </c>
      <c r="I6" s="53">
        <f>IF(TRIM(Raw_zonesummary!$A5)="Existing",Raw_zonesummary!I5,"")</f>
        <v>433563.47</v>
      </c>
      <c r="J6" s="2">
        <f>IF(TRIM(Raw_zonesummary!$A5)="Existing",Raw_zonesummary!J5,"")</f>
        <v>1</v>
      </c>
      <c r="K6" s="36">
        <f>IF(TRIM(Raw_zonesummary!$A5)="Existing",Raw_zonesummary!K5,"")</f>
        <v>8.33</v>
      </c>
      <c r="L6" s="26"/>
    </row>
    <row r="7" spans="1:12" x14ac:dyDescent="0.25">
      <c r="A7" s="3" t="str">
        <f>IF(TRIM(Raw_zonesummary!$A6)="Existing",Raw_zonesummary!B6,"")</f>
        <v>EL1 EAST PERIM PLNM (G.E7)</v>
      </c>
      <c r="B7" s="3" t="str">
        <f>IF(TRIM(Raw_zonesummary!$A6)="Existing",Raw_zonesummary!C6,"")</f>
        <v>EL1 EAST PERIM PLNM (G.E7)</v>
      </c>
      <c r="C7" s="2" t="str">
        <f>IF(TRIM(Raw_zonesummary!$A6)="Existing",Raw_zonesummary!D6,"")</f>
        <v>No</v>
      </c>
      <c r="D7" s="3" t="str">
        <f>IF(TRIM(Raw_zonesummary!$A6)="Existing",Raw_zonesummary!P6,"")</f>
        <v>Plenum</v>
      </c>
      <c r="E7" s="3" t="str">
        <f>IF(TRIM(Raw_zonesummary!$A6)="Existing",Raw_zonesummary!Q6,"")</f>
        <v>-</v>
      </c>
      <c r="F7" s="3" t="str">
        <f>IF(TRIM(Raw_zonesummary!$A6)="Existing",Raw_zonesummary!R6,"")</f>
        <v>Plenum</v>
      </c>
      <c r="G7" s="60">
        <f>IFERROR(H7*J7/H33,"")</f>
        <v>0</v>
      </c>
      <c r="H7" s="53">
        <f>IF(TRIM(Raw_zonesummary!$A6)="Existing",Raw_zonesummary!E6,"")</f>
        <v>0</v>
      </c>
      <c r="I7" s="53">
        <f>IF(TRIM(Raw_zonesummary!$A6)="Existing",Raw_zonesummary!I6,"")</f>
        <v>16097.08</v>
      </c>
      <c r="J7" s="2">
        <f>IF(TRIM(Raw_zonesummary!$A6)="Existing",Raw_zonesummary!J6,"")</f>
        <v>1</v>
      </c>
      <c r="K7" s="36">
        <f>IF(TRIM(Raw_zonesummary!$A6)="Existing",Raw_zonesummary!K6,"")</f>
        <v>0</v>
      </c>
      <c r="L7" s="26"/>
    </row>
    <row r="8" spans="1:12" x14ac:dyDescent="0.25">
      <c r="A8" s="3" t="str">
        <f>IF(TRIM(Raw_zonesummary!$A7)="Existing",Raw_zonesummary!B7,"")</f>
        <v>EL1 EAST PERIM PLNM (M.E17)</v>
      </c>
      <c r="B8" s="3" t="str">
        <f>IF(TRIM(Raw_zonesummary!$A7)="Existing",Raw_zonesummary!C7,"")</f>
        <v>EL1 EAST PERIM PLNM (M.E17)</v>
      </c>
      <c r="C8" s="2" t="str">
        <f>IF(TRIM(Raw_zonesummary!$A7)="Existing",Raw_zonesummary!D7,"")</f>
        <v>No</v>
      </c>
      <c r="D8" s="3" t="str">
        <f>IF(TRIM(Raw_zonesummary!$A7)="Existing",Raw_zonesummary!P7,"")</f>
        <v>Plenum</v>
      </c>
      <c r="E8" s="3" t="str">
        <f>IF(TRIM(Raw_zonesummary!$A7)="Existing",Raw_zonesummary!Q7,"")</f>
        <v>-</v>
      </c>
      <c r="F8" s="3" t="str">
        <f>IF(TRIM(Raw_zonesummary!$A7)="Existing",Raw_zonesummary!R7,"")</f>
        <v>Plenum</v>
      </c>
      <c r="G8" s="60">
        <f>IFERROR(H8*J8/H33,"")</f>
        <v>0</v>
      </c>
      <c r="H8" s="53">
        <f>IF(TRIM(Raw_zonesummary!$A7)="Existing",Raw_zonesummary!E7,"")</f>
        <v>0</v>
      </c>
      <c r="I8" s="53">
        <f>IF(TRIM(Raw_zonesummary!$A7)="Existing",Raw_zonesummary!I7,"")</f>
        <v>16097.91</v>
      </c>
      <c r="J8" s="2">
        <f>IF(TRIM(Raw_zonesummary!$A7)="Existing",Raw_zonesummary!J7,"")</f>
        <v>1</v>
      </c>
      <c r="K8" s="36">
        <f>IF(TRIM(Raw_zonesummary!$A7)="Existing",Raw_zonesummary!K7,"")</f>
        <v>0</v>
      </c>
      <c r="L8" s="26"/>
    </row>
    <row r="9" spans="1:12" x14ac:dyDescent="0.25">
      <c r="A9" s="3" t="str">
        <f>IF(TRIM(Raw_zonesummary!$A8)="Existing",Raw_zonesummary!B8,"")</f>
        <v>EL1 EAST PERIM PLNM (T.E27)</v>
      </c>
      <c r="B9" s="3" t="str">
        <f>IF(TRIM(Raw_zonesummary!$A8)="Existing",Raw_zonesummary!C8,"")</f>
        <v>EL1 EAST PERIM PLNM (T.E27)</v>
      </c>
      <c r="C9" s="2" t="str">
        <f>IF(TRIM(Raw_zonesummary!$A8)="Existing",Raw_zonesummary!D8,"")</f>
        <v>No</v>
      </c>
      <c r="D9" s="3" t="str">
        <f>IF(TRIM(Raw_zonesummary!$A8)="Existing",Raw_zonesummary!P8,"")</f>
        <v>Plenum</v>
      </c>
      <c r="E9" s="3" t="str">
        <f>IF(TRIM(Raw_zonesummary!$A8)="Existing",Raw_zonesummary!Q8,"")</f>
        <v>-</v>
      </c>
      <c r="F9" s="3" t="str">
        <f>IF(TRIM(Raw_zonesummary!$A8)="Existing",Raw_zonesummary!R8,"")</f>
        <v>Plenum</v>
      </c>
      <c r="G9" s="60">
        <f>IFERROR(H9*J9/H33,"")</f>
        <v>0</v>
      </c>
      <c r="H9" s="53">
        <f>IF(TRIM(Raw_zonesummary!$A8)="Existing",Raw_zonesummary!E8,"")</f>
        <v>0</v>
      </c>
      <c r="I9" s="53">
        <f>IF(TRIM(Raw_zonesummary!$A8)="Existing",Raw_zonesummary!I8,"")</f>
        <v>16096.8</v>
      </c>
      <c r="J9" s="2">
        <f>IF(TRIM(Raw_zonesummary!$A8)="Existing",Raw_zonesummary!J8,"")</f>
        <v>1</v>
      </c>
      <c r="K9" s="36">
        <f>IF(TRIM(Raw_zonesummary!$A8)="Existing",Raw_zonesummary!K8,"")</f>
        <v>0</v>
      </c>
      <c r="L9" s="26"/>
    </row>
    <row r="10" spans="1:12" x14ac:dyDescent="0.25">
      <c r="A10" s="3" t="str">
        <f>IF(TRIM(Raw_zonesummary!$A9)="Existing",Raw_zonesummary!B9,"")</f>
        <v>EL1 NORTH PERIM PLNM (G.N8)</v>
      </c>
      <c r="B10" s="3" t="str">
        <f>IF(TRIM(Raw_zonesummary!$A9)="Existing",Raw_zonesummary!C9,"")</f>
        <v>EL1 NORTH PERIM PLNM (G.N8)</v>
      </c>
      <c r="C10" s="2" t="str">
        <f>IF(TRIM(Raw_zonesummary!$A9)="Existing",Raw_zonesummary!D9,"")</f>
        <v>No</v>
      </c>
      <c r="D10" s="3" t="str">
        <f>IF(TRIM(Raw_zonesummary!$A9)="Existing",Raw_zonesummary!P9,"")</f>
        <v>Plenum</v>
      </c>
      <c r="E10" s="3" t="str">
        <f>IF(TRIM(Raw_zonesummary!$A9)="Existing",Raw_zonesummary!Q9,"")</f>
        <v>-</v>
      </c>
      <c r="F10" s="3" t="str">
        <f>IF(TRIM(Raw_zonesummary!$A9)="Existing",Raw_zonesummary!R9,"")</f>
        <v>Plenum</v>
      </c>
      <c r="G10" s="60">
        <f>IFERROR(H10*J10/H33,"")</f>
        <v>0</v>
      </c>
      <c r="H10" s="53">
        <f>IF(TRIM(Raw_zonesummary!$A9)="Existing",Raw_zonesummary!E9,"")</f>
        <v>0</v>
      </c>
      <c r="I10" s="53">
        <f>IF(TRIM(Raw_zonesummary!$A9)="Existing",Raw_zonesummary!I9,"")</f>
        <v>16097.08</v>
      </c>
      <c r="J10" s="2">
        <f>IF(TRIM(Raw_zonesummary!$A9)="Existing",Raw_zonesummary!J9,"")</f>
        <v>1</v>
      </c>
      <c r="K10" s="36">
        <f>IF(TRIM(Raw_zonesummary!$A9)="Existing",Raw_zonesummary!K9,"")</f>
        <v>0</v>
      </c>
      <c r="L10" s="26"/>
    </row>
    <row r="11" spans="1:12" x14ac:dyDescent="0.25">
      <c r="A11" s="3" t="str">
        <f>IF(TRIM(Raw_zonesummary!$A10)="Existing",Raw_zonesummary!B10,"")</f>
        <v>EL1 NORTH PERIM PLNM (M.N18)</v>
      </c>
      <c r="B11" s="3" t="str">
        <f>IF(TRIM(Raw_zonesummary!$A10)="Existing",Raw_zonesummary!C10,"")</f>
        <v>EL1 NORTH PERIM PLNM (M.N18)</v>
      </c>
      <c r="C11" s="2" t="str">
        <f>IF(TRIM(Raw_zonesummary!$A10)="Existing",Raw_zonesummary!D10,"")</f>
        <v>No</v>
      </c>
      <c r="D11" s="3" t="str">
        <f>IF(TRIM(Raw_zonesummary!$A10)="Existing",Raw_zonesummary!P10,"")</f>
        <v>Plenum</v>
      </c>
      <c r="E11" s="3" t="str">
        <f>IF(TRIM(Raw_zonesummary!$A10)="Existing",Raw_zonesummary!Q10,"")</f>
        <v>-</v>
      </c>
      <c r="F11" s="3" t="str">
        <f>IF(TRIM(Raw_zonesummary!$A10)="Existing",Raw_zonesummary!R10,"")</f>
        <v>Plenum</v>
      </c>
      <c r="G11" s="60">
        <f>IFERROR(H11*J11/H33,"")</f>
        <v>0</v>
      </c>
      <c r="H11" s="53">
        <f>IF(TRIM(Raw_zonesummary!$A10)="Existing",Raw_zonesummary!E10,"")</f>
        <v>0</v>
      </c>
      <c r="I11" s="53">
        <f>IF(TRIM(Raw_zonesummary!$A10)="Existing",Raw_zonesummary!I10,"")</f>
        <v>16097.91</v>
      </c>
      <c r="J11" s="2">
        <f>IF(TRIM(Raw_zonesummary!$A10)="Existing",Raw_zonesummary!J10,"")</f>
        <v>1</v>
      </c>
      <c r="K11" s="36">
        <f>IF(TRIM(Raw_zonesummary!$A10)="Existing",Raw_zonesummary!K10,"")</f>
        <v>0</v>
      </c>
      <c r="L11" s="26"/>
    </row>
    <row r="12" spans="1:12" x14ac:dyDescent="0.25">
      <c r="A12" s="3" t="str">
        <f>IF(TRIM(Raw_zonesummary!$A11)="Existing",Raw_zonesummary!B11,"")</f>
        <v>EL1 NORTH PERIM PLNM (T.N28)</v>
      </c>
      <c r="B12" s="3" t="str">
        <f>IF(TRIM(Raw_zonesummary!$A11)="Existing",Raw_zonesummary!C11,"")</f>
        <v>EL1 NORTH PERIM PLNM (T.N28)</v>
      </c>
      <c r="C12" s="2" t="str">
        <f>IF(TRIM(Raw_zonesummary!$A11)="Existing",Raw_zonesummary!D11,"")</f>
        <v>No</v>
      </c>
      <c r="D12" s="3" t="str">
        <f>IF(TRIM(Raw_zonesummary!$A11)="Existing",Raw_zonesummary!P11,"")</f>
        <v>Plenum</v>
      </c>
      <c r="E12" s="3" t="str">
        <f>IF(TRIM(Raw_zonesummary!$A11)="Existing",Raw_zonesummary!Q11,"")</f>
        <v>-</v>
      </c>
      <c r="F12" s="3" t="str">
        <f>IF(TRIM(Raw_zonesummary!$A11)="Existing",Raw_zonesummary!R11,"")</f>
        <v>Plenum</v>
      </c>
      <c r="G12" s="60">
        <f>IFERROR(H12*J12/H33,"")</f>
        <v>0</v>
      </c>
      <c r="H12" s="53">
        <f>IF(TRIM(Raw_zonesummary!$A11)="Existing",Raw_zonesummary!E11,"")</f>
        <v>0</v>
      </c>
      <c r="I12" s="53">
        <f>IF(TRIM(Raw_zonesummary!$A11)="Existing",Raw_zonesummary!I11,"")</f>
        <v>16096.8</v>
      </c>
      <c r="J12" s="2">
        <f>IF(TRIM(Raw_zonesummary!$A11)="Existing",Raw_zonesummary!J11,"")</f>
        <v>1</v>
      </c>
      <c r="K12" s="36">
        <f>IF(TRIM(Raw_zonesummary!$A11)="Existing",Raw_zonesummary!K11,"")</f>
        <v>0</v>
      </c>
      <c r="L12" s="26"/>
    </row>
    <row r="13" spans="1:12" x14ac:dyDescent="0.25">
      <c r="A13" s="3" t="str">
        <f>IF(TRIM(Raw_zonesummary!$A12)="Existing",Raw_zonesummary!B12,"")</f>
        <v>EL1 SOUTH PERIM PLNM (G.S6)</v>
      </c>
      <c r="B13" s="3" t="str">
        <f>IF(TRIM(Raw_zonesummary!$A12)="Existing",Raw_zonesummary!C12,"")</f>
        <v>EL1 SOUTH PERIM PLNM (G.S6)</v>
      </c>
      <c r="C13" s="2" t="str">
        <f>IF(TRIM(Raw_zonesummary!$A12)="Existing",Raw_zonesummary!D12,"")</f>
        <v>No</v>
      </c>
      <c r="D13" s="3" t="str">
        <f>IF(TRIM(Raw_zonesummary!$A12)="Existing",Raw_zonesummary!P12,"")</f>
        <v>Plenum</v>
      </c>
      <c r="E13" s="3" t="str">
        <f>IF(TRIM(Raw_zonesummary!$A12)="Existing",Raw_zonesummary!Q12,"")</f>
        <v>-</v>
      </c>
      <c r="F13" s="3" t="str">
        <f>IF(TRIM(Raw_zonesummary!$A12)="Existing",Raw_zonesummary!R12,"")</f>
        <v>Plenum</v>
      </c>
      <c r="G13" s="60">
        <f>IFERROR(H13*J13/H33,"")</f>
        <v>0</v>
      </c>
      <c r="H13" s="53">
        <f>IF(TRIM(Raw_zonesummary!$A12)="Existing",Raw_zonesummary!E12,"")</f>
        <v>0</v>
      </c>
      <c r="I13" s="53">
        <f>IF(TRIM(Raw_zonesummary!$A12)="Existing",Raw_zonesummary!I12,"")</f>
        <v>16097.08</v>
      </c>
      <c r="J13" s="2">
        <f>IF(TRIM(Raw_zonesummary!$A12)="Existing",Raw_zonesummary!J12,"")</f>
        <v>1</v>
      </c>
      <c r="K13" s="36">
        <f>IF(TRIM(Raw_zonesummary!$A12)="Existing",Raw_zonesummary!K12,"")</f>
        <v>0</v>
      </c>
      <c r="L13" s="26"/>
    </row>
    <row r="14" spans="1:12" x14ac:dyDescent="0.25">
      <c r="A14" s="3" t="str">
        <f>IF(TRIM(Raw_zonesummary!$A13)="Existing",Raw_zonesummary!B13,"")</f>
        <v>EL1 SOUTH PERIM PLNM (M.S16)</v>
      </c>
      <c r="B14" s="3" t="str">
        <f>IF(TRIM(Raw_zonesummary!$A13)="Existing",Raw_zonesummary!C13,"")</f>
        <v>EL1 SOUTH PERIM PLNM (M.S16)</v>
      </c>
      <c r="C14" s="2" t="str">
        <f>IF(TRIM(Raw_zonesummary!$A13)="Existing",Raw_zonesummary!D13,"")</f>
        <v>No</v>
      </c>
      <c r="D14" s="3" t="str">
        <f>IF(TRIM(Raw_zonesummary!$A13)="Existing",Raw_zonesummary!P13,"")</f>
        <v>Plenum</v>
      </c>
      <c r="E14" s="3" t="str">
        <f>IF(TRIM(Raw_zonesummary!$A13)="Existing",Raw_zonesummary!Q13,"")</f>
        <v>-</v>
      </c>
      <c r="F14" s="3" t="str">
        <f>IF(TRIM(Raw_zonesummary!$A13)="Existing",Raw_zonesummary!R13,"")</f>
        <v>Plenum</v>
      </c>
      <c r="G14" s="60">
        <f>IFERROR(H14*J14/H33,"")</f>
        <v>0</v>
      </c>
      <c r="H14" s="53">
        <f>IF(TRIM(Raw_zonesummary!$A13)="Existing",Raw_zonesummary!E13,"")</f>
        <v>0</v>
      </c>
      <c r="I14" s="53">
        <f>IF(TRIM(Raw_zonesummary!$A13)="Existing",Raw_zonesummary!I13,"")</f>
        <v>16097.91</v>
      </c>
      <c r="J14" s="2">
        <f>IF(TRIM(Raw_zonesummary!$A13)="Existing",Raw_zonesummary!J13,"")</f>
        <v>1</v>
      </c>
      <c r="K14" s="36">
        <f>IF(TRIM(Raw_zonesummary!$A13)="Existing",Raw_zonesummary!K13,"")</f>
        <v>0</v>
      </c>
      <c r="L14" s="26"/>
    </row>
    <row r="15" spans="1:12" x14ac:dyDescent="0.25">
      <c r="A15" s="3" t="str">
        <f>IF(TRIM(Raw_zonesummary!$A14)="Existing",Raw_zonesummary!B14,"")</f>
        <v>EL1 SOUTH PERIM PLNM (T.S26)</v>
      </c>
      <c r="B15" s="3" t="str">
        <f>IF(TRIM(Raw_zonesummary!$A14)="Existing",Raw_zonesummary!C14,"")</f>
        <v>EL1 SOUTH PERIM PLNM (T.S26)</v>
      </c>
      <c r="C15" s="2" t="str">
        <f>IF(TRIM(Raw_zonesummary!$A14)="Existing",Raw_zonesummary!D14,"")</f>
        <v>No</v>
      </c>
      <c r="D15" s="3" t="str">
        <f>IF(TRIM(Raw_zonesummary!$A14)="Existing",Raw_zonesummary!P14,"")</f>
        <v>Plenum</v>
      </c>
      <c r="E15" s="3" t="str">
        <f>IF(TRIM(Raw_zonesummary!$A14)="Existing",Raw_zonesummary!Q14,"")</f>
        <v>-</v>
      </c>
      <c r="F15" s="3" t="str">
        <f>IF(TRIM(Raw_zonesummary!$A14)="Existing",Raw_zonesummary!R14,"")</f>
        <v>Plenum</v>
      </c>
      <c r="G15" s="60">
        <f>IFERROR(H15*J15/H33,"")</f>
        <v>0</v>
      </c>
      <c r="H15" s="53">
        <f>IF(TRIM(Raw_zonesummary!$A14)="Existing",Raw_zonesummary!E14,"")</f>
        <v>0</v>
      </c>
      <c r="I15" s="53">
        <f>IF(TRIM(Raw_zonesummary!$A14)="Existing",Raw_zonesummary!I14,"")</f>
        <v>16096.8</v>
      </c>
      <c r="J15" s="2">
        <f>IF(TRIM(Raw_zonesummary!$A14)="Existing",Raw_zonesummary!J14,"")</f>
        <v>1</v>
      </c>
      <c r="K15" s="36">
        <f>IF(TRIM(Raw_zonesummary!$A14)="Existing",Raw_zonesummary!K14,"")</f>
        <v>0</v>
      </c>
      <c r="L15" s="26"/>
    </row>
    <row r="16" spans="1:12" x14ac:dyDescent="0.25">
      <c r="A16" s="3" t="str">
        <f>IF(TRIM(Raw_zonesummary!$A15)="Existing",Raw_zonesummary!B15,"")</f>
        <v>EL1 WEST PERIM PLNM (G.W9)</v>
      </c>
      <c r="B16" s="3" t="str">
        <f>IF(TRIM(Raw_zonesummary!$A15)="Existing",Raw_zonesummary!C15,"")</f>
        <v>EL1 WEST PERIM PLNM (G.W9)</v>
      </c>
      <c r="C16" s="2" t="str">
        <f>IF(TRIM(Raw_zonesummary!$A15)="Existing",Raw_zonesummary!D15,"")</f>
        <v>No</v>
      </c>
      <c r="D16" s="3" t="str">
        <f>IF(TRIM(Raw_zonesummary!$A15)="Existing",Raw_zonesummary!P15,"")</f>
        <v>Plenum</v>
      </c>
      <c r="E16" s="3" t="str">
        <f>IF(TRIM(Raw_zonesummary!$A15)="Existing",Raw_zonesummary!Q15,"")</f>
        <v>-</v>
      </c>
      <c r="F16" s="3" t="str">
        <f>IF(TRIM(Raw_zonesummary!$A15)="Existing",Raw_zonesummary!R15,"")</f>
        <v>Plenum</v>
      </c>
      <c r="G16" s="60">
        <f>IFERROR(H16*J16/H33,"")</f>
        <v>0</v>
      </c>
      <c r="H16" s="53">
        <f>IF(TRIM(Raw_zonesummary!$A15)="Existing",Raw_zonesummary!E15,"")</f>
        <v>0</v>
      </c>
      <c r="I16" s="53">
        <f>IF(TRIM(Raw_zonesummary!$A15)="Existing",Raw_zonesummary!I15,"")</f>
        <v>16097.08</v>
      </c>
      <c r="J16" s="2">
        <f>IF(TRIM(Raw_zonesummary!$A15)="Existing",Raw_zonesummary!J15,"")</f>
        <v>1</v>
      </c>
      <c r="K16" s="36">
        <f>IF(TRIM(Raw_zonesummary!$A15)="Existing",Raw_zonesummary!K15,"")</f>
        <v>0</v>
      </c>
      <c r="L16" s="26"/>
    </row>
    <row r="17" spans="1:12" x14ac:dyDescent="0.25">
      <c r="A17" s="3" t="str">
        <f>IF(TRIM(Raw_zonesummary!$A16)="Existing",Raw_zonesummary!B16,"")</f>
        <v>EL1 WEST PERIM PLNM (M.W19)</v>
      </c>
      <c r="B17" s="3" t="str">
        <f>IF(TRIM(Raw_zonesummary!$A16)="Existing",Raw_zonesummary!C16,"")</f>
        <v>EL1 WEST PERIM PLNM (M.W19)</v>
      </c>
      <c r="C17" s="2" t="str">
        <f>IF(TRIM(Raw_zonesummary!$A16)="Existing",Raw_zonesummary!D16,"")</f>
        <v>No</v>
      </c>
      <c r="D17" s="3" t="str">
        <f>IF(TRIM(Raw_zonesummary!$A16)="Existing",Raw_zonesummary!P16,"")</f>
        <v>Plenum</v>
      </c>
      <c r="E17" s="3" t="str">
        <f>IF(TRIM(Raw_zonesummary!$A16)="Existing",Raw_zonesummary!Q16,"")</f>
        <v>-</v>
      </c>
      <c r="F17" s="3" t="str">
        <f>IF(TRIM(Raw_zonesummary!$A16)="Existing",Raw_zonesummary!R16,"")</f>
        <v>Plenum</v>
      </c>
      <c r="G17" s="60">
        <f>IFERROR(H17*J17/H33,"")</f>
        <v>0</v>
      </c>
      <c r="H17" s="53">
        <f>IF(TRIM(Raw_zonesummary!$A16)="Existing",Raw_zonesummary!E16,"")</f>
        <v>0</v>
      </c>
      <c r="I17" s="53">
        <f>IF(TRIM(Raw_zonesummary!$A16)="Existing",Raw_zonesummary!I16,"")</f>
        <v>16097.91</v>
      </c>
      <c r="J17" s="2">
        <f>IF(TRIM(Raw_zonesummary!$A16)="Existing",Raw_zonesummary!J16,"")</f>
        <v>1</v>
      </c>
      <c r="K17" s="36">
        <f>IF(TRIM(Raw_zonesummary!$A16)="Existing",Raw_zonesummary!K16,"")</f>
        <v>0</v>
      </c>
      <c r="L17" s="26"/>
    </row>
    <row r="18" spans="1:12" x14ac:dyDescent="0.25">
      <c r="A18" s="3" t="str">
        <f>IF(TRIM(Raw_zonesummary!$A17)="Existing",Raw_zonesummary!B17,"")</f>
        <v>EL1 WEST PERIM PLNM (T.W29)</v>
      </c>
      <c r="B18" s="3" t="str">
        <f>IF(TRIM(Raw_zonesummary!$A17)="Existing",Raw_zonesummary!C17,"")</f>
        <v>EL1 WEST PERIM PLNM (T.W29)</v>
      </c>
      <c r="C18" s="2" t="str">
        <f>IF(TRIM(Raw_zonesummary!$A17)="Existing",Raw_zonesummary!D17,"")</f>
        <v>No</v>
      </c>
      <c r="D18" s="3" t="str">
        <f>IF(TRIM(Raw_zonesummary!$A17)="Existing",Raw_zonesummary!P17,"")</f>
        <v>Plenum</v>
      </c>
      <c r="E18" s="3" t="str">
        <f>IF(TRIM(Raw_zonesummary!$A17)="Existing",Raw_zonesummary!Q17,"")</f>
        <v>-</v>
      </c>
      <c r="F18" s="3" t="str">
        <f>IF(TRIM(Raw_zonesummary!$A17)="Existing",Raw_zonesummary!R17,"")</f>
        <v>Plenum</v>
      </c>
      <c r="G18" s="60">
        <f>IFERROR(H18*J18/H33,"")</f>
        <v>0</v>
      </c>
      <c r="H18" s="53">
        <f>IF(TRIM(Raw_zonesummary!$A17)="Existing",Raw_zonesummary!E17,"")</f>
        <v>0</v>
      </c>
      <c r="I18" s="53">
        <f>IF(TRIM(Raw_zonesummary!$A17)="Existing",Raw_zonesummary!I17,"")</f>
        <v>16096.8</v>
      </c>
      <c r="J18" s="2">
        <f>IF(TRIM(Raw_zonesummary!$A17)="Existing",Raw_zonesummary!J17,"")</f>
        <v>1</v>
      </c>
      <c r="K18" s="36">
        <f>IF(TRIM(Raw_zonesummary!$A17)="Existing",Raw_zonesummary!K17,"")</f>
        <v>0</v>
      </c>
      <c r="L18" s="26"/>
    </row>
    <row r="19" spans="1:12" x14ac:dyDescent="0.25">
      <c r="A19" s="3" t="str">
        <f>IF(TRIM(Raw_zonesummary!$A18)="Existing",Raw_zonesummary!B18,"")</f>
        <v>RETAILSALES EL1 CORE SPC (M.C15)</v>
      </c>
      <c r="B19" s="3" t="str">
        <f>IF(TRIM(Raw_zonesummary!$A18)="Existing",Raw_zonesummary!C18,"")</f>
        <v>RETAILSALES EL1 CORE SPC (M.C15)</v>
      </c>
      <c r="C19" s="2" t="str">
        <f>IF(TRIM(Raw_zonesummary!$A18)="Existing",Raw_zonesummary!D18,"")</f>
        <v>Yes</v>
      </c>
      <c r="D19" s="3" t="str">
        <f>IF(TRIM(Raw_zonesummary!$A18)="Existing",Raw_zonesummary!P18,"")</f>
        <v>Retail_sales</v>
      </c>
      <c r="E19" s="3" t="str">
        <f>IF(TRIM(Raw_zonesummary!$A18)="Existing",Raw_zonesummary!Q18,"")</f>
        <v>Main</v>
      </c>
      <c r="F19" s="3" t="str">
        <f>IF(TRIM(Raw_zonesummary!$A18)="Existing",Raw_zonesummary!R18,"")</f>
        <v>Retail</v>
      </c>
      <c r="G19" s="60">
        <f>IFERROR(H19*J19/H33,"")</f>
        <v>0.2408333520815053</v>
      </c>
      <c r="H19" s="53">
        <f>IF(TRIM(Raw_zonesummary!$A18)="Existing",Raw_zonesummary!E18,"")</f>
        <v>28902.82</v>
      </c>
      <c r="I19" s="53">
        <f>IF(TRIM(Raw_zonesummary!$A18)="Existing",Raw_zonesummary!I18,"")</f>
        <v>433563.47</v>
      </c>
      <c r="J19" s="2">
        <f>IF(TRIM(Raw_zonesummary!$A18)="Existing",Raw_zonesummary!J18,"")</f>
        <v>1</v>
      </c>
      <c r="K19" s="36">
        <f>IF(TRIM(Raw_zonesummary!$A18)="Existing",Raw_zonesummary!K18,"")</f>
        <v>8.33</v>
      </c>
      <c r="L19" s="26"/>
    </row>
    <row r="20" spans="1:12" x14ac:dyDescent="0.25">
      <c r="A20" s="3" t="str">
        <f>IF(TRIM(Raw_zonesummary!$A19)="Existing",Raw_zonesummary!B19,"")</f>
        <v>RETAILSALES EL1 CORE SPC (T.C25)</v>
      </c>
      <c r="B20" s="3" t="str">
        <f>IF(TRIM(Raw_zonesummary!$A19)="Existing",Raw_zonesummary!C19,"")</f>
        <v>RETAILSALES EL1 CORE SPC (T.C25)</v>
      </c>
      <c r="C20" s="2" t="str">
        <f>IF(TRIM(Raw_zonesummary!$A19)="Existing",Raw_zonesummary!D19,"")</f>
        <v>Yes</v>
      </c>
      <c r="D20" s="3" t="str">
        <f>IF(TRIM(Raw_zonesummary!$A19)="Existing",Raw_zonesummary!P19,"")</f>
        <v>Retail_sales</v>
      </c>
      <c r="E20" s="3" t="str">
        <f>IF(TRIM(Raw_zonesummary!$A19)="Existing",Raw_zonesummary!Q19,"")</f>
        <v>Main</v>
      </c>
      <c r="F20" s="3" t="str">
        <f>IF(TRIM(Raw_zonesummary!$A19)="Existing",Raw_zonesummary!R19,"")</f>
        <v>Retail</v>
      </c>
      <c r="G20" s="60">
        <f>IFERROR(H20*J20/H33,"")</f>
        <v>0.2408333520815053</v>
      </c>
      <c r="H20" s="53">
        <f>IF(TRIM(Raw_zonesummary!$A19)="Existing",Raw_zonesummary!E19,"")</f>
        <v>28902.82</v>
      </c>
      <c r="I20" s="53">
        <f>IF(TRIM(Raw_zonesummary!$A19)="Existing",Raw_zonesummary!I19,"")</f>
        <v>433563.47</v>
      </c>
      <c r="J20" s="2">
        <f>IF(TRIM(Raw_zonesummary!$A19)="Existing",Raw_zonesummary!J19,"")</f>
        <v>1</v>
      </c>
      <c r="K20" s="36">
        <f>IF(TRIM(Raw_zonesummary!$A19)="Existing",Raw_zonesummary!K19,"")</f>
        <v>8.33</v>
      </c>
      <c r="L20" s="26"/>
    </row>
    <row r="21" spans="1:12" x14ac:dyDescent="0.25">
      <c r="A21" s="3" t="str">
        <f>IF(TRIM(Raw_zonesummary!$A20)="Existing",Raw_zonesummary!B20,"")</f>
        <v>RETAILSALES EL1 EAST PERIM SPC (G.E2)</v>
      </c>
      <c r="B21" s="3" t="str">
        <f>IF(TRIM(Raw_zonesummary!$A20)="Existing",Raw_zonesummary!C20,"")</f>
        <v>RETAILSALES EL1 EAST PERIM SPC (G.E2)</v>
      </c>
      <c r="C21" s="2" t="str">
        <f>IF(TRIM(Raw_zonesummary!$A20)="Existing",Raw_zonesummary!D20,"")</f>
        <v>Yes</v>
      </c>
      <c r="D21" s="3" t="str">
        <f>IF(TRIM(Raw_zonesummary!$A20)="Existing",Raw_zonesummary!P20,"")</f>
        <v>Retail_sales</v>
      </c>
      <c r="E21" s="3" t="str">
        <f>IF(TRIM(Raw_zonesummary!$A20)="Existing",Raw_zonesummary!Q20,"")</f>
        <v>Alternative</v>
      </c>
      <c r="F21" s="3" t="str">
        <f>IF(TRIM(Raw_zonesummary!$A20)="Existing",Raw_zonesummary!R20,"")</f>
        <v>Retail</v>
      </c>
      <c r="G21" s="60">
        <f>IFERROR(H21*J21/H33,"")</f>
        <v>2.3124995312956979E-2</v>
      </c>
      <c r="H21" s="53">
        <f>IF(TRIM(Raw_zonesummary!$A20)="Existing",Raw_zonesummary!E20,"")</f>
        <v>2775.27</v>
      </c>
      <c r="I21" s="53">
        <f>IF(TRIM(Raw_zonesummary!$A20)="Existing",Raw_zonesummary!I20,"")</f>
        <v>41631.089999999997</v>
      </c>
      <c r="J21" s="2">
        <f>IF(TRIM(Raw_zonesummary!$A20)="Existing",Raw_zonesummary!J20,"")</f>
        <v>1</v>
      </c>
      <c r="K21" s="36">
        <f>IF(TRIM(Raw_zonesummary!$A20)="Existing",Raw_zonesummary!K20,"")</f>
        <v>8.33</v>
      </c>
      <c r="L21" s="26"/>
    </row>
    <row r="22" spans="1:12" x14ac:dyDescent="0.25">
      <c r="A22" s="3" t="str">
        <f>IF(TRIM(Raw_zonesummary!$A21)="Existing",Raw_zonesummary!B21,"")</f>
        <v>RETAILSALES EL1 EAST PERIM SPC (M.E12)</v>
      </c>
      <c r="B22" s="3" t="str">
        <f>IF(TRIM(Raw_zonesummary!$A21)="Existing",Raw_zonesummary!C21,"")</f>
        <v>RETAILSALES EL1 EAST PERIM SPC (M.E12)</v>
      </c>
      <c r="C22" s="2" t="str">
        <f>IF(TRIM(Raw_zonesummary!$A21)="Existing",Raw_zonesummary!D21,"")</f>
        <v>Yes</v>
      </c>
      <c r="D22" s="3" t="str">
        <f>IF(TRIM(Raw_zonesummary!$A21)="Existing",Raw_zonesummary!P21,"")</f>
        <v>Retail_sales</v>
      </c>
      <c r="E22" s="3" t="str">
        <f>IF(TRIM(Raw_zonesummary!$A21)="Existing",Raw_zonesummary!Q21,"")</f>
        <v>Main</v>
      </c>
      <c r="F22" s="3" t="str">
        <f>IF(TRIM(Raw_zonesummary!$A21)="Existing",Raw_zonesummary!R21,"")</f>
        <v>Retail</v>
      </c>
      <c r="G22" s="60">
        <f>IFERROR(H22*J22/H33,"")</f>
        <v>2.3124995312956979E-2</v>
      </c>
      <c r="H22" s="53">
        <f>IF(TRIM(Raw_zonesummary!$A21)="Existing",Raw_zonesummary!E21,"")</f>
        <v>2775.27</v>
      </c>
      <c r="I22" s="53">
        <f>IF(TRIM(Raw_zonesummary!$A21)="Existing",Raw_zonesummary!I21,"")</f>
        <v>41631.089999999997</v>
      </c>
      <c r="J22" s="2">
        <f>IF(TRIM(Raw_zonesummary!$A21)="Existing",Raw_zonesummary!J21,"")</f>
        <v>1</v>
      </c>
      <c r="K22" s="36">
        <f>IF(TRIM(Raw_zonesummary!$A21)="Existing",Raw_zonesummary!K21,"")</f>
        <v>8.33</v>
      </c>
      <c r="L22" s="26"/>
    </row>
    <row r="23" spans="1:12" x14ac:dyDescent="0.25">
      <c r="A23" s="3" t="str">
        <f>IF(TRIM(Raw_zonesummary!$A22)="Existing",Raw_zonesummary!B22,"")</f>
        <v>RETAILSALES EL1 EAST PERIM SPC (T.E22)</v>
      </c>
      <c r="B23" s="3" t="str">
        <f>IF(TRIM(Raw_zonesummary!$A22)="Existing",Raw_zonesummary!C22,"")</f>
        <v>RETAILSALES EL1 EAST PERIM SPC (T.E22)</v>
      </c>
      <c r="C23" s="2" t="str">
        <f>IF(TRIM(Raw_zonesummary!$A22)="Existing",Raw_zonesummary!D22,"")</f>
        <v>Yes</v>
      </c>
      <c r="D23" s="3" t="str">
        <f>IF(TRIM(Raw_zonesummary!$A22)="Existing",Raw_zonesummary!P22,"")</f>
        <v>Retail_sales</v>
      </c>
      <c r="E23" s="3" t="str">
        <f>IF(TRIM(Raw_zonesummary!$A22)="Existing",Raw_zonesummary!Q22,"")</f>
        <v>Main</v>
      </c>
      <c r="F23" s="3" t="str">
        <f>IF(TRIM(Raw_zonesummary!$A22)="Existing",Raw_zonesummary!R22,"")</f>
        <v>Retail</v>
      </c>
      <c r="G23" s="60">
        <f>IFERROR(H23*J23/H33,"")</f>
        <v>2.3124995312956979E-2</v>
      </c>
      <c r="H23" s="53">
        <f>IF(TRIM(Raw_zonesummary!$A22)="Existing",Raw_zonesummary!E22,"")</f>
        <v>2775.27</v>
      </c>
      <c r="I23" s="53">
        <f>IF(TRIM(Raw_zonesummary!$A22)="Existing",Raw_zonesummary!I22,"")</f>
        <v>41631.089999999997</v>
      </c>
      <c r="J23" s="2">
        <f>IF(TRIM(Raw_zonesummary!$A22)="Existing",Raw_zonesummary!J22,"")</f>
        <v>1</v>
      </c>
      <c r="K23" s="36">
        <f>IF(TRIM(Raw_zonesummary!$A22)="Existing",Raw_zonesummary!K22,"")</f>
        <v>8.33</v>
      </c>
      <c r="L23" s="26"/>
    </row>
    <row r="24" spans="1:12" x14ac:dyDescent="0.25">
      <c r="A24" s="3" t="str">
        <f>IF(TRIM(Raw_zonesummary!$A23)="Existing",Raw_zonesummary!B23,"")</f>
        <v>RETAILSALES EL1 NORTH PERIM SPC (G.N3)</v>
      </c>
      <c r="B24" s="3" t="str">
        <f>IF(TRIM(Raw_zonesummary!$A23)="Existing",Raw_zonesummary!C23,"")</f>
        <v>RETAILSALES EL1 NORTH PERIM SPC (G.N3)</v>
      </c>
      <c r="C24" s="2" t="str">
        <f>IF(TRIM(Raw_zonesummary!$A23)="Existing",Raw_zonesummary!D23,"")</f>
        <v>Yes</v>
      </c>
      <c r="D24" s="3" t="str">
        <f>IF(TRIM(Raw_zonesummary!$A23)="Existing",Raw_zonesummary!P23,"")</f>
        <v>Retail_sales</v>
      </c>
      <c r="E24" s="3" t="str">
        <f>IF(TRIM(Raw_zonesummary!$A23)="Existing",Raw_zonesummary!Q23,"")</f>
        <v>Main</v>
      </c>
      <c r="F24" s="3" t="str">
        <f>IF(TRIM(Raw_zonesummary!$A23)="Existing",Raw_zonesummary!R23,"")</f>
        <v>Retail</v>
      </c>
      <c r="G24" s="60">
        <f>IFERROR(H24*J24/H33,"")</f>
        <v>2.3124995312956979E-2</v>
      </c>
      <c r="H24" s="53">
        <f>IF(TRIM(Raw_zonesummary!$A23)="Existing",Raw_zonesummary!E23,"")</f>
        <v>2775.27</v>
      </c>
      <c r="I24" s="53">
        <f>IF(TRIM(Raw_zonesummary!$A23)="Existing",Raw_zonesummary!I23,"")</f>
        <v>41631.089999999997</v>
      </c>
      <c r="J24" s="2">
        <f>IF(TRIM(Raw_zonesummary!$A23)="Existing",Raw_zonesummary!J23,"")</f>
        <v>1</v>
      </c>
      <c r="K24" s="36">
        <f>IF(TRIM(Raw_zonesummary!$A23)="Existing",Raw_zonesummary!K23,"")</f>
        <v>8.33</v>
      </c>
      <c r="L24" s="26"/>
    </row>
    <row r="25" spans="1:12" x14ac:dyDescent="0.25">
      <c r="A25" s="3" t="str">
        <f>IF(TRIM(Raw_zonesummary!$A24)="Existing",Raw_zonesummary!B24,"")</f>
        <v>RETAILSALES EL1 NORTH PERIM SPC (M.N13)</v>
      </c>
      <c r="B25" s="3" t="str">
        <f>IF(TRIM(Raw_zonesummary!$A24)="Existing",Raw_zonesummary!C24,"")</f>
        <v>RETAILSALES EL1 NORTH PERIM SPC (M.N13)</v>
      </c>
      <c r="C25" s="2" t="str">
        <f>IF(TRIM(Raw_zonesummary!$A24)="Existing",Raw_zonesummary!D24,"")</f>
        <v>Yes</v>
      </c>
      <c r="D25" s="3" t="str">
        <f>IF(TRIM(Raw_zonesummary!$A24)="Existing",Raw_zonesummary!P24,"")</f>
        <v>Retail_sales</v>
      </c>
      <c r="E25" s="3" t="str">
        <f>IF(TRIM(Raw_zonesummary!$A24)="Existing",Raw_zonesummary!Q24,"")</f>
        <v>Main</v>
      </c>
      <c r="F25" s="3" t="str">
        <f>IF(TRIM(Raw_zonesummary!$A24)="Existing",Raw_zonesummary!R24,"")</f>
        <v>Retail</v>
      </c>
      <c r="G25" s="60">
        <f>IFERROR(H25*J25/H33,"")</f>
        <v>2.3124995312956979E-2</v>
      </c>
      <c r="H25" s="53">
        <f>IF(TRIM(Raw_zonesummary!$A24)="Existing",Raw_zonesummary!E24,"")</f>
        <v>2775.27</v>
      </c>
      <c r="I25" s="53">
        <f>IF(TRIM(Raw_zonesummary!$A24)="Existing",Raw_zonesummary!I24,"")</f>
        <v>41631.089999999997</v>
      </c>
      <c r="J25" s="2">
        <f>IF(TRIM(Raw_zonesummary!$A24)="Existing",Raw_zonesummary!J24,"")</f>
        <v>1</v>
      </c>
      <c r="K25" s="36">
        <f>IF(TRIM(Raw_zonesummary!$A24)="Existing",Raw_zonesummary!K24,"")</f>
        <v>8.33</v>
      </c>
      <c r="L25" s="26"/>
    </row>
    <row r="26" spans="1:12" x14ac:dyDescent="0.25">
      <c r="A26" s="3" t="str">
        <f>IF(TRIM(Raw_zonesummary!$A25)="Existing",Raw_zonesummary!B25,"")</f>
        <v>RETAILSALES EL1 NORTH PERIM SPC (T.N23)</v>
      </c>
      <c r="B26" s="3" t="str">
        <f>IF(TRIM(Raw_zonesummary!$A25)="Existing",Raw_zonesummary!C25,"")</f>
        <v>RETAILSALES EL1 NORTH PERIM SPC (T.N23)</v>
      </c>
      <c r="C26" s="2" t="str">
        <f>IF(TRIM(Raw_zonesummary!$A25)="Existing",Raw_zonesummary!D25,"")</f>
        <v>Yes</v>
      </c>
      <c r="D26" s="3" t="str">
        <f>IF(TRIM(Raw_zonesummary!$A25)="Existing",Raw_zonesummary!P25,"")</f>
        <v>Retail_sales</v>
      </c>
      <c r="E26" s="3" t="str">
        <f>IF(TRIM(Raw_zonesummary!$A25)="Existing",Raw_zonesummary!Q25,"")</f>
        <v>Main</v>
      </c>
      <c r="F26" s="3" t="str">
        <f>IF(TRIM(Raw_zonesummary!$A25)="Existing",Raw_zonesummary!R25,"")</f>
        <v>Retail</v>
      </c>
      <c r="G26" s="60">
        <f>IFERROR(H26*J26/H33,"")</f>
        <v>2.3124995312956979E-2</v>
      </c>
      <c r="H26" s="53">
        <f>IF(TRIM(Raw_zonesummary!$A25)="Existing",Raw_zonesummary!E25,"")</f>
        <v>2775.27</v>
      </c>
      <c r="I26" s="53">
        <f>IF(TRIM(Raw_zonesummary!$A25)="Existing",Raw_zonesummary!I25,"")</f>
        <v>41631.089999999997</v>
      </c>
      <c r="J26" s="2">
        <f>IF(TRIM(Raw_zonesummary!$A25)="Existing",Raw_zonesummary!J25,"")</f>
        <v>1</v>
      </c>
      <c r="K26" s="36">
        <f>IF(TRIM(Raw_zonesummary!$A25)="Existing",Raw_zonesummary!K25,"")</f>
        <v>8.33</v>
      </c>
      <c r="L26" s="26"/>
    </row>
    <row r="27" spans="1:12" x14ac:dyDescent="0.25">
      <c r="A27" s="3" t="str">
        <f>IF(TRIM(Raw_zonesummary!$A26)="Existing",Raw_zonesummary!B26,"")</f>
        <v>RETAILSALES EL1 SOUTH PERIM SPC (G.S1)</v>
      </c>
      <c r="B27" s="3" t="str">
        <f>IF(TRIM(Raw_zonesummary!$A26)="Existing",Raw_zonesummary!C26,"")</f>
        <v>RETAILSALES EL1 SOUTH PERIM SPC (G.S1)</v>
      </c>
      <c r="C27" s="2" t="str">
        <f>IF(TRIM(Raw_zonesummary!$A26)="Existing",Raw_zonesummary!D26,"")</f>
        <v>Yes</v>
      </c>
      <c r="D27" s="3" t="str">
        <f>IF(TRIM(Raw_zonesummary!$A26)="Existing",Raw_zonesummary!P26,"")</f>
        <v>Retail_sales</v>
      </c>
      <c r="E27" s="3" t="str">
        <f>IF(TRIM(Raw_zonesummary!$A26)="Existing",Raw_zonesummary!Q26,"")</f>
        <v>Main</v>
      </c>
      <c r="F27" s="3" t="str">
        <f>IF(TRIM(Raw_zonesummary!$A26)="Existing",Raw_zonesummary!R26,"")</f>
        <v>Retail</v>
      </c>
      <c r="G27" s="60">
        <f>IFERROR(H27*J27/H33,"")</f>
        <v>2.3124995312956979E-2</v>
      </c>
      <c r="H27" s="53">
        <f>IF(TRIM(Raw_zonesummary!$A26)="Existing",Raw_zonesummary!E26,"")</f>
        <v>2775.27</v>
      </c>
      <c r="I27" s="53">
        <f>IF(TRIM(Raw_zonesummary!$A26)="Existing",Raw_zonesummary!I26,"")</f>
        <v>41631.089999999997</v>
      </c>
      <c r="J27" s="2">
        <f>IF(TRIM(Raw_zonesummary!$A26)="Existing",Raw_zonesummary!J26,"")</f>
        <v>1</v>
      </c>
      <c r="K27" s="36">
        <f>IF(TRIM(Raw_zonesummary!$A26)="Existing",Raw_zonesummary!K26,"")</f>
        <v>8.33</v>
      </c>
      <c r="L27" s="26"/>
    </row>
    <row r="28" spans="1:12" x14ac:dyDescent="0.25">
      <c r="A28" s="3" t="str">
        <f>IF(TRIM(Raw_zonesummary!$A27)="Existing",Raw_zonesummary!B27,"")</f>
        <v>RETAILSALES EL1 SOUTH PERIM SPC (M.S11)</v>
      </c>
      <c r="B28" s="3" t="str">
        <f>IF(TRIM(Raw_zonesummary!$A27)="Existing",Raw_zonesummary!C27,"")</f>
        <v>RETAILSALES EL1 SOUTH PERIM SPC (M.S11)</v>
      </c>
      <c r="C28" s="2" t="str">
        <f>IF(TRIM(Raw_zonesummary!$A27)="Existing",Raw_zonesummary!D27,"")</f>
        <v>Yes</v>
      </c>
      <c r="D28" s="3" t="str">
        <f>IF(TRIM(Raw_zonesummary!$A27)="Existing",Raw_zonesummary!P27,"")</f>
        <v>Retail_sales</v>
      </c>
      <c r="E28" s="3" t="str">
        <f>IF(TRIM(Raw_zonesummary!$A27)="Existing",Raw_zonesummary!Q27,"")</f>
        <v>Main</v>
      </c>
      <c r="F28" s="3" t="str">
        <f>IF(TRIM(Raw_zonesummary!$A27)="Existing",Raw_zonesummary!R27,"")</f>
        <v>Retail</v>
      </c>
      <c r="G28" s="60">
        <f>IFERROR(H28*J28/H33,"")</f>
        <v>2.3124995312956979E-2</v>
      </c>
      <c r="H28" s="53">
        <f>IF(TRIM(Raw_zonesummary!$A27)="Existing",Raw_zonesummary!E27,"")</f>
        <v>2775.27</v>
      </c>
      <c r="I28" s="53">
        <f>IF(TRIM(Raw_zonesummary!$A27)="Existing",Raw_zonesummary!I27,"")</f>
        <v>41631.089999999997</v>
      </c>
      <c r="J28" s="2">
        <f>IF(TRIM(Raw_zonesummary!$A27)="Existing",Raw_zonesummary!J27,"")</f>
        <v>1</v>
      </c>
      <c r="K28" s="36">
        <f>IF(TRIM(Raw_zonesummary!$A27)="Existing",Raw_zonesummary!K27,"")</f>
        <v>8.33</v>
      </c>
      <c r="L28" s="26"/>
    </row>
    <row r="29" spans="1:12" x14ac:dyDescent="0.25">
      <c r="A29" s="3" t="str">
        <f>IF(TRIM(Raw_zonesummary!$A28)="Existing",Raw_zonesummary!B28,"")</f>
        <v>RETAILSALES EL1 SOUTH PERIM SPC (T.S21)</v>
      </c>
      <c r="B29" s="3" t="str">
        <f>IF(TRIM(Raw_zonesummary!$A28)="Existing",Raw_zonesummary!C28,"")</f>
        <v>RETAILSALES EL1 SOUTH PERIM SPC (T.S21)</v>
      </c>
      <c r="C29" s="2" t="str">
        <f>IF(TRIM(Raw_zonesummary!$A28)="Existing",Raw_zonesummary!D28,"")</f>
        <v>Yes</v>
      </c>
      <c r="D29" s="3" t="str">
        <f>IF(TRIM(Raw_zonesummary!$A28)="Existing",Raw_zonesummary!P28,"")</f>
        <v>Retail_sales</v>
      </c>
      <c r="E29" s="3" t="str">
        <f>IF(TRIM(Raw_zonesummary!$A28)="Existing",Raw_zonesummary!Q28,"")</f>
        <v>Main</v>
      </c>
      <c r="F29" s="3" t="str">
        <f>IF(TRIM(Raw_zonesummary!$A28)="Existing",Raw_zonesummary!R28,"")</f>
        <v>Retail</v>
      </c>
      <c r="G29" s="60">
        <f>IFERROR(H29*J29/H33,"")</f>
        <v>2.3124995312956979E-2</v>
      </c>
      <c r="H29" s="53">
        <f>IF(TRIM(Raw_zonesummary!$A28)="Existing",Raw_zonesummary!E28,"")</f>
        <v>2775.27</v>
      </c>
      <c r="I29" s="53">
        <f>IF(TRIM(Raw_zonesummary!$A28)="Existing",Raw_zonesummary!I28,"")</f>
        <v>41631.089999999997</v>
      </c>
      <c r="J29" s="2">
        <f>IF(TRIM(Raw_zonesummary!$A28)="Existing",Raw_zonesummary!J28,"")</f>
        <v>1</v>
      </c>
      <c r="K29" s="36">
        <f>IF(TRIM(Raw_zonesummary!$A28)="Existing",Raw_zonesummary!K28,"")</f>
        <v>8.33</v>
      </c>
      <c r="L29" s="26"/>
    </row>
    <row r="30" spans="1:12" x14ac:dyDescent="0.25">
      <c r="A30" s="3" t="str">
        <f>IF(TRIM(Raw_zonesummary!$A29)="Existing",Raw_zonesummary!B29,"")</f>
        <v>RETAILSALES EL1 WEST PERIM SPC (G.W4)</v>
      </c>
      <c r="B30" s="3" t="str">
        <f>IF(TRIM(Raw_zonesummary!$A29)="Existing",Raw_zonesummary!C29,"")</f>
        <v>RETAILSALES EL1 WEST PERIM SPC (G.W4)</v>
      </c>
      <c r="C30" s="2" t="str">
        <f>IF(TRIM(Raw_zonesummary!$A29)="Existing",Raw_zonesummary!D29,"")</f>
        <v>Yes</v>
      </c>
      <c r="D30" s="3" t="str">
        <f>IF(TRIM(Raw_zonesummary!$A29)="Existing",Raw_zonesummary!P29,"")</f>
        <v>Retail_sales</v>
      </c>
      <c r="E30" s="3" t="str">
        <f>IF(TRIM(Raw_zonesummary!$A29)="Existing",Raw_zonesummary!Q29,"")</f>
        <v>Main</v>
      </c>
      <c r="F30" s="3" t="str">
        <f>IF(TRIM(Raw_zonesummary!$A29)="Existing",Raw_zonesummary!R29,"")</f>
        <v>Retail</v>
      </c>
      <c r="G30" s="60">
        <f>IFERROR(H30*J30/H33,"")</f>
        <v>2.3124995312956979E-2</v>
      </c>
      <c r="H30" s="53">
        <f>IF(TRIM(Raw_zonesummary!$A29)="Existing",Raw_zonesummary!E29,"")</f>
        <v>2775.27</v>
      </c>
      <c r="I30" s="53">
        <f>IF(TRIM(Raw_zonesummary!$A29)="Existing",Raw_zonesummary!I29,"")</f>
        <v>41631.089999999997</v>
      </c>
      <c r="J30" s="2">
        <f>IF(TRIM(Raw_zonesummary!$A29)="Existing",Raw_zonesummary!J29,"")</f>
        <v>1</v>
      </c>
      <c r="K30" s="36">
        <f>IF(TRIM(Raw_zonesummary!$A29)="Existing",Raw_zonesummary!K29,"")</f>
        <v>8.33</v>
      </c>
      <c r="L30" s="26"/>
    </row>
    <row r="31" spans="1:12" x14ac:dyDescent="0.25">
      <c r="A31" s="3" t="str">
        <f>IF(TRIM(Raw_zonesummary!$A30)="Existing",Raw_zonesummary!B30,"")</f>
        <v>RETAILSALES EL1 WEST PERIM SPC (M.W14)</v>
      </c>
      <c r="B31" s="3" t="str">
        <f>IF(TRIM(Raw_zonesummary!$A30)="Existing",Raw_zonesummary!C30,"")</f>
        <v>RETAILSALES EL1 WEST PERIM SPC (M.W14)</v>
      </c>
      <c r="C31" s="2" t="str">
        <f>IF(TRIM(Raw_zonesummary!$A30)="Existing",Raw_zonesummary!D30,"")</f>
        <v>Yes</v>
      </c>
      <c r="D31" s="3" t="str">
        <f>IF(TRIM(Raw_zonesummary!$A30)="Existing",Raw_zonesummary!P30,"")</f>
        <v>Retail_sales</v>
      </c>
      <c r="E31" s="3" t="str">
        <f>IF(TRIM(Raw_zonesummary!$A30)="Existing",Raw_zonesummary!Q30,"")</f>
        <v>Main</v>
      </c>
      <c r="F31" s="3" t="str">
        <f>IF(TRIM(Raw_zonesummary!$A30)="Existing",Raw_zonesummary!R30,"")</f>
        <v>Retail</v>
      </c>
      <c r="G31" s="60">
        <f>IFERROR(H31*J31/H33,"")</f>
        <v>2.3124995312956979E-2</v>
      </c>
      <c r="H31" s="53">
        <f>IF(TRIM(Raw_zonesummary!$A30)="Existing",Raw_zonesummary!E30,"")</f>
        <v>2775.27</v>
      </c>
      <c r="I31" s="53">
        <f>IF(TRIM(Raw_zonesummary!$A30)="Existing",Raw_zonesummary!I30,"")</f>
        <v>41631.089999999997</v>
      </c>
      <c r="J31" s="2">
        <f>IF(TRIM(Raw_zonesummary!$A30)="Existing",Raw_zonesummary!J30,"")</f>
        <v>1</v>
      </c>
      <c r="K31" s="36">
        <f>IF(TRIM(Raw_zonesummary!$A30)="Existing",Raw_zonesummary!K30,"")</f>
        <v>8.33</v>
      </c>
      <c r="L31" s="26"/>
    </row>
    <row r="32" spans="1:12" x14ac:dyDescent="0.25">
      <c r="A32" s="3" t="str">
        <f>IF(TRIM(Raw_zonesummary!$A31)="Existing",Raw_zonesummary!B31,"")</f>
        <v>RETAILSALES EL1 WEST PERIM SPC (T.W24)</v>
      </c>
      <c r="B32" s="3" t="str">
        <f>IF(TRIM(Raw_zonesummary!$A31)="Existing",Raw_zonesummary!C31,"")</f>
        <v>RETAILSALES EL1 WEST PERIM SPC (T.W24)</v>
      </c>
      <c r="C32" s="2" t="str">
        <f>IF(TRIM(Raw_zonesummary!$A31)="Existing",Raw_zonesummary!D31,"")</f>
        <v>Yes</v>
      </c>
      <c r="D32" s="3" t="str">
        <f>IF(TRIM(Raw_zonesummary!$A31)="Existing",Raw_zonesummary!P31,"")</f>
        <v>Retail_sales</v>
      </c>
      <c r="E32" s="3" t="str">
        <f>IF(TRIM(Raw_zonesummary!$A31)="Existing",Raw_zonesummary!Q31,"")</f>
        <v>Main</v>
      </c>
      <c r="F32" s="3" t="str">
        <f>IF(TRIM(Raw_zonesummary!$A31)="Existing",Raw_zonesummary!R31,"")</f>
        <v>Retail</v>
      </c>
      <c r="G32" s="60">
        <f>IFERROR(H32*J32/H33,"")</f>
        <v>2.3124995312956979E-2</v>
      </c>
      <c r="H32" s="53">
        <f>IF(TRIM(Raw_zonesummary!$A31)="Existing",Raw_zonesummary!E31,"")</f>
        <v>2775.27</v>
      </c>
      <c r="I32" s="53">
        <f>IF(TRIM(Raw_zonesummary!$A31)="Existing",Raw_zonesummary!I31,"")</f>
        <v>41631.089999999997</v>
      </c>
      <c r="J32" s="2">
        <f>IF(TRIM(Raw_zonesummary!$A31)="Existing",Raw_zonesummary!J31,"")</f>
        <v>1</v>
      </c>
      <c r="K32" s="36">
        <f>IF(TRIM(Raw_zonesummary!$A31)="Existing",Raw_zonesummary!K31,"")</f>
        <v>8.33</v>
      </c>
      <c r="L32" s="26"/>
    </row>
    <row r="33" spans="1:12" ht="45" x14ac:dyDescent="0.25">
      <c r="A33" s="12" t="str">
        <f>"Total (" &amp; COUNTIF(A$3:INDEX(A:A,ROW()-1),"?*") &amp; " Space)"</f>
        <v>Total (30 Space)</v>
      </c>
      <c r="B33" s="12" t="str">
        <f>"Total (" &amp; COUNTIF(A$3:INDEX(A:A,ROW()-1),"?*") &amp; " Space)"</f>
        <v>Total (30 Space)</v>
      </c>
      <c r="C33" s="3" t="str">
        <f>"Total (" &amp;
COUNTIF(C$2:INDEX(C:C,ROW()-1),"Yes") &amp;
" Conditioned zones, " &amp;
COUNTIF(C$2:INDEX(C:C,ROW()-1),"No") &amp;
" Unconditioned Zones)"</f>
        <v>Total (15 Conditioned zones, 15 Unconditioned Zones)</v>
      </c>
      <c r="D33" s="12"/>
      <c r="E33" s="12"/>
      <c r="F33" s="3"/>
      <c r="G33" s="13"/>
      <c r="H33" s="53">
        <f>SUMPRODUCT($H$3:INDEX(H:H,ROW()-1), $J$3:INDEX(J:J,ROW()-1))</f>
        <v>120011.70000000004</v>
      </c>
      <c r="I33" s="35"/>
      <c r="J33" s="14"/>
      <c r="K33" s="15"/>
      <c r="L33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Retail - Multistory Large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Retail - Multistory Large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0.39300000000000002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0.57699999999999996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0.61499999999999999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0.623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0.626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0.88400000000000001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0.497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0.53300000000000003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0.50900000000000001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0.38400000000000001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0.378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0.35699999999999998</v>
      </c>
    </row>
    <row r="4" spans="1:24" ht="28.5" customHeight="1" x14ac:dyDescent="0.25">
      <c r="A4" s="4" t="s">
        <v>287</v>
      </c>
      <c r="B4" s="4" t="str">
        <f>Prototype!$A$2</f>
        <v>Retail - Multistory Large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0.218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</row>
    <row r="5" spans="1:24" ht="28.5" customHeight="1" x14ac:dyDescent="0.25">
      <c r="A5" s="4" t="s">
        <v>41</v>
      </c>
      <c r="B5" s="4" t="str">
        <f>Prototype!$A$2</f>
        <v>Retail - Multistory Large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</row>
    <row r="6" spans="1:24" ht="28.5" customHeight="1" x14ac:dyDescent="0.25">
      <c r="A6" s="4" t="s">
        <v>41</v>
      </c>
      <c r="B6" s="4" t="str">
        <f>Prototype!$A$2</f>
        <v>Retail - Multistory Large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</row>
    <row r="7" spans="1:24" x14ac:dyDescent="0.25">
      <c r="A7" s="4" t="s">
        <v>42</v>
      </c>
      <c r="B7" s="4" t="str">
        <f>Prototype!$A$2</f>
        <v>Retail - Multistory Large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Retail - Multistory Large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Retail - Multistory Large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Retail - Multistory Large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Retail - Multistory Large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Retail - Multistory Large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Retail - Multistory Large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428</v>
      </c>
      <c r="D2">
        <v>6.2E-2</v>
      </c>
      <c r="E2" t="s">
        <v>429</v>
      </c>
      <c r="F2">
        <v>0.39300000000000002</v>
      </c>
      <c r="G2" t="s">
        <v>430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428</v>
      </c>
      <c r="D3">
        <v>6.0999999999999999E-2</v>
      </c>
      <c r="E3" t="s">
        <v>429</v>
      </c>
      <c r="F3">
        <v>0.60899999999999999</v>
      </c>
      <c r="G3" t="s">
        <v>430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428</v>
      </c>
      <c r="D4">
        <v>6.2E-2</v>
      </c>
      <c r="E4" t="s">
        <v>429</v>
      </c>
      <c r="F4">
        <v>0.57699999999999996</v>
      </c>
      <c r="G4" t="s">
        <v>430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428</v>
      </c>
      <c r="D5">
        <v>6.0999999999999999E-2</v>
      </c>
      <c r="E5" t="s">
        <v>429</v>
      </c>
      <c r="F5">
        <v>0.629</v>
      </c>
      <c r="G5" t="s">
        <v>430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428</v>
      </c>
      <c r="D6">
        <v>6.0999999999999999E-2</v>
      </c>
      <c r="E6" t="s">
        <v>429</v>
      </c>
      <c r="F6">
        <v>0.61499999999999999</v>
      </c>
      <c r="G6" t="s">
        <v>430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428</v>
      </c>
      <c r="D7">
        <v>6.5000000000000002E-2</v>
      </c>
      <c r="E7" t="s">
        <v>429</v>
      </c>
      <c r="F7">
        <v>0.623</v>
      </c>
      <c r="G7" t="s">
        <v>430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428</v>
      </c>
      <c r="D8">
        <v>6.5000000000000002E-2</v>
      </c>
      <c r="E8" t="s">
        <v>429</v>
      </c>
      <c r="F8">
        <v>0.73</v>
      </c>
      <c r="G8" t="s">
        <v>430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428</v>
      </c>
      <c r="D9">
        <v>6.5000000000000002E-2</v>
      </c>
      <c r="E9" t="s">
        <v>429</v>
      </c>
      <c r="F9">
        <v>0.626</v>
      </c>
      <c r="G9" t="s">
        <v>430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428</v>
      </c>
      <c r="D10">
        <v>6.5000000000000002E-2</v>
      </c>
      <c r="E10" t="s">
        <v>429</v>
      </c>
      <c r="F10">
        <v>0.621</v>
      </c>
      <c r="G10" t="s">
        <v>430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428</v>
      </c>
      <c r="D11">
        <v>6.2E-2</v>
      </c>
      <c r="E11" t="s">
        <v>429</v>
      </c>
      <c r="F11">
        <v>0.88400000000000001</v>
      </c>
      <c r="G11" t="s">
        <v>430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428</v>
      </c>
      <c r="D12">
        <v>6.0999999999999999E-2</v>
      </c>
      <c r="E12" t="s">
        <v>429</v>
      </c>
      <c r="F12">
        <v>0.497</v>
      </c>
      <c r="G12" t="s">
        <v>430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428</v>
      </c>
      <c r="D13">
        <v>6.0999999999999999E-2</v>
      </c>
      <c r="E13" t="s">
        <v>429</v>
      </c>
      <c r="F13">
        <v>0.53300000000000003</v>
      </c>
      <c r="G13" t="s">
        <v>430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428</v>
      </c>
      <c r="D14">
        <v>0.06</v>
      </c>
      <c r="E14" t="s">
        <v>429</v>
      </c>
      <c r="F14">
        <v>0.50900000000000001</v>
      </c>
      <c r="G14" t="s">
        <v>430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428</v>
      </c>
      <c r="D15">
        <v>0.06</v>
      </c>
      <c r="E15" t="s">
        <v>429</v>
      </c>
      <c r="F15">
        <v>0.38400000000000001</v>
      </c>
      <c r="G15" t="s">
        <v>430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428</v>
      </c>
      <c r="D16">
        <v>5.8999999999999997E-2</v>
      </c>
      <c r="E16" t="s">
        <v>429</v>
      </c>
      <c r="F16">
        <v>0.378</v>
      </c>
      <c r="G16" t="s">
        <v>430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428</v>
      </c>
      <c r="D17">
        <v>0.06</v>
      </c>
      <c r="E17" t="s">
        <v>429</v>
      </c>
      <c r="F17">
        <v>0.35699999999999998</v>
      </c>
      <c r="G17" t="s">
        <v>430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428</v>
      </c>
      <c r="D18">
        <v>3.9E-2</v>
      </c>
      <c r="E18" t="s">
        <v>429</v>
      </c>
      <c r="F18">
        <v>0.25700000000000001</v>
      </c>
      <c r="G18" t="s">
        <v>430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428</v>
      </c>
      <c r="D19">
        <v>3.9E-2</v>
      </c>
      <c r="E19" t="s">
        <v>429</v>
      </c>
      <c r="F19">
        <v>1.452</v>
      </c>
      <c r="G19" t="s">
        <v>430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428</v>
      </c>
      <c r="D20">
        <v>3.9E-2</v>
      </c>
      <c r="E20" t="s">
        <v>429</v>
      </c>
      <c r="F20">
        <v>1.452</v>
      </c>
      <c r="G20" t="s">
        <v>430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428</v>
      </c>
      <c r="D21">
        <v>3.9E-2</v>
      </c>
      <c r="E21" t="s">
        <v>429</v>
      </c>
      <c r="F21">
        <v>1.452</v>
      </c>
      <c r="G21" t="s">
        <v>430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428</v>
      </c>
      <c r="D22">
        <v>3.9E-2</v>
      </c>
      <c r="E22" t="s">
        <v>429</v>
      </c>
      <c r="F22">
        <v>1.452</v>
      </c>
      <c r="G22" t="s">
        <v>430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428</v>
      </c>
      <c r="D23">
        <v>3.9E-2</v>
      </c>
      <c r="E23" t="s">
        <v>429</v>
      </c>
      <c r="F23">
        <v>1.5149999999999999</v>
      </c>
      <c r="G23" t="s">
        <v>430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428</v>
      </c>
      <c r="D24">
        <v>3.9E-2</v>
      </c>
      <c r="E24" t="s">
        <v>429</v>
      </c>
      <c r="F24">
        <v>1.5149999999999999</v>
      </c>
      <c r="G24" t="s">
        <v>430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428</v>
      </c>
      <c r="D25">
        <v>3.9E-2</v>
      </c>
      <c r="E25" t="s">
        <v>429</v>
      </c>
      <c r="F25">
        <v>1.5149999999999999</v>
      </c>
      <c r="G25" t="s">
        <v>430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428</v>
      </c>
      <c r="D26">
        <v>3.9E-2</v>
      </c>
      <c r="E26" t="s">
        <v>429</v>
      </c>
      <c r="F26">
        <v>1.5149999999999999</v>
      </c>
      <c r="G26" t="s">
        <v>430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428</v>
      </c>
      <c r="D27">
        <v>3.9E-2</v>
      </c>
      <c r="E27" t="s">
        <v>429</v>
      </c>
      <c r="F27">
        <v>1.452</v>
      </c>
      <c r="G27" t="s">
        <v>430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428</v>
      </c>
      <c r="D28">
        <v>3.9E-2</v>
      </c>
      <c r="E28" t="s">
        <v>429</v>
      </c>
      <c r="F28">
        <v>0.185</v>
      </c>
      <c r="G28" t="s">
        <v>430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428</v>
      </c>
      <c r="D29">
        <v>3.9E-2</v>
      </c>
      <c r="E29" t="s">
        <v>429</v>
      </c>
      <c r="F29">
        <v>0.25700000000000001</v>
      </c>
      <c r="G29" t="s">
        <v>430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428</v>
      </c>
      <c r="D30">
        <v>3.9E-2</v>
      </c>
      <c r="E30" t="s">
        <v>429</v>
      </c>
      <c r="F30">
        <v>0.218</v>
      </c>
      <c r="G30" t="s">
        <v>430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428</v>
      </c>
      <c r="D31">
        <v>3.9E-2</v>
      </c>
      <c r="E31" t="s">
        <v>429</v>
      </c>
      <c r="F31">
        <v>0.185</v>
      </c>
      <c r="G31" t="s">
        <v>430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428</v>
      </c>
      <c r="D32">
        <v>3.9E-2</v>
      </c>
      <c r="E32" t="s">
        <v>429</v>
      </c>
      <c r="F32">
        <v>0.185</v>
      </c>
      <c r="G32" t="s">
        <v>430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428</v>
      </c>
      <c r="D33">
        <v>3.9E-2</v>
      </c>
      <c r="E33" t="s">
        <v>429</v>
      </c>
      <c r="F33">
        <v>0.17599999999999999</v>
      </c>
      <c r="G33" t="s">
        <v>430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6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Retail - Multistory Large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">_xlfn._xlws.SORT(_xlfn.UNIQUE(_xlfn._xlws.FILTER(Raw_thermostatsetpoints!B2:B5000, Raw_thermostatsetpoints!B2:B5000&lt;&gt;0)))</f>
        <v>Retail</v>
      </c>
    </row>
    <row r="3" spans="1:26" ht="15" customHeight="1" x14ac:dyDescent="0.25">
      <c r="A3" s="83" t="str" cm="1">
        <f t="array" ref="A3">IFERROR(INDEX($Z:$Z, 2+INT((ROW()-3)/4)), "")</f>
        <v>Retail</v>
      </c>
      <c r="B3" s="84" t="s">
        <v>105</v>
      </c>
      <c r="C3" s="85" cm="1">
        <f t="array" ref="C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</row>
    <row r="4" spans="1:26" x14ac:dyDescent="0.25">
      <c r="A4" s="83" t="str" cm="1">
        <f t="array" ref="A4">IFERROR(INDEX($Z:$Z, 2+INT((ROW()-3)/4)), "")</f>
        <v>Retail</v>
      </c>
      <c r="B4" s="84" t="s">
        <v>106</v>
      </c>
      <c r="C4" s="85" cm="1">
        <f t="array" ref="C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Retail</v>
      </c>
      <c r="B5" s="84" t="s">
        <v>107</v>
      </c>
      <c r="C5" s="85" cm="1">
        <f t="array" ref="C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Retail</v>
      </c>
      <c r="B6" s="84" t="s">
        <v>108</v>
      </c>
      <c r="C6" s="85" cm="1">
        <f t="array" ref="C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</sheetData>
  <mergeCells count="2">
    <mergeCell ref="A1:S1"/>
    <mergeCell ref="S3:S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17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401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74</v>
      </c>
      <c r="B3" t="s">
        <v>401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75</v>
      </c>
      <c r="B4" t="s">
        <v>401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76</v>
      </c>
      <c r="B5" t="s">
        <v>401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77</v>
      </c>
      <c r="B6" t="s">
        <v>401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78</v>
      </c>
      <c r="B7" t="s">
        <v>401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79</v>
      </c>
      <c r="B8" t="s">
        <v>401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80</v>
      </c>
      <c r="B9" t="s">
        <v>401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81</v>
      </c>
      <c r="B10" t="s">
        <v>401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20</v>
      </c>
      <c r="B11" t="s">
        <v>401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21</v>
      </c>
      <c r="B12" t="s">
        <v>401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22</v>
      </c>
      <c r="B13" t="s">
        <v>401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23</v>
      </c>
      <c r="B14" t="s">
        <v>401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24</v>
      </c>
      <c r="B15" t="s">
        <v>401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25</v>
      </c>
      <c r="B16" t="s">
        <v>401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26</v>
      </c>
      <c r="B17" t="s">
        <v>401</v>
      </c>
      <c r="C17">
        <v>70</v>
      </c>
      <c r="D17">
        <v>60</v>
      </c>
      <c r="E17">
        <v>75</v>
      </c>
      <c r="F17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5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Retail - Multistory Large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Furnace (gas)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DX-AIR</v>
      </c>
      <c r="F4" s="5" t="str" cm="1">
        <f t="array" ref="F4">_xlfn.XLOOKUP(
1,
(Raw_hvac!$A$2:$A$100=$A4)*(Raw_hvac!$B$2:$B$100=$B4)*(Raw_hvac!$C$2:$C$100=$C4),
Raw_hvac!$D$2:$D$100,
"-"
)</f>
        <v>SZ-VAV</v>
      </c>
      <c r="G4" s="42" t="str" cm="1">
        <f t="array" ref="G4">_xlfn.XLOOKUP(
1,
(Raw_hvac!$A$2:$A$100=$A4)*(Raw_hvac!$B$2:$B$100=$B4)*(Raw_hvac!$C$2:$C$100=$C4),
Raw_hvac!$E$2:$E$100,
"-"
)</f>
        <v>0.8</v>
      </c>
      <c r="H4" s="42" cm="1">
        <f t="array" ref="H4">_xlfn.XLOOKUP(
1,
(Raw_hvac!$A$2:$A$100=$A4)*(Raw_hvac!$B$2:$B$100=$B4)*(Raw_hvac!$C$2:$C$100=$C4),
Raw_hvac!$F$2:$F$100,
"-"
)</f>
        <v>3.85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Furnace (gas)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DX-AIR</v>
      </c>
      <c r="F7" s="5" t="str" cm="1">
        <f t="array" ref="F7">_xlfn.XLOOKUP(
1,
(Raw_hvac!$A$2:$A$100=$A7)*(Raw_hvac!$B$2:$B$100=$B7)*(Raw_hvac!$C$2:$C$100=$C7),
Raw_hvac!$D$2:$D$100,
"-"
)</f>
        <v>SZ-VAV</v>
      </c>
      <c r="G7" s="42" t="str" cm="1">
        <f t="array" ref="G7">_xlfn.XLOOKUP(
1,
(Raw_hvac!$A$2:$A$100=$A7)*(Raw_hvac!$B$2:$B$100=$B7)*(Raw_hvac!$C$2:$C$100=$C7),
Raw_hvac!$E$2:$E$100,
"-"
)</f>
        <v>0.8</v>
      </c>
      <c r="H7" s="42" cm="1">
        <f t="array" ref="H7">_xlfn.XLOOKUP(
1,
(Raw_hvac!$A$2:$A$100=$A7)*(Raw_hvac!$B$2:$B$100=$B7)*(Raw_hvac!$C$2:$C$100=$C7),
Raw_hvac!$F$2:$F$100,
"-"
)</f>
        <v>3.85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Furnace (gas)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DX-AIR</v>
      </c>
      <c r="F10" s="5" t="str" cm="1">
        <f t="array" ref="F10">_xlfn.XLOOKUP(
1,
(Raw_hvac!$A$2:$A$100=$A10)*(Raw_hvac!$B$2:$B$100=$B10)*(Raw_hvac!$C$2:$C$100=$C10),
Raw_hvac!$D$2:$D$100,
"-"
)</f>
        <v>SZ-VAV</v>
      </c>
      <c r="G10" s="42" t="str" cm="1">
        <f t="array" ref="G10">_xlfn.XLOOKUP(
1,
(Raw_hvac!$A$2:$A$100=$A10)*(Raw_hvac!$B$2:$B$100=$B10)*(Raw_hvac!$C$2:$C$100=$C10),
Raw_hvac!$E$2:$E$100,
"-"
)</f>
        <v>0.8</v>
      </c>
      <c r="H10" s="42" cm="1">
        <f t="array" ref="H10">_xlfn.XLOOKUP(
1,
(Raw_hvac!$A$2:$A$100=$A10)*(Raw_hvac!$B$2:$B$100=$B10)*(Raw_hvac!$C$2:$C$100=$C10),
Raw_hvac!$F$2:$F$100,
"-"
)</f>
        <v>3.85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Furnace (gas)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DX-AIR</v>
      </c>
      <c r="F13" s="5" t="str" cm="1">
        <f t="array" ref="F13">_xlfn.XLOOKUP(
1,
(Raw_hvac!$A$2:$A$100=$A13)*(Raw_hvac!$B$2:$B$100=$B13)*(Raw_hvac!$C$2:$C$100=$C13),
Raw_hvac!$D$2:$D$100,
"-"
)</f>
        <v>SZ-VAV</v>
      </c>
      <c r="G13" s="42" t="str" cm="1">
        <f t="array" ref="G13">_xlfn.XLOOKUP(
1,
(Raw_hvac!$A$2:$A$100=$A13)*(Raw_hvac!$B$2:$B$100=$B13)*(Raw_hvac!$C$2:$C$100=$C13),
Raw_hvac!$E$2:$E$100,
"-"
)</f>
        <v>0.8</v>
      </c>
      <c r="H13" s="42" cm="1">
        <f t="array" ref="H13">_xlfn.XLOOKUP(
1,
(Raw_hvac!$A$2:$A$100=$A13)*(Raw_hvac!$B$2:$B$100=$B13)*(Raw_hvac!$C$2:$C$100=$C13),
Raw_hvac!$F$2:$F$100,
"-"
)</f>
        <v>3.85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Furnace (gas)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DX-AIR</v>
      </c>
      <c r="F16" s="5" t="str" cm="1">
        <f t="array" ref="F16">_xlfn.XLOOKUP(
1,
(Raw_hvac!$A$2:$A$100=$A16)*(Raw_hvac!$B$2:$B$100=$B16)*(Raw_hvac!$C$2:$C$100=$C16),
Raw_hvac!$D$2:$D$100,
"-"
)</f>
        <v>SZ-VAV</v>
      </c>
      <c r="G16" s="42" t="str" cm="1">
        <f t="array" ref="G16">_xlfn.XLOOKUP(
1,
(Raw_hvac!$A$2:$A$100=$A16)*(Raw_hvac!$B$2:$B$100=$B16)*(Raw_hvac!$C$2:$C$100=$C16),
Raw_hvac!$E$2:$E$100,
"-"
)</f>
        <v>0.8</v>
      </c>
      <c r="H16" s="42" cm="1">
        <f t="array" ref="H16">_xlfn.XLOOKUP(
1,
(Raw_hvac!$A$2:$A$100=$A16)*(Raw_hvac!$B$2:$B$100=$B16)*(Raw_hvac!$C$2:$C$100=$C16),
Raw_hvac!$F$2:$F$100,
"-"
)</f>
        <v>3.85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Furnace (gas)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DX-AIR</v>
      </c>
      <c r="F19" s="5" t="str" cm="1">
        <f t="array" ref="F19">_xlfn.XLOOKUP(
1,
(Raw_hvac!$A$2:$A$100=$A19)*(Raw_hvac!$B$2:$B$100=$B19)*(Raw_hvac!$C$2:$C$100=$C19),
Raw_hvac!$D$2:$D$100,
"-"
)</f>
        <v>SZ-VAV</v>
      </c>
      <c r="G19" s="42" t="str" cm="1">
        <f t="array" ref="G19">_xlfn.XLOOKUP(
1,
(Raw_hvac!$A$2:$A$100=$A19)*(Raw_hvac!$B$2:$B$100=$B19)*(Raw_hvac!$C$2:$C$100=$C19),
Raw_hvac!$E$2:$E$100,
"-"
)</f>
        <v>0.8</v>
      </c>
      <c r="H19" s="42" cm="1">
        <f t="array" ref="H19">_xlfn.XLOOKUP(
1,
(Raw_hvac!$A$2:$A$100=$A19)*(Raw_hvac!$B$2:$B$100=$B19)*(Raw_hvac!$C$2:$C$100=$C19),
Raw_hvac!$F$2:$F$100,
"-"
)</f>
        <v>3.85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Furnace (gas)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DX-AIR</v>
      </c>
      <c r="F22" s="5" t="str" cm="1">
        <f t="array" ref="F22">_xlfn.XLOOKUP(
1,
(Raw_hvac!$A$2:$A$100=$A22)*(Raw_hvac!$B$2:$B$100=$B22)*(Raw_hvac!$C$2:$C$100=$C22),
Raw_hvac!$D$2:$D$100,
"-"
)</f>
        <v>SZ-VAV</v>
      </c>
      <c r="G22" s="42" t="str" cm="1">
        <f t="array" ref="G22">_xlfn.XLOOKUP(
1,
(Raw_hvac!$A$2:$A$100=$A22)*(Raw_hvac!$B$2:$B$100=$B22)*(Raw_hvac!$C$2:$C$100=$C22),
Raw_hvac!$E$2:$E$100,
"-"
)</f>
        <v>0.8</v>
      </c>
      <c r="H22" s="42" cm="1">
        <f t="array" ref="H22">_xlfn.XLOOKUP(
1,
(Raw_hvac!$A$2:$A$100=$A22)*(Raw_hvac!$B$2:$B$100=$B22)*(Raw_hvac!$C$2:$C$100=$C22),
Raw_hvac!$F$2:$F$100,
"-"
)</f>
        <v>3.85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Furnace (gas)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DX-AIR</v>
      </c>
      <c r="F25" s="5" t="str" cm="1">
        <f t="array" ref="F25">_xlfn.XLOOKUP(
1,
(Raw_hvac!$A$2:$A$100=$A25)*(Raw_hvac!$B$2:$B$100=$B25)*(Raw_hvac!$C$2:$C$100=$C25),
Raw_hvac!$D$2:$D$100,
"-"
)</f>
        <v>SZ-VAV</v>
      </c>
      <c r="G25" s="42" t="str" cm="1">
        <f t="array" ref="G25">_xlfn.XLOOKUP(
1,
(Raw_hvac!$A$2:$A$100=$A25)*(Raw_hvac!$B$2:$B$100=$B25)*(Raw_hvac!$C$2:$C$100=$C25),
Raw_hvac!$E$2:$E$100,
"-"
)</f>
        <v>0.8</v>
      </c>
      <c r="H25" s="42" cm="1">
        <f t="array" ref="H25">_xlfn.XLOOKUP(
1,
(Raw_hvac!$A$2:$A$100=$A25)*(Raw_hvac!$B$2:$B$100=$B25)*(Raw_hvac!$C$2:$C$100=$C25),
Raw_hvac!$F$2:$F$100,
"-"
)</f>
        <v>3.85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Furnace (gas)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DX-AIR</v>
      </c>
      <c r="F28" s="5" t="str" cm="1">
        <f t="array" ref="F28">_xlfn.XLOOKUP(
1,
(Raw_hvac!$A$2:$A$100=$A28)*(Raw_hvac!$B$2:$B$100=$B28)*(Raw_hvac!$C$2:$C$100=$C28),
Raw_hvac!$D$2:$D$100,
"-"
)</f>
        <v>SZ-VAV</v>
      </c>
      <c r="G28" s="42" t="str" cm="1">
        <f t="array" ref="G28">_xlfn.XLOOKUP(
1,
(Raw_hvac!$A$2:$A$100=$A28)*(Raw_hvac!$B$2:$B$100=$B28)*(Raw_hvac!$C$2:$C$100=$C28),
Raw_hvac!$E$2:$E$100,
"-"
)</f>
        <v>0.8</v>
      </c>
      <c r="H28" s="42" cm="1">
        <f t="array" ref="H28">_xlfn.XLOOKUP(
1,
(Raw_hvac!$A$2:$A$100=$A28)*(Raw_hvac!$B$2:$B$100=$B28)*(Raw_hvac!$C$2:$C$100=$C28),
Raw_hvac!$F$2:$F$100,
"-"
)</f>
        <v>3.85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Furnace (gas)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DX-AIR</v>
      </c>
      <c r="F31" s="5" t="str" cm="1">
        <f t="array" ref="F31">_xlfn.XLOOKUP(
1,
(Raw_hvac!$A$2:$A$100=$A31)*(Raw_hvac!$B$2:$B$100=$B31)*(Raw_hvac!$C$2:$C$100=$C31),
Raw_hvac!$D$2:$D$100,
"-"
)</f>
        <v>SZ-VAV</v>
      </c>
      <c r="G31" s="42" t="str" cm="1">
        <f t="array" ref="G31">_xlfn.XLOOKUP(
1,
(Raw_hvac!$A$2:$A$100=$A31)*(Raw_hvac!$B$2:$B$100=$B31)*(Raw_hvac!$C$2:$C$100=$C31),
Raw_hvac!$E$2:$E$100,
"-"
)</f>
        <v>0.8</v>
      </c>
      <c r="H31" s="42" cm="1">
        <f t="array" ref="H31">_xlfn.XLOOKUP(
1,
(Raw_hvac!$A$2:$A$100=$A31)*(Raw_hvac!$B$2:$B$100=$B31)*(Raw_hvac!$C$2:$C$100=$C31),
Raw_hvac!$F$2:$F$100,
"-"
)</f>
        <v>3.85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Retail - Multistory Large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Alternative</v>
      </c>
      <c r="D38" s="26" t="str">
        <f>_xlfn.LET(_xlpm.x,_xlfn.IFNA(_xlfn.TEXTBEFORE(Raw_fanoverview!C2," Fans"),Raw_fanoverview!C2),IF(_xlpm.x=0,"-",_xlpm.x))</f>
        <v>SZ-VAV</v>
      </c>
      <c r="E38" s="68">
        <f>IF(Raw_fanoverview!E2=0,"-",Raw_fanoverview!E2)</f>
        <v>3.8770014008251108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0.83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New Construction</v>
      </c>
      <c r="B40" s="4" t="str">
        <f>Raw_fanoverview!B4</f>
        <v>cAVVG</v>
      </c>
      <c r="C40" s="4" t="str">
        <f>IF(Raw_fanoverview!D4=0,"-",Raw_fanoverview!D4)</f>
        <v>Alternative</v>
      </c>
      <c r="D40" s="26" t="str">
        <f>_xlfn.LET(_xlpm.x,_xlfn.IFNA(_xlfn.TEXTBEFORE(Raw_fanoverview!C4," Fans"),Raw_fanoverview!C4),IF(_xlpm.x=0,"-",_xlpm.x))</f>
        <v>SZ-VAV</v>
      </c>
      <c r="E40" s="68">
        <f>IF(Raw_fanoverview!E4=0,"-",Raw_fanoverview!E4)</f>
        <v>3.8770014008251108</v>
      </c>
      <c r="F40" s="68">
        <f>IF(Raw_fanoverview!F4=0,"-",Raw_fanoverview!F4)</f>
        <v>0.55000000000000004</v>
      </c>
      <c r="G40" s="68">
        <f>IF(Raw_fanoverview!G4=0,"-",Raw_fanoverview!G4)</f>
        <v>0.9</v>
      </c>
      <c r="H40" s="68">
        <f>IF(Raw_fanoverview!H4=0,"-",Raw_fanoverview!H4)</f>
        <v>0.83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cAVVG</v>
      </c>
      <c r="C41" s="4" t="str">
        <f>IF(Raw_fanoverview!D5=0,"-",Raw_fanoverview!D5)</f>
        <v>Main</v>
      </c>
      <c r="D41" s="26" t="str">
        <f>_xlfn.LET(_xlpm.x,_xlfn.IFNA(_xlfn.TEXTBEFORE(Raw_fanoverview!C5," Fans"),Raw_fanoverview!C5),IF(_xlpm.x=0,"-",_xlpm.x))</f>
        <v>MZ-VAV</v>
      </c>
      <c r="E41" s="68">
        <f>IF(Raw_fanoverview!E5=0,"-",Raw_fanoverview!E5)</f>
        <v>5.3619709373693114</v>
      </c>
      <c r="F41" s="68">
        <f>IF(Raw_fanoverview!F5=0,"-",Raw_fanoverview!F5)</f>
        <v>0.55000000000000004</v>
      </c>
      <c r="G41" s="68">
        <f>IF(Raw_fanoverview!G5=0,"-",Raw_fanoverview!G5)</f>
        <v>0.9</v>
      </c>
      <c r="H41" s="68">
        <f>IF(Raw_fanoverview!H5=0,"-",Raw_fanoverview!H5)</f>
        <v>1.1499999999999999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cDXGF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Existing</v>
      </c>
      <c r="B43" s="4" t="str">
        <f>Raw_fanoverview!B7</f>
        <v>cDXGF</v>
      </c>
      <c r="C43" s="4" t="str">
        <f>IF(Raw_fanoverview!D7=0,"-",Raw_fanoverview!D7)</f>
        <v>Alternative</v>
      </c>
      <c r="D43" s="26" t="str">
        <f>_xlfn.LET(_xlpm.x,_xlfn.IFNA(_xlfn.TEXTBEFORE(Raw_fanoverview!C7," Fans"),Raw_fanoverview!C7),IF(_xlpm.x=0,"-",_xlpm.x))</f>
        <v>SZ-VAV</v>
      </c>
      <c r="E43" s="68">
        <f>IF(Raw_fanoverview!E7=0,"-",Raw_fanoverview!E7)</f>
        <v>3.8770014008251108</v>
      </c>
      <c r="F43" s="68">
        <f>IF(Raw_fanoverview!F7=0,"-",Raw_fanoverview!F7)</f>
        <v>0.55000000000000004</v>
      </c>
      <c r="G43" s="68">
        <f>IF(Raw_fanoverview!G7=0,"-",Raw_fanoverview!G7)</f>
        <v>0.9</v>
      </c>
      <c r="H43" s="68">
        <f>IF(Raw_fanoverview!H7=0,"-",Raw_fanoverview!H7)</f>
        <v>0.83</v>
      </c>
      <c r="I43" s="26"/>
    </row>
    <row r="44" spans="1:9" x14ac:dyDescent="0.25">
      <c r="A44" s="2" t="str">
        <f>Raw_fanoverview!A8</f>
        <v>New Construction</v>
      </c>
      <c r="B44" s="4" t="str">
        <f>Raw_fanoverview!B8</f>
        <v>cDXGF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cDXGF</v>
      </c>
      <c r="C45" s="4" t="str">
        <f>IF(Raw_fanoverview!D9=0,"-",Raw_fanoverview!D9)</f>
        <v>Alternative</v>
      </c>
      <c r="D45" s="26" t="str">
        <f>_xlfn.LET(_xlpm.x,_xlfn.IFNA(_xlfn.TEXTBEFORE(Raw_fanoverview!C9," Fans"),Raw_fanoverview!C9),IF(_xlpm.x=0,"-",_xlpm.x))</f>
        <v>SZ-VAV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0.9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cDXHP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SZ-CAV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Existing</v>
      </c>
      <c r="B47" s="4" t="str">
        <f>Raw_fanoverview!B11</f>
        <v>cDXHP</v>
      </c>
      <c r="C47" s="4" t="str">
        <f>IF(Raw_fanoverview!D11=0,"-",Raw_fanoverview!D11)</f>
        <v>Alternative</v>
      </c>
      <c r="D47" s="26" t="str">
        <f>_xlfn.LET(_xlpm.x,_xlfn.IFNA(_xlfn.TEXTBEFORE(Raw_fanoverview!C11," Fans"),Raw_fanoverview!C11),IF(_xlpm.x=0,"-",_xlpm.x))</f>
        <v>SZ-VAV</v>
      </c>
      <c r="E47" s="68">
        <f>IF(Raw_fanoverview!E11=0,"-",Raw_fanoverview!E11)</f>
        <v>3.8770014008251108</v>
      </c>
      <c r="F47" s="68">
        <f>IF(Raw_fanoverview!F11=0,"-",Raw_fanoverview!F11)</f>
        <v>0.55000000000000004</v>
      </c>
      <c r="G47" s="68">
        <f>IF(Raw_fanoverview!G11=0,"-",Raw_fanoverview!G11)</f>
        <v>0.9</v>
      </c>
      <c r="H47" s="68">
        <f>IF(Raw_fanoverview!H11=0,"-",Raw_fanoverview!H11)</f>
        <v>0.83</v>
      </c>
      <c r="I47" s="26"/>
    </row>
    <row r="48" spans="1:9" x14ac:dyDescent="0.25">
      <c r="A48" s="2" t="str">
        <f>Raw_fanoverview!A12</f>
        <v>New Construction</v>
      </c>
      <c r="B48" s="4" t="str">
        <f>Raw_fanoverview!B12</f>
        <v>cDXHP</v>
      </c>
      <c r="C48" s="4" t="str">
        <f>IF(Raw_fanoverview!D12=0,"-",Raw_fanoverview!D12)</f>
        <v>Main</v>
      </c>
      <c r="D48" s="26" t="str">
        <f>_xlfn.LET(_xlpm.x,_xlfn.IFNA(_xlfn.TEXTBEFORE(Raw_fanoverview!C12," Fans"),Raw_fanoverview!C12),IF(_xlpm.x=0,"-",_xlpm.x))</f>
        <v>SZ-CAV</v>
      </c>
      <c r="E48" s="68">
        <f>IF(Raw_fanoverview!E12=0,"-",Raw_fanoverview!E12)</f>
        <v>3.8770014008251108</v>
      </c>
      <c r="F48" s="68">
        <f>IF(Raw_fanoverview!F12=0,"-",Raw_fanoverview!F12)</f>
        <v>0.55000000000000004</v>
      </c>
      <c r="G48" s="68">
        <f>IF(Raw_fanoverview!G12=0,"-",Raw_fanoverview!G12)</f>
        <v>0.87</v>
      </c>
      <c r="H48" s="68">
        <f>IF(Raw_fanoverview!H12=0,"-",Raw_fanoverview!H12)</f>
        <v>0.83</v>
      </c>
      <c r="I48" s="26"/>
    </row>
    <row r="49" spans="1:9" x14ac:dyDescent="0.25">
      <c r="A49" s="2" t="str">
        <f>Raw_fanoverview!A13</f>
        <v>New Construction</v>
      </c>
      <c r="B49" s="4" t="str">
        <f>Raw_fanoverview!B13</f>
        <v>cDXHP</v>
      </c>
      <c r="C49" s="4" t="str">
        <f>IF(Raw_fanoverview!D13=0,"-",Raw_fanoverview!D13)</f>
        <v>Alternative</v>
      </c>
      <c r="D49" s="26" t="str">
        <f>_xlfn.LET(_xlpm.x,_xlfn.IFNA(_xlfn.TEXTBEFORE(Raw_fanoverview!C13," Fans"),Raw_fanoverview!C13),IF(_xlpm.x=0,"-",_xlpm.x))</f>
        <v>SZ-VAV</v>
      </c>
      <c r="E49" s="68">
        <f>IF(Raw_fanoverview!E13=0,"-",Raw_fanoverview!E13)</f>
        <v>3.8770014008251108</v>
      </c>
      <c r="F49" s="68">
        <f>IF(Raw_fanoverview!F13=0,"-",Raw_fanoverview!F13)</f>
        <v>0.55000000000000004</v>
      </c>
      <c r="G49" s="68">
        <f>IF(Raw_fanoverview!G13=0,"-",Raw_fanoverview!G13)</f>
        <v>0.9</v>
      </c>
      <c r="H49" s="68">
        <f>IF(Raw_fanoverview!H13=0,"-",Raw_fanoverview!H13)</f>
        <v>0.83</v>
      </c>
      <c r="I49" s="26"/>
    </row>
    <row r="50" spans="1:9" x14ac:dyDescent="0.25">
      <c r="A50" s="2" t="str">
        <f>Raw_fanoverview!A14</f>
        <v>Existing</v>
      </c>
      <c r="B50" s="4" t="str">
        <f>Raw_fanoverview!B14</f>
        <v>cDXOH</v>
      </c>
      <c r="C50" s="4" t="str">
        <f>IF(Raw_fanoverview!D14=0,"-",Raw_fanoverview!D14)</f>
        <v>Main</v>
      </c>
      <c r="D50" s="26" t="str">
        <f>_xlfn.LET(_xlpm.x,_xlfn.IFNA(_xlfn.TEXTBEFORE(Raw_fanoverview!C14," Fans"),Raw_fanoverview!C14),IF(_xlpm.x=0,"-",_xlpm.x))</f>
        <v>SZ-CAV</v>
      </c>
      <c r="E50" s="68">
        <f>IF(Raw_fanoverview!E14=0,"-",Raw_fanoverview!E14)</f>
        <v>3.8770014008251108</v>
      </c>
      <c r="F50" s="68">
        <f>IF(Raw_fanoverview!F14=0,"-",Raw_fanoverview!F14)</f>
        <v>0.55000000000000004</v>
      </c>
      <c r="G50" s="68">
        <f>IF(Raw_fanoverview!G14=0,"-",Raw_fanoverview!G14)</f>
        <v>0.87</v>
      </c>
      <c r="H50" s="68">
        <f>IF(Raw_fanoverview!H14=0,"-",Raw_fanoverview!H14)</f>
        <v>0.83</v>
      </c>
      <c r="I50" s="26"/>
    </row>
    <row r="51" spans="1:9" x14ac:dyDescent="0.25">
      <c r="A51" s="2" t="str">
        <f>Raw_fanoverview!A15</f>
        <v>Existing</v>
      </c>
      <c r="B51" s="4" t="str">
        <f>Raw_fanoverview!B15</f>
        <v>cDXOH</v>
      </c>
      <c r="C51" s="4" t="str">
        <f>IF(Raw_fanoverview!D15=0,"-",Raw_fanoverview!D15)</f>
        <v>Alternative</v>
      </c>
      <c r="D51" s="26" t="str">
        <f>_xlfn.LET(_xlpm.x,_xlfn.IFNA(_xlfn.TEXTBEFORE(Raw_fanoverview!C15," Fans"),Raw_fanoverview!C15),IF(_xlpm.x=0,"-",_xlpm.x))</f>
        <v>SZ-VAV</v>
      </c>
      <c r="E51" s="68">
        <f>IF(Raw_fanoverview!E15=0,"-",Raw_fanoverview!E15)</f>
        <v>3.8770014008251108</v>
      </c>
      <c r="F51" s="68">
        <f>IF(Raw_fanoverview!F15=0,"-",Raw_fanoverview!F15)</f>
        <v>0.55000000000000004</v>
      </c>
      <c r="G51" s="68">
        <f>IF(Raw_fanoverview!G15=0,"-",Raw_fanoverview!G15)</f>
        <v>0.9</v>
      </c>
      <c r="H51" s="68">
        <f>IF(Raw_fanoverview!H15=0,"-",Raw_fanoverview!H15)</f>
        <v>0.83</v>
      </c>
      <c r="I51" s="26"/>
    </row>
    <row r="52" spans="1:9" x14ac:dyDescent="0.25">
      <c r="A52" s="2" t="str">
        <f>Raw_fanoverview!A16</f>
        <v>New Construction</v>
      </c>
      <c r="B52" s="4" t="str">
        <f>Raw_fanoverview!B16</f>
        <v>cDXOH</v>
      </c>
      <c r="C52" s="4" t="str">
        <f>IF(Raw_fanoverview!D16=0,"-",Raw_fanoverview!D16)</f>
        <v>Main</v>
      </c>
      <c r="D52" s="26" t="str">
        <f>_xlfn.LET(_xlpm.x,_xlfn.IFNA(_xlfn.TEXTBEFORE(Raw_fanoverview!C16," Fans"),Raw_fanoverview!C16),IF(_xlpm.x=0,"-",_xlpm.x))</f>
        <v>SZ-CAV</v>
      </c>
      <c r="E52" s="68">
        <f>IF(Raw_fanoverview!E16=0,"-",Raw_fanoverview!E16)</f>
        <v>3.8770014008251108</v>
      </c>
      <c r="F52" s="68">
        <f>IF(Raw_fanoverview!F16=0,"-",Raw_fanoverview!F16)</f>
        <v>0.55000000000000004</v>
      </c>
      <c r="G52" s="68">
        <f>IF(Raw_fanoverview!G16=0,"-",Raw_fanoverview!G16)</f>
        <v>0.87</v>
      </c>
      <c r="H52" s="68">
        <f>IF(Raw_fanoverview!H16=0,"-",Raw_fanoverview!H16)</f>
        <v>0.83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cDXOH</v>
      </c>
      <c r="C53" s="4" t="str">
        <f>IF(Raw_fanoverview!D17=0,"-",Raw_fanoverview!D17)</f>
        <v>Alternative</v>
      </c>
      <c r="D53" s="26" t="str">
        <f>_xlfn.LET(_xlpm.x,_xlfn.IFNA(_xlfn.TEXTBEFORE(Raw_fanoverview!C17," Fans"),Raw_fanoverview!C17),IF(_xlpm.x=0,"-",_xlpm.x))</f>
        <v>SZ-VAV</v>
      </c>
      <c r="E53" s="68">
        <f>IF(Raw_fanoverview!E17=0,"-",Raw_fanoverview!E17)</f>
        <v>3.8770014008251108</v>
      </c>
      <c r="F53" s="68">
        <f>IF(Raw_fanoverview!F17=0,"-",Raw_fanoverview!F17)</f>
        <v>0.55000000000000004</v>
      </c>
      <c r="G53" s="68">
        <f>IF(Raw_fanoverview!G17=0,"-",Raw_fanoverview!G17)</f>
        <v>0.9</v>
      </c>
      <c r="H53" s="68">
        <f>IF(Raw_fanoverview!H17=0,"-",Raw_fanoverview!H17)</f>
        <v>0.83</v>
      </c>
      <c r="I53" s="26"/>
    </row>
    <row r="54" spans="1:9" x14ac:dyDescent="0.25">
      <c r="A54" s="2" t="str">
        <f>Raw_fanoverview!A18</f>
        <v>Existing</v>
      </c>
      <c r="B54" s="4" t="str">
        <f>Raw_fanoverview!B18</f>
        <v>cPVVG</v>
      </c>
      <c r="C54" s="4" t="str">
        <f>IF(Raw_fanoverview!D18=0,"-",Raw_fanoverview!D18)</f>
        <v>Main</v>
      </c>
      <c r="D54" s="26" t="str">
        <f>_xlfn.LET(_xlpm.x,_xlfn.IFNA(_xlfn.TEXTBEFORE(Raw_fanoverview!C18," Fans"),Raw_fanoverview!C18),IF(_xlpm.x=0,"-",_xlpm.x))</f>
        <v>SZ-VAV</v>
      </c>
      <c r="E54" s="68">
        <f>IF(Raw_fanoverview!E18=0,"-",Raw_fanoverview!E18)</f>
        <v>3.8770014008251108</v>
      </c>
      <c r="F54" s="68">
        <f>IF(Raw_fanoverview!F18=0,"-",Raw_fanoverview!F18)</f>
        <v>0.55000000000000004</v>
      </c>
      <c r="G54" s="68">
        <f>IF(Raw_fanoverview!G18=0,"-",Raw_fanoverview!G18)</f>
        <v>0.87</v>
      </c>
      <c r="H54" s="68">
        <f>IF(Raw_fanoverview!H18=0,"-",Raw_fanoverview!H18)</f>
        <v>0.83</v>
      </c>
      <c r="I54" s="26"/>
    </row>
    <row r="55" spans="1:9" x14ac:dyDescent="0.25">
      <c r="A55" s="2" t="str">
        <f>Raw_fanoverview!A19</f>
        <v>Existing</v>
      </c>
      <c r="B55" s="4" t="str">
        <f>Raw_fanoverview!B19</f>
        <v>cPVVG</v>
      </c>
      <c r="C55" s="4" t="str">
        <f>IF(Raw_fanoverview!D19=0,"-",Raw_fanoverview!D19)</f>
        <v>Alternative</v>
      </c>
      <c r="D55" s="26" t="str">
        <f>_xlfn.LET(_xlpm.x,_xlfn.IFNA(_xlfn.TEXTBEFORE(Raw_fanoverview!C19," Fans"),Raw_fanoverview!C19),IF(_xlpm.x=0,"-",_xlpm.x))</f>
        <v>SZ-VAV</v>
      </c>
      <c r="E55" s="68">
        <f>IF(Raw_fanoverview!E19=0,"-",Raw_fanoverview!E19)</f>
        <v>3.8770014008251108</v>
      </c>
      <c r="F55" s="68">
        <f>IF(Raw_fanoverview!F19=0,"-",Raw_fanoverview!F19)</f>
        <v>0.55000000000000004</v>
      </c>
      <c r="G55" s="68">
        <f>IF(Raw_fanoverview!G19=0,"-",Raw_fanoverview!G19)</f>
        <v>0.9</v>
      </c>
      <c r="H55" s="68">
        <f>IF(Raw_fanoverview!H19=0,"-",Raw_fanoverview!H19)</f>
        <v>0.83</v>
      </c>
      <c r="I55" s="26"/>
    </row>
    <row r="56" spans="1:9" x14ac:dyDescent="0.25">
      <c r="A56" s="2" t="str">
        <f>Raw_fanoverview!A20</f>
        <v>New Construction</v>
      </c>
      <c r="B56" s="4" t="str">
        <f>Raw_fanoverview!B20</f>
        <v>cPVVG</v>
      </c>
      <c r="C56" s="4" t="str">
        <f>IF(Raw_fanoverview!D20=0,"-",Raw_fanoverview!D20)</f>
        <v>Main</v>
      </c>
      <c r="D56" s="26" t="str">
        <f>_xlfn.LET(_xlpm.x,_xlfn.IFNA(_xlfn.TEXTBEFORE(Raw_fanoverview!C20," Fans"),Raw_fanoverview!C20),IF(_xlpm.x=0,"-",_xlpm.x))</f>
        <v>SZ-VAV</v>
      </c>
      <c r="E56" s="68">
        <f>IF(Raw_fanoverview!E20=0,"-",Raw_fanoverview!E20)</f>
        <v>3.8770014008251108</v>
      </c>
      <c r="F56" s="68">
        <f>IF(Raw_fanoverview!F20=0,"-",Raw_fanoverview!F20)</f>
        <v>0.55000000000000004</v>
      </c>
      <c r="G56" s="68">
        <f>IF(Raw_fanoverview!G20=0,"-",Raw_fanoverview!G20)</f>
        <v>0.87</v>
      </c>
      <c r="H56" s="68">
        <f>IF(Raw_fanoverview!H20=0,"-",Raw_fanoverview!H20)</f>
        <v>0.83</v>
      </c>
      <c r="I56" s="26"/>
    </row>
    <row r="57" spans="1:9" x14ac:dyDescent="0.25">
      <c r="A57" s="2" t="str">
        <f>Raw_fanoverview!A21</f>
        <v>New Construction</v>
      </c>
      <c r="B57" s="4" t="str">
        <f>Raw_fanoverview!B21</f>
        <v>cPVVG</v>
      </c>
      <c r="C57" s="4" t="str">
        <f>IF(Raw_fanoverview!D21=0,"-",Raw_fanoverview!D21)</f>
        <v>Alternative</v>
      </c>
      <c r="D57" s="26" t="str">
        <f>_xlfn.LET(_xlpm.x,_xlfn.IFNA(_xlfn.TEXTBEFORE(Raw_fanoverview!C21," Fans"),Raw_fanoverview!C21),IF(_xlpm.x=0,"-",_xlpm.x))</f>
        <v>SZ-VAV</v>
      </c>
      <c r="E57" s="68">
        <f>IF(Raw_fanoverview!E21=0,"-",Raw_fanoverview!E21)</f>
        <v>3.8770014008251108</v>
      </c>
      <c r="F57" s="68">
        <f>IF(Raw_fanoverview!F21=0,"-",Raw_fanoverview!F21)</f>
        <v>0.55000000000000004</v>
      </c>
      <c r="G57" s="68">
        <f>IF(Raw_fanoverview!G21=0,"-",Raw_fanoverview!G21)</f>
        <v>0.9</v>
      </c>
      <c r="H57" s="68">
        <f>IF(Raw_fanoverview!H21=0,"-",Raw_fanoverview!H21)</f>
        <v>0.83</v>
      </c>
      <c r="I5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2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470</v>
      </c>
      <c r="D2" t="s">
        <v>62</v>
      </c>
      <c r="E2">
        <v>3.8770014008251108</v>
      </c>
      <c r="F2">
        <v>0.55000000000000004</v>
      </c>
      <c r="G2">
        <v>0.9</v>
      </c>
      <c r="H2">
        <v>0.83</v>
      </c>
    </row>
    <row r="3" spans="1:8" x14ac:dyDescent="0.25">
      <c r="A3" t="s">
        <v>39</v>
      </c>
      <c r="B3" t="s">
        <v>67</v>
      </c>
      <c r="C3" t="s">
        <v>471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40</v>
      </c>
      <c r="B4" t="s">
        <v>67</v>
      </c>
      <c r="C4" t="s">
        <v>470</v>
      </c>
      <c r="D4" t="s">
        <v>62</v>
      </c>
      <c r="E4">
        <v>3.8770014008251108</v>
      </c>
      <c r="F4">
        <v>0.55000000000000004</v>
      </c>
      <c r="G4">
        <v>0.9</v>
      </c>
      <c r="H4">
        <v>0.83</v>
      </c>
    </row>
    <row r="5" spans="1:8" x14ac:dyDescent="0.25">
      <c r="A5" t="s">
        <v>40</v>
      </c>
      <c r="B5" t="s">
        <v>67</v>
      </c>
      <c r="C5" t="s">
        <v>471</v>
      </c>
      <c r="D5" t="s">
        <v>61</v>
      </c>
      <c r="E5">
        <v>5.3619709373693114</v>
      </c>
      <c r="F5">
        <v>0.55000000000000004</v>
      </c>
      <c r="G5">
        <v>0.9</v>
      </c>
      <c r="H5">
        <v>1.1499999999999999</v>
      </c>
    </row>
    <row r="6" spans="1:8" x14ac:dyDescent="0.25">
      <c r="A6" t="s">
        <v>39</v>
      </c>
      <c r="B6" t="s">
        <v>48</v>
      </c>
      <c r="C6" t="s">
        <v>472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39</v>
      </c>
      <c r="B7" t="s">
        <v>48</v>
      </c>
      <c r="C7" t="s">
        <v>470</v>
      </c>
      <c r="D7" t="s">
        <v>62</v>
      </c>
      <c r="E7">
        <v>3.8770014008251108</v>
      </c>
      <c r="F7">
        <v>0.55000000000000004</v>
      </c>
      <c r="G7">
        <v>0.9</v>
      </c>
      <c r="H7">
        <v>0.83</v>
      </c>
    </row>
    <row r="8" spans="1:8" x14ac:dyDescent="0.25">
      <c r="A8" t="s">
        <v>40</v>
      </c>
      <c r="B8" t="s">
        <v>48</v>
      </c>
      <c r="C8" t="s">
        <v>472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48</v>
      </c>
      <c r="C9" t="s">
        <v>470</v>
      </c>
      <c r="D9" t="s">
        <v>62</v>
      </c>
      <c r="E9">
        <v>3.8770014008251108</v>
      </c>
      <c r="F9">
        <v>0.55000000000000004</v>
      </c>
      <c r="G9">
        <v>0.9</v>
      </c>
      <c r="H9">
        <v>0.83</v>
      </c>
    </row>
    <row r="10" spans="1:8" x14ac:dyDescent="0.25">
      <c r="A10" t="s">
        <v>39</v>
      </c>
      <c r="B10" t="s">
        <v>65</v>
      </c>
      <c r="C10" t="s">
        <v>472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39</v>
      </c>
      <c r="B11" t="s">
        <v>65</v>
      </c>
      <c r="C11" t="s">
        <v>470</v>
      </c>
      <c r="D11" t="s">
        <v>62</v>
      </c>
      <c r="E11">
        <v>3.8770014008251108</v>
      </c>
      <c r="F11">
        <v>0.55000000000000004</v>
      </c>
      <c r="G11">
        <v>0.9</v>
      </c>
      <c r="H11">
        <v>0.83</v>
      </c>
    </row>
    <row r="12" spans="1:8" x14ac:dyDescent="0.25">
      <c r="A12" t="s">
        <v>40</v>
      </c>
      <c r="B12" t="s">
        <v>65</v>
      </c>
      <c r="C12" t="s">
        <v>472</v>
      </c>
      <c r="D12" t="s">
        <v>61</v>
      </c>
      <c r="E12">
        <v>3.8770014008251108</v>
      </c>
      <c r="F12">
        <v>0.55000000000000004</v>
      </c>
      <c r="G12">
        <v>0.87</v>
      </c>
      <c r="H12">
        <v>0.83</v>
      </c>
    </row>
    <row r="13" spans="1:8" x14ac:dyDescent="0.25">
      <c r="A13" t="s">
        <v>40</v>
      </c>
      <c r="B13" t="s">
        <v>65</v>
      </c>
      <c r="C13" t="s">
        <v>470</v>
      </c>
      <c r="D13" t="s">
        <v>62</v>
      </c>
      <c r="E13">
        <v>3.8770014008251108</v>
      </c>
      <c r="F13">
        <v>0.55000000000000004</v>
      </c>
      <c r="G13">
        <v>0.9</v>
      </c>
      <c r="H13">
        <v>0.83</v>
      </c>
    </row>
    <row r="14" spans="1:8" x14ac:dyDescent="0.25">
      <c r="A14" t="s">
        <v>39</v>
      </c>
      <c r="B14" t="s">
        <v>68</v>
      </c>
      <c r="C14" t="s">
        <v>472</v>
      </c>
      <c r="D14" t="s">
        <v>61</v>
      </c>
      <c r="E14">
        <v>3.8770014008251108</v>
      </c>
      <c r="F14">
        <v>0.55000000000000004</v>
      </c>
      <c r="G14">
        <v>0.87</v>
      </c>
      <c r="H14">
        <v>0.83</v>
      </c>
    </row>
    <row r="15" spans="1:8" x14ac:dyDescent="0.25">
      <c r="A15" t="s">
        <v>39</v>
      </c>
      <c r="B15" t="s">
        <v>68</v>
      </c>
      <c r="C15" t="s">
        <v>470</v>
      </c>
      <c r="D15" t="s">
        <v>62</v>
      </c>
      <c r="E15">
        <v>3.8770014008251108</v>
      </c>
      <c r="F15">
        <v>0.55000000000000004</v>
      </c>
      <c r="G15">
        <v>0.9</v>
      </c>
      <c r="H15">
        <v>0.83</v>
      </c>
    </row>
    <row r="16" spans="1:8" x14ac:dyDescent="0.25">
      <c r="A16" t="s">
        <v>40</v>
      </c>
      <c r="B16" t="s">
        <v>68</v>
      </c>
      <c r="C16" t="s">
        <v>472</v>
      </c>
      <c r="D16" t="s">
        <v>61</v>
      </c>
      <c r="E16">
        <v>3.8770014008251108</v>
      </c>
      <c r="F16">
        <v>0.55000000000000004</v>
      </c>
      <c r="G16">
        <v>0.87</v>
      </c>
      <c r="H16">
        <v>0.83</v>
      </c>
    </row>
    <row r="17" spans="1:8" x14ac:dyDescent="0.25">
      <c r="A17" t="s">
        <v>40</v>
      </c>
      <c r="B17" t="s">
        <v>68</v>
      </c>
      <c r="C17" t="s">
        <v>470</v>
      </c>
      <c r="D17" t="s">
        <v>62</v>
      </c>
      <c r="E17">
        <v>3.8770014008251108</v>
      </c>
      <c r="F17">
        <v>0.55000000000000004</v>
      </c>
      <c r="G17">
        <v>0.9</v>
      </c>
      <c r="H17">
        <v>0.83</v>
      </c>
    </row>
    <row r="18" spans="1:8" x14ac:dyDescent="0.25">
      <c r="A18" t="s">
        <v>39</v>
      </c>
      <c r="B18" t="s">
        <v>69</v>
      </c>
      <c r="C18" t="s">
        <v>470</v>
      </c>
      <c r="D18" t="s">
        <v>61</v>
      </c>
      <c r="E18">
        <v>3.8770014008251108</v>
      </c>
      <c r="F18">
        <v>0.55000000000000004</v>
      </c>
      <c r="G18">
        <v>0.87</v>
      </c>
      <c r="H18">
        <v>0.83</v>
      </c>
    </row>
    <row r="19" spans="1:8" x14ac:dyDescent="0.25">
      <c r="A19" t="s">
        <v>39</v>
      </c>
      <c r="B19" t="s">
        <v>69</v>
      </c>
      <c r="C19" t="s">
        <v>470</v>
      </c>
      <c r="D19" t="s">
        <v>62</v>
      </c>
      <c r="E19">
        <v>3.8770014008251108</v>
      </c>
      <c r="F19">
        <v>0.55000000000000004</v>
      </c>
      <c r="G19">
        <v>0.9</v>
      </c>
      <c r="H19">
        <v>0.83</v>
      </c>
    </row>
    <row r="20" spans="1:8" x14ac:dyDescent="0.25">
      <c r="A20" t="s">
        <v>40</v>
      </c>
      <c r="B20" t="s">
        <v>69</v>
      </c>
      <c r="C20" t="s">
        <v>470</v>
      </c>
      <c r="D20" t="s">
        <v>61</v>
      </c>
      <c r="E20">
        <v>3.8770014008251108</v>
      </c>
      <c r="F20">
        <v>0.55000000000000004</v>
      </c>
      <c r="G20">
        <v>0.87</v>
      </c>
      <c r="H20">
        <v>0.83</v>
      </c>
    </row>
    <row r="21" spans="1:8" x14ac:dyDescent="0.25">
      <c r="A21" t="s">
        <v>40</v>
      </c>
      <c r="B21" t="s">
        <v>69</v>
      </c>
      <c r="C21" t="s">
        <v>470</v>
      </c>
      <c r="D21" t="s">
        <v>62</v>
      </c>
      <c r="E21">
        <v>3.8770014008251108</v>
      </c>
      <c r="F21">
        <v>0.55000000000000004</v>
      </c>
      <c r="G21">
        <v>0.9</v>
      </c>
      <c r="H21">
        <v>0.83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2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461</v>
      </c>
      <c r="H1" s="45" t="s">
        <v>462</v>
      </c>
    </row>
    <row r="2" spans="1:8" x14ac:dyDescent="0.25">
      <c r="A2" t="s">
        <v>39</v>
      </c>
      <c r="B2" t="s">
        <v>67</v>
      </c>
      <c r="C2" t="s">
        <v>61</v>
      </c>
      <c r="D2" t="s">
        <v>463</v>
      </c>
      <c r="E2" t="s">
        <v>464</v>
      </c>
      <c r="F2">
        <v>3.05</v>
      </c>
    </row>
    <row r="3" spans="1:8" x14ac:dyDescent="0.25">
      <c r="A3" t="s">
        <v>39</v>
      </c>
      <c r="B3" t="s">
        <v>67</v>
      </c>
      <c r="C3" t="s">
        <v>62</v>
      </c>
      <c r="D3" t="s">
        <v>465</v>
      </c>
      <c r="E3" t="s">
        <v>466</v>
      </c>
      <c r="F3">
        <v>3.85</v>
      </c>
      <c r="G3" t="s">
        <v>70</v>
      </c>
      <c r="H3" t="s">
        <v>467</v>
      </c>
    </row>
    <row r="4" spans="1:8" x14ac:dyDescent="0.25">
      <c r="A4" t="s">
        <v>40</v>
      </c>
      <c r="B4" t="s">
        <v>67</v>
      </c>
      <c r="C4" t="s">
        <v>61</v>
      </c>
      <c r="D4" t="s">
        <v>463</v>
      </c>
      <c r="E4" t="s">
        <v>464</v>
      </c>
      <c r="F4">
        <v>3.05</v>
      </c>
    </row>
    <row r="5" spans="1:8" x14ac:dyDescent="0.25">
      <c r="A5" t="s">
        <v>40</v>
      </c>
      <c r="B5" t="s">
        <v>67</v>
      </c>
      <c r="C5" t="s">
        <v>62</v>
      </c>
      <c r="D5" t="s">
        <v>465</v>
      </c>
      <c r="E5" t="s">
        <v>466</v>
      </c>
      <c r="F5">
        <v>3.85</v>
      </c>
      <c r="G5" t="s">
        <v>70</v>
      </c>
      <c r="H5" t="s">
        <v>467</v>
      </c>
    </row>
    <row r="6" spans="1:8" x14ac:dyDescent="0.25">
      <c r="A6" t="s">
        <v>39</v>
      </c>
      <c r="B6" t="s">
        <v>48</v>
      </c>
      <c r="C6" t="s">
        <v>61</v>
      </c>
      <c r="D6" t="s">
        <v>468</v>
      </c>
      <c r="E6" t="s">
        <v>466</v>
      </c>
      <c r="F6">
        <v>3.65</v>
      </c>
    </row>
    <row r="7" spans="1:8" x14ac:dyDescent="0.25">
      <c r="A7" t="s">
        <v>39</v>
      </c>
      <c r="B7" t="s">
        <v>48</v>
      </c>
      <c r="C7" t="s">
        <v>62</v>
      </c>
      <c r="D7" t="s">
        <v>465</v>
      </c>
      <c r="E7" t="s">
        <v>466</v>
      </c>
      <c r="F7">
        <v>3.85</v>
      </c>
      <c r="G7" t="s">
        <v>70</v>
      </c>
      <c r="H7" t="s">
        <v>467</v>
      </c>
    </row>
    <row r="8" spans="1:8" x14ac:dyDescent="0.25">
      <c r="A8" t="s">
        <v>40</v>
      </c>
      <c r="B8" t="s">
        <v>48</v>
      </c>
      <c r="C8" t="s">
        <v>61</v>
      </c>
      <c r="D8" t="s">
        <v>468</v>
      </c>
      <c r="E8" t="s">
        <v>466</v>
      </c>
      <c r="F8">
        <v>3.65</v>
      </c>
    </row>
    <row r="9" spans="1:8" x14ac:dyDescent="0.25">
      <c r="A9" t="s">
        <v>40</v>
      </c>
      <c r="B9" t="s">
        <v>48</v>
      </c>
      <c r="C9" t="s">
        <v>62</v>
      </c>
      <c r="D9" t="s">
        <v>465</v>
      </c>
      <c r="E9" t="s">
        <v>466</v>
      </c>
      <c r="F9">
        <v>3.85</v>
      </c>
      <c r="G9" t="s">
        <v>70</v>
      </c>
      <c r="H9" t="s">
        <v>467</v>
      </c>
    </row>
    <row r="10" spans="1:8" x14ac:dyDescent="0.25">
      <c r="A10" t="s">
        <v>39</v>
      </c>
      <c r="B10" t="s">
        <v>65</v>
      </c>
      <c r="C10" t="s">
        <v>61</v>
      </c>
      <c r="D10" t="s">
        <v>468</v>
      </c>
      <c r="E10" t="s">
        <v>469</v>
      </c>
      <c r="F10">
        <v>3.65</v>
      </c>
    </row>
    <row r="11" spans="1:8" x14ac:dyDescent="0.25">
      <c r="A11" t="s">
        <v>39</v>
      </c>
      <c r="B11" t="s">
        <v>65</v>
      </c>
      <c r="C11" t="s">
        <v>62</v>
      </c>
      <c r="D11" t="s">
        <v>465</v>
      </c>
      <c r="E11" t="s">
        <v>466</v>
      </c>
      <c r="F11">
        <v>3.85</v>
      </c>
      <c r="G11" t="s">
        <v>70</v>
      </c>
      <c r="H11" t="s">
        <v>467</v>
      </c>
    </row>
    <row r="12" spans="1:8" x14ac:dyDescent="0.25">
      <c r="A12" t="s">
        <v>40</v>
      </c>
      <c r="B12" t="s">
        <v>65</v>
      </c>
      <c r="C12" t="s">
        <v>61</v>
      </c>
      <c r="D12" t="s">
        <v>468</v>
      </c>
      <c r="E12" t="s">
        <v>469</v>
      </c>
      <c r="F12">
        <v>3.65</v>
      </c>
    </row>
    <row r="13" spans="1:8" x14ac:dyDescent="0.25">
      <c r="A13" t="s">
        <v>40</v>
      </c>
      <c r="B13" t="s">
        <v>65</v>
      </c>
      <c r="C13" t="s">
        <v>62</v>
      </c>
      <c r="D13" t="s">
        <v>465</v>
      </c>
      <c r="E13" t="s">
        <v>466</v>
      </c>
      <c r="F13">
        <v>3.85</v>
      </c>
      <c r="G13" t="s">
        <v>70</v>
      </c>
      <c r="H13" t="s">
        <v>467</v>
      </c>
    </row>
    <row r="14" spans="1:8" x14ac:dyDescent="0.25">
      <c r="A14" t="s">
        <v>39</v>
      </c>
      <c r="B14" t="s">
        <v>68</v>
      </c>
      <c r="C14" t="s">
        <v>61</v>
      </c>
      <c r="D14" t="s">
        <v>468</v>
      </c>
      <c r="E14" t="s">
        <v>91</v>
      </c>
      <c r="F14">
        <v>3.65</v>
      </c>
    </row>
    <row r="15" spans="1:8" x14ac:dyDescent="0.25">
      <c r="A15" t="s">
        <v>39</v>
      </c>
      <c r="B15" t="s">
        <v>68</v>
      </c>
      <c r="C15" t="s">
        <v>62</v>
      </c>
      <c r="D15" t="s">
        <v>465</v>
      </c>
      <c r="E15" t="s">
        <v>466</v>
      </c>
      <c r="F15">
        <v>3.85</v>
      </c>
      <c r="G15" t="s">
        <v>70</v>
      </c>
      <c r="H15" t="s">
        <v>467</v>
      </c>
    </row>
    <row r="16" spans="1:8" x14ac:dyDescent="0.25">
      <c r="A16" t="s">
        <v>40</v>
      </c>
      <c r="B16" t="s">
        <v>68</v>
      </c>
      <c r="C16" t="s">
        <v>61</v>
      </c>
      <c r="D16" t="s">
        <v>468</v>
      </c>
      <c r="E16" t="s">
        <v>91</v>
      </c>
      <c r="F16">
        <v>3.65</v>
      </c>
    </row>
    <row r="17" spans="1:8" x14ac:dyDescent="0.25">
      <c r="A17" t="s">
        <v>40</v>
      </c>
      <c r="B17" t="s">
        <v>68</v>
      </c>
      <c r="C17" t="s">
        <v>62</v>
      </c>
      <c r="D17" t="s">
        <v>465</v>
      </c>
      <c r="E17" t="s">
        <v>466</v>
      </c>
      <c r="F17">
        <v>3.85</v>
      </c>
      <c r="G17" t="s">
        <v>70</v>
      </c>
      <c r="H17" t="s">
        <v>467</v>
      </c>
    </row>
    <row r="18" spans="1:8" x14ac:dyDescent="0.25">
      <c r="A18" t="s">
        <v>39</v>
      </c>
      <c r="B18" t="s">
        <v>69</v>
      </c>
      <c r="C18" t="s">
        <v>61</v>
      </c>
      <c r="D18" t="s">
        <v>465</v>
      </c>
      <c r="E18" t="s">
        <v>466</v>
      </c>
      <c r="F18">
        <v>3.65</v>
      </c>
    </row>
    <row r="19" spans="1:8" x14ac:dyDescent="0.25">
      <c r="A19" t="s">
        <v>39</v>
      </c>
      <c r="B19" t="s">
        <v>69</v>
      </c>
      <c r="C19" t="s">
        <v>62</v>
      </c>
      <c r="D19" t="s">
        <v>465</v>
      </c>
      <c r="E19" t="s">
        <v>466</v>
      </c>
      <c r="F19">
        <v>3.85</v>
      </c>
      <c r="G19" t="s">
        <v>70</v>
      </c>
      <c r="H19" t="s">
        <v>467</v>
      </c>
    </row>
    <row r="20" spans="1:8" x14ac:dyDescent="0.25">
      <c r="A20" t="s">
        <v>40</v>
      </c>
      <c r="B20" t="s">
        <v>69</v>
      </c>
      <c r="C20" t="s">
        <v>61</v>
      </c>
      <c r="D20" t="s">
        <v>465</v>
      </c>
      <c r="E20" t="s">
        <v>466</v>
      </c>
      <c r="F20">
        <v>3.65</v>
      </c>
    </row>
    <row r="21" spans="1:8" x14ac:dyDescent="0.25">
      <c r="A21" t="s">
        <v>40</v>
      </c>
      <c r="B21" t="s">
        <v>69</v>
      </c>
      <c r="C21" t="s">
        <v>62</v>
      </c>
      <c r="D21" t="s">
        <v>465</v>
      </c>
      <c r="E21" t="s">
        <v>466</v>
      </c>
      <c r="F21">
        <v>3.85</v>
      </c>
      <c r="G21" t="s">
        <v>70</v>
      </c>
      <c r="H21" t="s">
        <v>467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4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Retail - Multistory Large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">_xlfn._xlws.SORT(_xlfn.UNIQUE(_xlfn._xlws.FILTER(Raw_outdoorairflowrate!A2:A5000, Raw_outdoorairflowrate!A2:A5000&lt;&gt;0)))</f>
        <v>Retail_sales</v>
      </c>
    </row>
    <row r="3" spans="1:26" ht="18" customHeight="1" x14ac:dyDescent="0.25">
      <c r="A3" s="2" t="str">
        <f>Z2</f>
        <v>Retail_sales</v>
      </c>
      <c r="B3" s="53">
        <f>SUMIF(Raw_outdoorairflowrate!$A:$A, $A3, Raw_outdoorairflowrate!B:B)</f>
        <v>120011.7</v>
      </c>
      <c r="C3" s="35">
        <f>SUMIF(Raw_outdoorairflowrate!$A:$A, $A3, Raw_outdoorairflowrate!C:C)</f>
        <v>0</v>
      </c>
      <c r="D3" s="35">
        <f>SUMIF(Raw_outdoorairflowrate!$A:$A, $A3, Raw_outdoorairflowrate!D:D)</f>
        <v>0.25</v>
      </c>
      <c r="E3" s="61">
        <f>B3*D3</f>
        <v>30002.924999999999</v>
      </c>
      <c r="F3" s="26"/>
    </row>
    <row r="6" spans="1:26" ht="15.75" customHeight="1" x14ac:dyDescent="0.25">
      <c r="A6" s="93" t="str">
        <f>"OA Controller - "&amp;Prototype!A2</f>
        <v>OA Controller - Retail - Multistory Large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</row>
    <row r="7" spans="1:26" x14ac:dyDescent="0.25">
      <c r="A7" s="19" t="s">
        <v>13</v>
      </c>
      <c r="B7" s="19" t="s">
        <v>18</v>
      </c>
      <c r="C7" s="19" t="s">
        <v>17</v>
      </c>
      <c r="D7" s="8" t="s">
        <v>73</v>
      </c>
      <c r="E7" s="8" t="s">
        <v>74</v>
      </c>
      <c r="F7" s="8" t="s">
        <v>75</v>
      </c>
      <c r="G7" s="8" t="s">
        <v>76</v>
      </c>
      <c r="H7" s="8" t="s">
        <v>77</v>
      </c>
      <c r="I7" s="8" t="s">
        <v>78</v>
      </c>
      <c r="J7" s="8" t="s">
        <v>79</v>
      </c>
      <c r="K7" s="8" t="s">
        <v>80</v>
      </c>
      <c r="L7" s="8" t="s">
        <v>81</v>
      </c>
      <c r="M7" s="8" t="s">
        <v>20</v>
      </c>
      <c r="N7" s="8" t="s">
        <v>21</v>
      </c>
      <c r="O7" s="8" t="s">
        <v>22</v>
      </c>
      <c r="P7" s="8" t="s">
        <v>23</v>
      </c>
      <c r="Q7" s="8" t="s">
        <v>24</v>
      </c>
      <c r="R7" s="8" t="s">
        <v>25</v>
      </c>
      <c r="S7" s="8" t="s">
        <v>26</v>
      </c>
      <c r="T7" s="8" t="s">
        <v>101</v>
      </c>
    </row>
    <row r="8" spans="1:26" x14ac:dyDescent="0.25">
      <c r="A8" s="100" t="s">
        <v>46</v>
      </c>
      <c r="B8" s="3" t="s">
        <v>39</v>
      </c>
      <c r="C8" s="3" t="s">
        <v>82</v>
      </c>
      <c r="D8" s="2" cm="1">
        <f t="array" ref="D8">_xlfn.XLOOKUP(
1,
(Raw_oacontroller!$B$2:$B$100=$B8)*(Raw_oacontroller!$A$2:$A$100=D$7),
Raw_oacontroller!$C$2:$C$100
)</f>
        <v>75</v>
      </c>
      <c r="E8" s="2" cm="1">
        <f t="array" ref="E8">_xlfn.XLOOKUP(
1,
(Raw_oacontroller!$B$2:$B$100=$B8)*(Raw_oacontroller!$A$2:$A$100=E$7),
Raw_oacontroller!$C$2:$C$100
)</f>
        <v>73</v>
      </c>
      <c r="F8" s="2" cm="1">
        <f t="array" ref="F8">_xlfn.XLOOKUP(
1,
(Raw_oacontroller!$B$2:$B$100=$B8)*(Raw_oacontroller!$A$2:$A$100=F$7),
Raw_oacontroller!$C$2:$C$100
)</f>
        <v>75</v>
      </c>
      <c r="G8" s="2" cm="1">
        <f t="array" ref="G8">_xlfn.XLOOKUP(
1,
(Raw_oacontroller!$B$2:$B$100=$B8)*(Raw_oacontroller!$A$2:$A$100=G$7),
Raw_oacontroller!$C$2:$C$100
)</f>
        <v>73</v>
      </c>
      <c r="H8" s="2" cm="1">
        <f t="array" ref="H8">_xlfn.XLOOKUP(
1,
(Raw_oacontroller!$B$2:$B$100=$B8)*(Raw_oacontroller!$A$2:$A$100=H$7),
Raw_oacontroller!$C$2:$C$100
)</f>
        <v>75</v>
      </c>
      <c r="I8" s="2" cm="1">
        <f t="array" ref="I8">_xlfn.XLOOKUP(
1,
(Raw_oacontroller!$B$2:$B$100=$B8)*(Raw_oacontroller!$A$2:$A$100=I$7),
Raw_oacontroller!$C$2:$C$100
)</f>
        <v>71</v>
      </c>
      <c r="J8" s="2" cm="1">
        <f t="array" ref="J8">_xlfn.XLOOKUP(
1,
(Raw_oacontroller!$B$2:$B$100=$B8)*(Raw_oacontroller!$A$2:$A$100=J$7),
Raw_oacontroller!$C$2:$C$100
)</f>
        <v>69</v>
      </c>
      <c r="K8" s="2" cm="1">
        <f t="array" ref="K8">_xlfn.XLOOKUP(
1,
(Raw_oacontroller!$B$2:$B$100=$B8)*(Raw_oacontroller!$A$2:$A$100=K$7),
Raw_oacontroller!$C$2:$C$100
)</f>
        <v>71</v>
      </c>
      <c r="L8" s="2" cm="1">
        <f t="array" ref="L8">_xlfn.XLOOKUP(
1,
(Raw_oacontroller!$B$2:$B$100=$B8)*(Raw_oacontroller!$A$2:$A$100=L$7),
Raw_oacontroller!$C$2:$C$100
)</f>
        <v>71</v>
      </c>
      <c r="M8" s="2" cm="1">
        <f t="array" ref="M8">_xlfn.XLOOKUP(
1,
(Raw_oacontroller!$B$2:$B$100=$B8)*(Raw_oacontroller!$A$2:$A$100=M$7),
Raw_oacontroller!$C$2:$C$100
)</f>
        <v>73</v>
      </c>
      <c r="N8" s="2" cm="1">
        <f t="array" ref="N8">_xlfn.XLOOKUP(
1,
(Raw_oacontroller!$B$2:$B$100=$B8)*(Raw_oacontroller!$A$2:$A$100=N$7),
Raw_oacontroller!$C$2:$C$100
)</f>
        <v>75</v>
      </c>
      <c r="O8" s="2" cm="1">
        <f t="array" ref="O8">_xlfn.XLOOKUP(
1,
(Raw_oacontroller!$B$2:$B$100=$B8)*(Raw_oacontroller!$A$2:$A$100=O$7),
Raw_oacontroller!$C$2:$C$100
)</f>
        <v>75</v>
      </c>
      <c r="P8" s="2" cm="1">
        <f t="array" ref="P8">_xlfn.XLOOKUP(
1,
(Raw_oacontroller!$B$2:$B$100=$B8)*(Raw_oacontroller!$A$2:$A$100=P$7),
Raw_oacontroller!$C$2:$C$100
)</f>
        <v>75</v>
      </c>
      <c r="Q8" s="2" cm="1">
        <f t="array" ref="Q8">_xlfn.XLOOKUP(
1,
(Raw_oacontroller!$B$2:$B$100=$B8)*(Raw_oacontroller!$A$2:$A$100=Q$7),
Raw_oacontroller!$C$2:$C$100
)</f>
        <v>75</v>
      </c>
      <c r="R8" s="2" cm="1">
        <f t="array" ref="R8">_xlfn.XLOOKUP(
1,
(Raw_oacontroller!$B$2:$B$100=$B8)*(Raw_oacontroller!$A$2:$A$100=R$7),
Raw_oacontroller!$C$2:$C$100
)</f>
        <v>75</v>
      </c>
      <c r="S8" s="2" cm="1">
        <f t="array" ref="S8">_xlfn.XLOOKUP(
1,
(Raw_oacontroller!$B$2:$B$100=$B8)*(Raw_oacontroller!$A$2:$A$100=S$7),
Raw_oacontroller!$C$2:$C$100
)</f>
        <v>75</v>
      </c>
      <c r="T8" s="26"/>
    </row>
    <row r="9" spans="1:26" x14ac:dyDescent="0.25">
      <c r="A9" s="100"/>
      <c r="B9" s="2" t="s">
        <v>40</v>
      </c>
      <c r="C9" s="3" t="s">
        <v>82</v>
      </c>
      <c r="D9" s="2" cm="1">
        <f t="array" ref="D9">_xlfn.XLOOKUP(
1,
(Raw_oacontroller!$B$2:$B$100=$B9)*(Raw_oacontroller!$A$2:$A$100=D$7),
Raw_oacontroller!$C$2:$C$100
)</f>
        <v>75</v>
      </c>
      <c r="E9" s="2" cm="1">
        <f t="array" ref="E9">_xlfn.XLOOKUP(
1,
(Raw_oacontroller!$B$2:$B$100=$B9)*(Raw_oacontroller!$A$2:$A$100=E$7),
Raw_oacontroller!$C$2:$C$100
)</f>
        <v>73</v>
      </c>
      <c r="F9" s="2" cm="1">
        <f t="array" ref="F9">_xlfn.XLOOKUP(
1,
(Raw_oacontroller!$B$2:$B$100=$B9)*(Raw_oacontroller!$A$2:$A$100=F$7),
Raw_oacontroller!$C$2:$C$100
)</f>
        <v>75</v>
      </c>
      <c r="G9" s="2" cm="1">
        <f t="array" ref="G9">_xlfn.XLOOKUP(
1,
(Raw_oacontroller!$B$2:$B$100=$B9)*(Raw_oacontroller!$A$2:$A$100=G$7),
Raw_oacontroller!$C$2:$C$100
)</f>
        <v>73</v>
      </c>
      <c r="H9" s="2" cm="1">
        <f t="array" ref="H9">_xlfn.XLOOKUP(
1,
(Raw_oacontroller!$B$2:$B$100=$B9)*(Raw_oacontroller!$A$2:$A$100=H$7),
Raw_oacontroller!$C$2:$C$100
)</f>
        <v>75</v>
      </c>
      <c r="I9" s="2" cm="1">
        <f t="array" ref="I9">_xlfn.XLOOKUP(
1,
(Raw_oacontroller!$B$2:$B$100=$B9)*(Raw_oacontroller!$A$2:$A$100=I$7),
Raw_oacontroller!$C$2:$C$100
)</f>
        <v>71</v>
      </c>
      <c r="J9" s="2" cm="1">
        <f t="array" ref="J9">_xlfn.XLOOKUP(
1,
(Raw_oacontroller!$B$2:$B$100=$B9)*(Raw_oacontroller!$A$2:$A$100=J$7),
Raw_oacontroller!$C$2:$C$100
)</f>
        <v>69</v>
      </c>
      <c r="K9" s="2" cm="1">
        <f t="array" ref="K9">_xlfn.XLOOKUP(
1,
(Raw_oacontroller!$B$2:$B$100=$B9)*(Raw_oacontroller!$A$2:$A$100=K$7),
Raw_oacontroller!$C$2:$C$100
)</f>
        <v>71</v>
      </c>
      <c r="L9" s="2" cm="1">
        <f t="array" ref="L9">_xlfn.XLOOKUP(
1,
(Raw_oacontroller!$B$2:$B$100=$B9)*(Raw_oacontroller!$A$2:$A$100=L$7),
Raw_oacontroller!$C$2:$C$100
)</f>
        <v>71</v>
      </c>
      <c r="M9" s="2" cm="1">
        <f t="array" ref="M9">_xlfn.XLOOKUP(
1,
(Raw_oacontroller!$B$2:$B$100=$B9)*(Raw_oacontroller!$A$2:$A$100=M$7),
Raw_oacontroller!$C$2:$C$100
)</f>
        <v>73</v>
      </c>
      <c r="N9" s="2" cm="1">
        <f t="array" ref="N9">_xlfn.XLOOKUP(
1,
(Raw_oacontroller!$B$2:$B$100=$B9)*(Raw_oacontroller!$A$2:$A$100=N$7),
Raw_oacontroller!$C$2:$C$100
)</f>
        <v>75</v>
      </c>
      <c r="O9" s="2" cm="1">
        <f t="array" ref="O9">_xlfn.XLOOKUP(
1,
(Raw_oacontroller!$B$2:$B$100=$B9)*(Raw_oacontroller!$A$2:$A$100=O$7),
Raw_oacontroller!$C$2:$C$100
)</f>
        <v>75</v>
      </c>
      <c r="P9" s="2" cm="1">
        <f t="array" ref="P9">_xlfn.XLOOKUP(
1,
(Raw_oacontroller!$B$2:$B$100=$B9)*(Raw_oacontroller!$A$2:$A$100=P$7),
Raw_oacontroller!$C$2:$C$100
)</f>
        <v>75</v>
      </c>
      <c r="Q9" s="2" cm="1">
        <f t="array" ref="Q9">_xlfn.XLOOKUP(
1,
(Raw_oacontroller!$B$2:$B$100=$B9)*(Raw_oacontroller!$A$2:$A$100=Q$7),
Raw_oacontroller!$C$2:$C$100
)</f>
        <v>75</v>
      </c>
      <c r="R9" s="2" cm="1">
        <f t="array" ref="R9">_xlfn.XLOOKUP(
1,
(Raw_oacontroller!$B$2:$B$100=$B9)*(Raw_oacontroller!$A$2:$A$100=R$7),
Raw_oacontroller!$C$2:$C$100
)</f>
        <v>75</v>
      </c>
      <c r="S9" s="2" cm="1">
        <f t="array" ref="S9">_xlfn.XLOOKUP(
1,
(Raw_oacontroller!$B$2:$B$100=$B9)*(Raw_oacontroller!$A$2:$A$100=S$7),
Raw_oacontroller!$C$2:$C$100
)</f>
        <v>75</v>
      </c>
      <c r="T9" s="26"/>
    </row>
    <row r="12" spans="1:26" ht="15.75" x14ac:dyDescent="0.25">
      <c r="A12" s="96" t="str">
        <f>"Exhaust hood - "&amp;Prototype!A2</f>
        <v>Exhaust hood - Retail - Multistory Large</v>
      </c>
      <c r="B12" s="96"/>
      <c r="C12" s="96"/>
      <c r="D12" s="96"/>
      <c r="E12" s="96"/>
    </row>
    <row r="13" spans="1:26" ht="27" x14ac:dyDescent="0.25">
      <c r="A13" s="16" t="s">
        <v>109</v>
      </c>
      <c r="B13" s="16" t="s">
        <v>110</v>
      </c>
      <c r="C13" s="16" t="s">
        <v>111</v>
      </c>
      <c r="D13" s="16" t="s">
        <v>112</v>
      </c>
      <c r="E13" s="16" t="s">
        <v>100</v>
      </c>
    </row>
    <row r="14" spans="1:26" x14ac:dyDescent="0.25">
      <c r="A14" s="4" t="s">
        <v>91</v>
      </c>
      <c r="B14" s="4" t="s">
        <v>91</v>
      </c>
      <c r="C14" s="4" t="s">
        <v>91</v>
      </c>
      <c r="D14" s="4" t="s">
        <v>91</v>
      </c>
      <c r="E14" s="4"/>
    </row>
  </sheetData>
  <mergeCells count="4">
    <mergeCell ref="A12:E12"/>
    <mergeCell ref="A8:A9"/>
    <mergeCell ref="A1:F1"/>
    <mergeCell ref="A6:T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2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400</v>
      </c>
      <c r="B2">
        <v>120011.7</v>
      </c>
      <c r="C2">
        <v>0</v>
      </c>
      <c r="D2">
        <v>0.25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40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Retail - Multistory Large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459057.89</v>
      </c>
      <c r="E4" s="70">
        <f>Raw_waterheater!D2</f>
        <v>96.27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459057.89</v>
      </c>
      <c r="E5" s="70">
        <f>Raw_waterheater!D3</f>
        <v>96.27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Retail - Multistory Large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EL1 CORE PLNM (G.C10)</v>
      </c>
      <c r="B10" s="62">
        <f>IFERROR(Zones!H3,0)</f>
        <v>0</v>
      </c>
      <c r="C10" s="59">
        <f>IFERROR(Zones!K3,0)</f>
        <v>0</v>
      </c>
      <c r="D10" s="57">
        <f>IFERROR(E10/C10,0)</f>
        <v>0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0" s="73">
        <f>E10/60</f>
        <v>0</v>
      </c>
      <c r="G10" s="74"/>
    </row>
    <row r="11" spans="1:8" x14ac:dyDescent="0.25">
      <c r="A11" s="58" t="str">
        <f>IFERROR(Zones!B4,0)</f>
        <v>EL1 CORE PLNM (M.C20)</v>
      </c>
      <c r="B11" s="62">
        <f>IFERROR(Zones!H4,0)</f>
        <v>0</v>
      </c>
      <c r="C11" s="59">
        <f>IFERROR(Zones!K4,0)</f>
        <v>0</v>
      </c>
      <c r="D11" s="57">
        <f t="shared" ref="D11:D39" si="0">IFERROR(E11/C11,0)</f>
        <v>0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1" s="73">
        <f t="shared" ref="F11:F39" si="1">E11/60</f>
        <v>0</v>
      </c>
      <c r="G11" s="74"/>
    </row>
    <row r="12" spans="1:8" x14ac:dyDescent="0.25">
      <c r="A12" s="58" t="str">
        <f>IFERROR(Zones!B5,0)</f>
        <v>EL1 CORE PLNM (T.C30)</v>
      </c>
      <c r="B12" s="62">
        <f>IFERROR(Zones!H5,0)</f>
        <v>0</v>
      </c>
      <c r="C12" s="59">
        <f>IFERROR(Zones!K5,0)</f>
        <v>0</v>
      </c>
      <c r="D12" s="57">
        <f t="shared" si="0"/>
        <v>0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2" s="73">
        <f t="shared" si="1"/>
        <v>0</v>
      </c>
      <c r="G12" s="74"/>
    </row>
    <row r="13" spans="1:8" x14ac:dyDescent="0.25">
      <c r="A13" s="58" t="str">
        <f>IFERROR(Zones!B6,0)</f>
        <v>EL1 CORE SPC (G.C5)</v>
      </c>
      <c r="B13" s="62">
        <f>IFERROR(Zones!H6,0)</f>
        <v>28902.82</v>
      </c>
      <c r="C13" s="59">
        <f>IFERROR(Zones!K6,0)</f>
        <v>8.33</v>
      </c>
      <c r="D13" s="57">
        <f t="shared" si="0"/>
        <v>10.409178871548621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86.708460000000017</v>
      </c>
      <c r="F13" s="73">
        <f t="shared" si="1"/>
        <v>1.4451410000000002</v>
      </c>
      <c r="G13" s="74"/>
    </row>
    <row r="14" spans="1:8" x14ac:dyDescent="0.25">
      <c r="A14" s="58" t="str">
        <f>IFERROR(Zones!B7,0)</f>
        <v>EL1 EAST PERIM PLNM (G.E7)</v>
      </c>
      <c r="B14" s="62">
        <f>IFERROR(Zones!H7,0)</f>
        <v>0</v>
      </c>
      <c r="C14" s="59">
        <f>IFERROR(Zones!K7,0)</f>
        <v>0</v>
      </c>
      <c r="D14" s="57">
        <f t="shared" si="0"/>
        <v>0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4" s="73">
        <f t="shared" si="1"/>
        <v>0</v>
      </c>
      <c r="G14" s="74"/>
    </row>
    <row r="15" spans="1:8" x14ac:dyDescent="0.25">
      <c r="A15" s="58" t="str">
        <f>IFERROR(Zones!B8,0)</f>
        <v>EL1 EAST PERIM PLNM (M.E17)</v>
      </c>
      <c r="B15" s="62">
        <f>IFERROR(Zones!H8,0)</f>
        <v>0</v>
      </c>
      <c r="C15" s="59">
        <f>IFERROR(Zones!K8,0)</f>
        <v>0</v>
      </c>
      <c r="D15" s="57">
        <f t="shared" si="0"/>
        <v>0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5" s="73">
        <f t="shared" si="1"/>
        <v>0</v>
      </c>
      <c r="G15" s="74"/>
    </row>
    <row r="16" spans="1:8" x14ac:dyDescent="0.25">
      <c r="A16" s="58" t="str">
        <f>IFERROR(Zones!B9,0)</f>
        <v>EL1 EAST PERIM PLNM (T.E27)</v>
      </c>
      <c r="B16" s="62">
        <f>IFERROR(Zones!H9,0)</f>
        <v>0</v>
      </c>
      <c r="C16" s="59">
        <f>IFERROR(Zones!K9,0)</f>
        <v>0</v>
      </c>
      <c r="D16" s="57">
        <f t="shared" si="0"/>
        <v>0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6" s="73">
        <f t="shared" si="1"/>
        <v>0</v>
      </c>
      <c r="G16" s="74"/>
    </row>
    <row r="17" spans="1:7" x14ac:dyDescent="0.25">
      <c r="A17" s="58" t="str">
        <f>IFERROR(Zones!B10,0)</f>
        <v>EL1 NORTH PERIM PLNM (G.N8)</v>
      </c>
      <c r="B17" s="62">
        <f>IFERROR(Zones!H10,0)</f>
        <v>0</v>
      </c>
      <c r="C17" s="59">
        <f>IFERROR(Zones!K10,0)</f>
        <v>0</v>
      </c>
      <c r="D17" s="57">
        <f t="shared" si="0"/>
        <v>0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7" s="73">
        <f t="shared" si="1"/>
        <v>0</v>
      </c>
      <c r="G17" s="74"/>
    </row>
    <row r="18" spans="1:7" x14ac:dyDescent="0.25">
      <c r="A18" s="58" t="str">
        <f>IFERROR(Zones!B11,0)</f>
        <v>EL1 NORTH PERIM PLNM (M.N18)</v>
      </c>
      <c r="B18" s="62">
        <f>IFERROR(Zones!H11,0)</f>
        <v>0</v>
      </c>
      <c r="C18" s="59">
        <f>IFERROR(Zones!K11,0)</f>
        <v>0</v>
      </c>
      <c r="D18" s="57">
        <f t="shared" si="0"/>
        <v>0</v>
      </c>
      <c r="E18" s="72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8" s="73">
        <f t="shared" si="1"/>
        <v>0</v>
      </c>
      <c r="G18" s="74"/>
    </row>
    <row r="19" spans="1:7" x14ac:dyDescent="0.25">
      <c r="A19" s="58" t="str">
        <f>IFERROR(Zones!B12,0)</f>
        <v>EL1 NORTH PERIM PLNM (T.N28)</v>
      </c>
      <c r="B19" s="62">
        <f>IFERROR(Zones!H12,0)</f>
        <v>0</v>
      </c>
      <c r="C19" s="59">
        <f>IFERROR(Zones!K12,0)</f>
        <v>0</v>
      </c>
      <c r="D19" s="57">
        <f t="shared" si="0"/>
        <v>0</v>
      </c>
      <c r="E19" s="72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9" s="73">
        <f t="shared" si="1"/>
        <v>0</v>
      </c>
      <c r="G19" s="74"/>
    </row>
    <row r="20" spans="1:7" x14ac:dyDescent="0.25">
      <c r="A20" s="58" t="str">
        <f>IFERROR(Zones!B13,0)</f>
        <v>EL1 SOUTH PERIM PLNM (G.S6)</v>
      </c>
      <c r="B20" s="62">
        <f>IFERROR(Zones!H13,0)</f>
        <v>0</v>
      </c>
      <c r="C20" s="59">
        <f>IFERROR(Zones!K13,0)</f>
        <v>0</v>
      </c>
      <c r="D20" s="57">
        <f t="shared" si="0"/>
        <v>0</v>
      </c>
      <c r="E20" s="72" cm="1">
        <f t="array" ref="E20">_xlfn.LET(
  _xlpm.tgt,
    TRIM(
      SUBSTITUTE(
        SUBSTITUTE(
          SUBSTITUTE(
            SUBSTITUTE(
              SUBSTITUTE(UPPER(A20),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0" s="73">
        <f t="shared" si="1"/>
        <v>0</v>
      </c>
      <c r="G20" s="74"/>
    </row>
    <row r="21" spans="1:7" x14ac:dyDescent="0.25">
      <c r="A21" s="58" t="str">
        <f>IFERROR(Zones!B14,0)</f>
        <v>EL1 SOUTH PERIM PLNM (M.S16)</v>
      </c>
      <c r="B21" s="62">
        <f>IFERROR(Zones!H14,0)</f>
        <v>0</v>
      </c>
      <c r="C21" s="59">
        <f>IFERROR(Zones!K14,0)</f>
        <v>0</v>
      </c>
      <c r="D21" s="57">
        <f t="shared" si="0"/>
        <v>0</v>
      </c>
      <c r="E21" s="72" cm="1">
        <f t="array" ref="E21">_xlfn.LET(
  _xlpm.tgt,
    TRIM(
      SUBSTITUTE(
        SUBSTITUTE(
          SUBSTITUTE(
            SUBSTITUTE(
              SUBSTITUTE(UPPER(A21),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1" s="73">
        <f t="shared" si="1"/>
        <v>0</v>
      </c>
      <c r="G21" s="74"/>
    </row>
    <row r="22" spans="1:7" x14ac:dyDescent="0.25">
      <c r="A22" s="58" t="str">
        <f>IFERROR(Zones!B15,0)</f>
        <v>EL1 SOUTH PERIM PLNM (T.S26)</v>
      </c>
      <c r="B22" s="62">
        <f>IFERROR(Zones!H15,0)</f>
        <v>0</v>
      </c>
      <c r="C22" s="59">
        <f>IFERROR(Zones!K15,0)</f>
        <v>0</v>
      </c>
      <c r="D22" s="57">
        <f t="shared" si="0"/>
        <v>0</v>
      </c>
      <c r="E22" s="72" cm="1">
        <f t="array" ref="E22">_xlfn.LET(
  _xlpm.tgt,
    TRIM(
      SUBSTITUTE(
        SUBSTITUTE(
          SUBSTITUTE(
            SUBSTITUTE(
              SUBSTITUTE(UPPER(A22),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2" s="73">
        <f t="shared" si="1"/>
        <v>0</v>
      </c>
      <c r="G22" s="74"/>
    </row>
    <row r="23" spans="1:7" x14ac:dyDescent="0.25">
      <c r="A23" s="58" t="str">
        <f>IFERROR(Zones!B16,0)</f>
        <v>EL1 WEST PERIM PLNM (G.W9)</v>
      </c>
      <c r="B23" s="62">
        <f>IFERROR(Zones!H16,0)</f>
        <v>0</v>
      </c>
      <c r="C23" s="59">
        <f>IFERROR(Zones!K16,0)</f>
        <v>0</v>
      </c>
      <c r="D23" s="57">
        <f t="shared" si="0"/>
        <v>0</v>
      </c>
      <c r="E23" s="72" cm="1">
        <f t="array" ref="E23">_xlfn.LET(
  _xlpm.tgt,
    TRIM(
      SUBSTITUTE(
        SUBSTITUTE(
          SUBSTITUTE(
            SUBSTITUTE(
              SUBSTITUTE(UPPER(A23),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3" s="73">
        <f t="shared" si="1"/>
        <v>0</v>
      </c>
      <c r="G23" s="74"/>
    </row>
    <row r="24" spans="1:7" x14ac:dyDescent="0.25">
      <c r="A24" s="58" t="str">
        <f>IFERROR(Zones!B17,0)</f>
        <v>EL1 WEST PERIM PLNM (M.W19)</v>
      </c>
      <c r="B24" s="62">
        <f>IFERROR(Zones!H17,0)</f>
        <v>0</v>
      </c>
      <c r="C24" s="59">
        <f>IFERROR(Zones!K17,0)</f>
        <v>0</v>
      </c>
      <c r="D24" s="57">
        <f t="shared" si="0"/>
        <v>0</v>
      </c>
      <c r="E24" s="72" cm="1">
        <f t="array" ref="E24">_xlfn.LET(
  _xlpm.tgt,
    TRIM(
      SUBSTITUTE(
        SUBSTITUTE(
          SUBSTITUTE(
            SUBSTITUTE(
              SUBSTITUTE(UPPER(A24),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4" s="73">
        <f t="shared" si="1"/>
        <v>0</v>
      </c>
      <c r="G24" s="74"/>
    </row>
    <row r="25" spans="1:7" x14ac:dyDescent="0.25">
      <c r="A25" s="58" t="str">
        <f>IFERROR(Zones!B18,0)</f>
        <v>EL1 WEST PERIM PLNM (T.W29)</v>
      </c>
      <c r="B25" s="62">
        <f>IFERROR(Zones!H18,0)</f>
        <v>0</v>
      </c>
      <c r="C25" s="59">
        <f>IFERROR(Zones!K18,0)</f>
        <v>0</v>
      </c>
      <c r="D25" s="57">
        <f t="shared" si="0"/>
        <v>0</v>
      </c>
      <c r="E25" s="72" cm="1">
        <f t="array" ref="E25">_xlfn.LET(
  _xlpm.tgt,
    TRIM(
      SUBSTITUTE(
        SUBSTITUTE(
          SUBSTITUTE(
            SUBSTITUTE(
              SUBSTITUTE(UPPER(A25),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5" s="73">
        <f t="shared" si="1"/>
        <v>0</v>
      </c>
      <c r="G25" s="74"/>
    </row>
    <row r="26" spans="1:7" x14ac:dyDescent="0.25">
      <c r="A26" s="58" t="str">
        <f>IFERROR(Zones!B19,0)</f>
        <v>RETAILSALES EL1 CORE SPC (M.C15)</v>
      </c>
      <c r="B26" s="62">
        <f>IFERROR(Zones!H19,0)</f>
        <v>28902.82</v>
      </c>
      <c r="C26" s="59">
        <f>IFERROR(Zones!K19,0)</f>
        <v>8.33</v>
      </c>
      <c r="D26" s="57">
        <f t="shared" si="0"/>
        <v>10.409178871548621</v>
      </c>
      <c r="E26" s="72" cm="1">
        <f t="array" ref="E26">_xlfn.LET(
  _xlpm.tgt,
    TRIM(
      SUBSTITUTE(
        SUBSTITUTE(
          SUBSTITUTE(
            SUBSTITUTE(
              SUBSTITUTE(UPPER(A26),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86.708460000000017</v>
      </c>
      <c r="F26" s="73">
        <f t="shared" si="1"/>
        <v>1.4451410000000002</v>
      </c>
      <c r="G26" s="74"/>
    </row>
    <row r="27" spans="1:7" x14ac:dyDescent="0.25">
      <c r="A27" s="58" t="str">
        <f>IFERROR(Zones!B20,0)</f>
        <v>RETAILSALES EL1 CORE SPC (T.C25)</v>
      </c>
      <c r="B27" s="62">
        <f>IFERROR(Zones!H20,0)</f>
        <v>28902.82</v>
      </c>
      <c r="C27" s="59">
        <f>IFERROR(Zones!K20,0)</f>
        <v>8.33</v>
      </c>
      <c r="D27" s="57">
        <f t="shared" si="0"/>
        <v>10.409178871548621</v>
      </c>
      <c r="E27" s="72" cm="1">
        <f t="array" ref="E27">_xlfn.LET(
  _xlpm.tgt,
    TRIM(
      SUBSTITUTE(
        SUBSTITUTE(
          SUBSTITUTE(
            SUBSTITUTE(
              SUBSTITUTE(UPPER(A27),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86.708460000000017</v>
      </c>
      <c r="F27" s="73">
        <f t="shared" si="1"/>
        <v>1.4451410000000002</v>
      </c>
      <c r="G27" s="74"/>
    </row>
    <row r="28" spans="1:7" x14ac:dyDescent="0.25">
      <c r="A28" s="58" t="str">
        <f>IFERROR(Zones!B21,0)</f>
        <v>RETAILSALES EL1 EAST PERIM SPC (G.E2)</v>
      </c>
      <c r="B28" s="62">
        <f>IFERROR(Zones!H21,0)</f>
        <v>2775.27</v>
      </c>
      <c r="C28" s="59">
        <f>IFERROR(Zones!K21,0)</f>
        <v>8.33</v>
      </c>
      <c r="D28" s="57">
        <f t="shared" si="0"/>
        <v>0.99949699879951992</v>
      </c>
      <c r="E28" s="72" cm="1">
        <f t="array" ref="E28">_xlfn.LET(
  _xlpm.tgt,
    TRIM(
      SUBSTITUTE(
        SUBSTITUTE(
          SUBSTITUTE(
            SUBSTITUTE(
              SUBSTITUTE(UPPER(A28),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8.3258100000000006</v>
      </c>
      <c r="F28" s="73">
        <f t="shared" si="1"/>
        <v>0.13876350000000001</v>
      </c>
      <c r="G28" s="74"/>
    </row>
    <row r="29" spans="1:7" x14ac:dyDescent="0.25">
      <c r="A29" s="58" t="str">
        <f>IFERROR(Zones!B22,0)</f>
        <v>RETAILSALES EL1 EAST PERIM SPC (M.E12)</v>
      </c>
      <c r="B29" s="62">
        <f>IFERROR(Zones!H22,0)</f>
        <v>2775.27</v>
      </c>
      <c r="C29" s="59">
        <f>IFERROR(Zones!K22,0)</f>
        <v>8.33</v>
      </c>
      <c r="D29" s="57">
        <f t="shared" si="0"/>
        <v>0.99949699879951992</v>
      </c>
      <c r="E29" s="72" cm="1">
        <f t="array" ref="E29">_xlfn.LET(
  _xlpm.tgt,
    TRIM(
      SUBSTITUTE(
        SUBSTITUTE(
          SUBSTITUTE(
            SUBSTITUTE(
              SUBSTITUTE(UPPER(A29),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8.3258100000000006</v>
      </c>
      <c r="F29" s="73">
        <f t="shared" si="1"/>
        <v>0.13876350000000001</v>
      </c>
      <c r="G29" s="74"/>
    </row>
    <row r="30" spans="1:7" x14ac:dyDescent="0.25">
      <c r="A30" s="58" t="str">
        <f>IFERROR(Zones!B23,0)</f>
        <v>RETAILSALES EL1 EAST PERIM SPC (T.E22)</v>
      </c>
      <c r="B30" s="62">
        <f>IFERROR(Zones!H23,0)</f>
        <v>2775.27</v>
      </c>
      <c r="C30" s="59">
        <f>IFERROR(Zones!K23,0)</f>
        <v>8.33</v>
      </c>
      <c r="D30" s="57">
        <f t="shared" si="0"/>
        <v>0.99949699879951992</v>
      </c>
      <c r="E30" s="72" cm="1">
        <f t="array" ref="E30">_xlfn.LET(
  _xlpm.tgt,
    TRIM(
      SUBSTITUTE(
        SUBSTITUTE(
          SUBSTITUTE(
            SUBSTITUTE(
              SUBSTITUTE(UPPER(A30),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8.3258100000000006</v>
      </c>
      <c r="F30" s="73">
        <f t="shared" si="1"/>
        <v>0.13876350000000001</v>
      </c>
      <c r="G30" s="74"/>
    </row>
    <row r="31" spans="1:7" x14ac:dyDescent="0.25">
      <c r="A31" s="58" t="str">
        <f>IFERROR(Zones!B24,0)</f>
        <v>RETAILSALES EL1 NORTH PERIM SPC (G.N3)</v>
      </c>
      <c r="B31" s="62">
        <f>IFERROR(Zones!H24,0)</f>
        <v>2775.27</v>
      </c>
      <c r="C31" s="59">
        <f>IFERROR(Zones!K24,0)</f>
        <v>8.33</v>
      </c>
      <c r="D31" s="57">
        <f t="shared" si="0"/>
        <v>0.99949699879951992</v>
      </c>
      <c r="E31" s="72" cm="1">
        <f t="array" ref="E31">_xlfn.LET(
  _xlpm.tgt,
    TRIM(
      SUBSTITUTE(
        SUBSTITUTE(
          SUBSTITUTE(
            SUBSTITUTE(
              SUBSTITUTE(UPPER(A31),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8.3258100000000006</v>
      </c>
      <c r="F31" s="73">
        <f t="shared" si="1"/>
        <v>0.13876350000000001</v>
      </c>
      <c r="G31" s="74"/>
    </row>
    <row r="32" spans="1:7" x14ac:dyDescent="0.25">
      <c r="A32" s="58" t="str">
        <f>IFERROR(Zones!B25,0)</f>
        <v>RETAILSALES EL1 NORTH PERIM SPC (M.N13)</v>
      </c>
      <c r="B32" s="62">
        <f>IFERROR(Zones!H25,0)</f>
        <v>2775.27</v>
      </c>
      <c r="C32" s="59">
        <f>IFERROR(Zones!K25,0)</f>
        <v>8.33</v>
      </c>
      <c r="D32" s="57">
        <f t="shared" si="0"/>
        <v>0.99949699879951992</v>
      </c>
      <c r="E32" s="72" cm="1">
        <f t="array" ref="E32">_xlfn.LET(
  _xlpm.tgt,
    TRIM(
      SUBSTITUTE(
        SUBSTITUTE(
          SUBSTITUTE(
            SUBSTITUTE(
              SUBSTITUTE(UPPER(A32),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8.3258100000000006</v>
      </c>
      <c r="F32" s="73">
        <f t="shared" si="1"/>
        <v>0.13876350000000001</v>
      </c>
      <c r="G32" s="74"/>
    </row>
    <row r="33" spans="1:7" x14ac:dyDescent="0.25">
      <c r="A33" s="58" t="str">
        <f>IFERROR(Zones!B26,0)</f>
        <v>RETAILSALES EL1 NORTH PERIM SPC (T.N23)</v>
      </c>
      <c r="B33" s="62">
        <f>IFERROR(Zones!H26,0)</f>
        <v>2775.27</v>
      </c>
      <c r="C33" s="59">
        <f>IFERROR(Zones!K26,0)</f>
        <v>8.33</v>
      </c>
      <c r="D33" s="57">
        <f t="shared" si="0"/>
        <v>0.99949699879951992</v>
      </c>
      <c r="E33" s="72" cm="1">
        <f t="array" ref="E33">_xlfn.LET(
  _xlpm.tgt,
    TRIM(
      SUBSTITUTE(
        SUBSTITUTE(
          SUBSTITUTE(
            SUBSTITUTE(
              SUBSTITUTE(UPPER(A33),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8.3258100000000006</v>
      </c>
      <c r="F33" s="73">
        <f t="shared" si="1"/>
        <v>0.13876350000000001</v>
      </c>
      <c r="G33" s="74"/>
    </row>
    <row r="34" spans="1:7" x14ac:dyDescent="0.25">
      <c r="A34" s="58" t="str">
        <f>IFERROR(Zones!B27,0)</f>
        <v>RETAILSALES EL1 SOUTH PERIM SPC (G.S1)</v>
      </c>
      <c r="B34" s="62">
        <f>IFERROR(Zones!H27,0)</f>
        <v>2775.27</v>
      </c>
      <c r="C34" s="59">
        <f>IFERROR(Zones!K27,0)</f>
        <v>8.33</v>
      </c>
      <c r="D34" s="57">
        <f t="shared" si="0"/>
        <v>0.99949699879951992</v>
      </c>
      <c r="E34" s="72" cm="1">
        <f t="array" ref="E34">_xlfn.LET(
  _xlpm.tgt,
    TRIM(
      SUBSTITUTE(
        SUBSTITUTE(
          SUBSTITUTE(
            SUBSTITUTE(
              SUBSTITUTE(UPPER(A34),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8.3258100000000006</v>
      </c>
      <c r="F34" s="73">
        <f t="shared" si="1"/>
        <v>0.13876350000000001</v>
      </c>
      <c r="G34" s="74"/>
    </row>
    <row r="35" spans="1:7" x14ac:dyDescent="0.25">
      <c r="A35" s="58" t="str">
        <f>IFERROR(Zones!B28,0)</f>
        <v>RETAILSALES EL1 SOUTH PERIM SPC (M.S11)</v>
      </c>
      <c r="B35" s="62">
        <f>IFERROR(Zones!H28,0)</f>
        <v>2775.27</v>
      </c>
      <c r="C35" s="59">
        <f>IFERROR(Zones!K28,0)</f>
        <v>8.33</v>
      </c>
      <c r="D35" s="57">
        <f t="shared" si="0"/>
        <v>0.99949699879951992</v>
      </c>
      <c r="E35" s="72" cm="1">
        <f t="array" ref="E35">_xlfn.LET(
  _xlpm.tgt,
    TRIM(
      SUBSTITUTE(
        SUBSTITUTE(
          SUBSTITUTE(
            SUBSTITUTE(
              SUBSTITUTE(UPPER(A35),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8.3258100000000006</v>
      </c>
      <c r="F35" s="73">
        <f t="shared" si="1"/>
        <v>0.13876350000000001</v>
      </c>
      <c r="G35" s="74"/>
    </row>
    <row r="36" spans="1:7" x14ac:dyDescent="0.25">
      <c r="A36" s="58" t="str">
        <f>IFERROR(Zones!B29,0)</f>
        <v>RETAILSALES EL1 SOUTH PERIM SPC (T.S21)</v>
      </c>
      <c r="B36" s="62">
        <f>IFERROR(Zones!H29,0)</f>
        <v>2775.27</v>
      </c>
      <c r="C36" s="59">
        <f>IFERROR(Zones!K29,0)</f>
        <v>8.33</v>
      </c>
      <c r="D36" s="57">
        <f t="shared" si="0"/>
        <v>0.99949699879951992</v>
      </c>
      <c r="E36" s="72" cm="1">
        <f t="array" ref="E36">_xlfn.LET(
  _xlpm.tgt,
    TRIM(
      SUBSTITUTE(
        SUBSTITUTE(
          SUBSTITUTE(
            SUBSTITUTE(
              SUBSTITUTE(UPPER(A36),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8.3258100000000006</v>
      </c>
      <c r="F36" s="73">
        <f t="shared" si="1"/>
        <v>0.13876350000000001</v>
      </c>
      <c r="G36" s="74"/>
    </row>
    <row r="37" spans="1:7" x14ac:dyDescent="0.25">
      <c r="A37" s="58" t="str">
        <f>IFERROR(Zones!B30,0)</f>
        <v>RETAILSALES EL1 WEST PERIM SPC (G.W4)</v>
      </c>
      <c r="B37" s="62">
        <f>IFERROR(Zones!H30,0)</f>
        <v>2775.27</v>
      </c>
      <c r="C37" s="59">
        <f>IFERROR(Zones!K30,0)</f>
        <v>8.33</v>
      </c>
      <c r="D37" s="57">
        <f t="shared" si="0"/>
        <v>0.99949699879951992</v>
      </c>
      <c r="E37" s="72" cm="1">
        <f t="array" ref="E37">_xlfn.LET(
  _xlpm.tgt,
    TRIM(
      SUBSTITUTE(
        SUBSTITUTE(
          SUBSTITUTE(
            SUBSTITUTE(
              SUBSTITUTE(UPPER(A37),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8.3258100000000006</v>
      </c>
      <c r="F37" s="73">
        <f t="shared" si="1"/>
        <v>0.13876350000000001</v>
      </c>
      <c r="G37" s="74"/>
    </row>
    <row r="38" spans="1:7" x14ac:dyDescent="0.25">
      <c r="A38" s="58" t="str">
        <f>IFERROR(Zones!B31,0)</f>
        <v>RETAILSALES EL1 WEST PERIM SPC (M.W14)</v>
      </c>
      <c r="B38" s="62">
        <f>IFERROR(Zones!H31,0)</f>
        <v>2775.27</v>
      </c>
      <c r="C38" s="59">
        <f>IFERROR(Zones!K31,0)</f>
        <v>8.33</v>
      </c>
      <c r="D38" s="57">
        <f t="shared" si="0"/>
        <v>0.99949699879951992</v>
      </c>
      <c r="E38" s="72" cm="1">
        <f t="array" ref="E38">_xlfn.LET(
  _xlpm.tgt,
    TRIM(
      SUBSTITUTE(
        SUBSTITUTE(
          SUBSTITUTE(
            SUBSTITUTE(
              SUBSTITUTE(UPPER(A38),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8.3258100000000006</v>
      </c>
      <c r="F38" s="73">
        <f t="shared" si="1"/>
        <v>0.13876350000000001</v>
      </c>
      <c r="G38" s="74"/>
    </row>
    <row r="39" spans="1:7" x14ac:dyDescent="0.25">
      <c r="A39" s="58" t="str">
        <f>IFERROR(Zones!B32,0)</f>
        <v>RETAILSALES EL1 WEST PERIM SPC (T.W24)</v>
      </c>
      <c r="B39" s="62">
        <f>IFERROR(Zones!H32,0)</f>
        <v>2775.27</v>
      </c>
      <c r="C39" s="59">
        <f>IFERROR(Zones!K32,0)</f>
        <v>8.33</v>
      </c>
      <c r="D39" s="57">
        <f t="shared" si="0"/>
        <v>0.99949699879951992</v>
      </c>
      <c r="E39" s="72" cm="1">
        <f t="array" ref="E39">_xlfn.LET(
  _xlpm.tgt,
    TRIM(
      SUBSTITUTE(
        SUBSTITUTE(
          SUBSTITUTE(
            SUBSTITUTE(
              SUBSTITUTE(UPPER(A39),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8.3258100000000006</v>
      </c>
      <c r="F39" s="73">
        <f t="shared" si="1"/>
        <v>0.13876350000000001</v>
      </c>
      <c r="G39" s="74"/>
    </row>
    <row r="40" spans="1:7" x14ac:dyDescent="0.25">
      <c r="A40" s="58" t="str">
        <f>Zones!B33</f>
        <v>Total (30 Space)</v>
      </c>
      <c r="B40" s="30"/>
      <c r="C40" s="59"/>
      <c r="D40" s="57"/>
      <c r="E40" s="75"/>
      <c r="F40" s="73"/>
      <c r="G40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459057.89</v>
      </c>
      <c r="D2">
        <v>96.27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459057.89</v>
      </c>
      <c r="D3">
        <v>96.27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16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431</v>
      </c>
      <c r="B2">
        <v>86.708460000000017</v>
      </c>
      <c r="C2" t="s">
        <v>396</v>
      </c>
    </row>
    <row r="3" spans="1:3" x14ac:dyDescent="0.25">
      <c r="A3" t="s">
        <v>432</v>
      </c>
      <c r="B3">
        <v>86.708460000000017</v>
      </c>
      <c r="C3" t="s">
        <v>414</v>
      </c>
    </row>
    <row r="4" spans="1:3" x14ac:dyDescent="0.25">
      <c r="A4" t="s">
        <v>433</v>
      </c>
      <c r="B4">
        <v>86.708460000000017</v>
      </c>
      <c r="C4" t="s">
        <v>415</v>
      </c>
    </row>
    <row r="5" spans="1:3" x14ac:dyDescent="0.25">
      <c r="A5" t="s">
        <v>434</v>
      </c>
      <c r="B5">
        <v>8.3258100000000006</v>
      </c>
      <c r="C5" t="s">
        <v>416</v>
      </c>
    </row>
    <row r="6" spans="1:3" x14ac:dyDescent="0.25">
      <c r="A6" t="s">
        <v>435</v>
      </c>
      <c r="B6">
        <v>8.3258100000000006</v>
      </c>
      <c r="C6" t="s">
        <v>417</v>
      </c>
    </row>
    <row r="7" spans="1:3" x14ac:dyDescent="0.25">
      <c r="A7" t="s">
        <v>436</v>
      </c>
      <c r="B7">
        <v>8.3258100000000006</v>
      </c>
      <c r="C7" t="s">
        <v>418</v>
      </c>
    </row>
    <row r="8" spans="1:3" x14ac:dyDescent="0.25">
      <c r="A8" t="s">
        <v>437</v>
      </c>
      <c r="B8">
        <v>8.3258100000000006</v>
      </c>
      <c r="C8" t="s">
        <v>419</v>
      </c>
    </row>
    <row r="9" spans="1:3" x14ac:dyDescent="0.25">
      <c r="A9" t="s">
        <v>438</v>
      </c>
      <c r="B9">
        <v>8.3258100000000006</v>
      </c>
      <c r="C9" t="s">
        <v>420</v>
      </c>
    </row>
    <row r="10" spans="1:3" x14ac:dyDescent="0.25">
      <c r="A10" t="s">
        <v>439</v>
      </c>
      <c r="B10">
        <v>8.3258100000000006</v>
      </c>
      <c r="C10" t="s">
        <v>421</v>
      </c>
    </row>
    <row r="11" spans="1:3" x14ac:dyDescent="0.25">
      <c r="A11" t="s">
        <v>440</v>
      </c>
      <c r="B11">
        <v>8.3258100000000006</v>
      </c>
      <c r="C11" t="s">
        <v>422</v>
      </c>
    </row>
    <row r="12" spans="1:3" x14ac:dyDescent="0.25">
      <c r="A12" t="s">
        <v>441</v>
      </c>
      <c r="B12">
        <v>8.3258100000000006</v>
      </c>
      <c r="C12" t="s">
        <v>423</v>
      </c>
    </row>
    <row r="13" spans="1:3" x14ac:dyDescent="0.25">
      <c r="A13" t="s">
        <v>442</v>
      </c>
      <c r="B13">
        <v>8.3258100000000006</v>
      </c>
      <c r="C13" t="s">
        <v>424</v>
      </c>
    </row>
    <row r="14" spans="1:3" x14ac:dyDescent="0.25">
      <c r="A14" t="s">
        <v>443</v>
      </c>
      <c r="B14">
        <v>8.3258100000000006</v>
      </c>
      <c r="C14" t="s">
        <v>425</v>
      </c>
    </row>
    <row r="15" spans="1:3" x14ac:dyDescent="0.25">
      <c r="A15" t="s">
        <v>444</v>
      </c>
      <c r="B15">
        <v>8.3258100000000006</v>
      </c>
      <c r="C15" t="s">
        <v>426</v>
      </c>
    </row>
    <row r="16" spans="1:3" x14ac:dyDescent="0.25">
      <c r="A16" t="s">
        <v>445</v>
      </c>
      <c r="B16">
        <v>8.3258100000000006</v>
      </c>
      <c r="C16" t="s">
        <v>427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4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Retail - Multistory Large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Retail_sales</v>
      </c>
      <c r="D3" s="63">
        <f>Raw_interiorlights!C2</f>
        <v>120011.7</v>
      </c>
      <c r="E3" s="43">
        <f>Raw_interiorlights!D2</f>
        <v>1.8650749823729991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New Construction</v>
      </c>
      <c r="B4" s="2" t="s">
        <v>66</v>
      </c>
      <c r="C4" s="2" t="str">
        <f>Raw_interiorlights!B3</f>
        <v>Retail_sales</v>
      </c>
      <c r="D4" s="63">
        <f>Raw_interiorlights!C3</f>
        <v>120011.7</v>
      </c>
      <c r="E4" s="43">
        <f>Raw_interiorlights!D3</f>
        <v>0.94987264497699919</v>
      </c>
      <c r="F4" s="44" t="s">
        <v>55</v>
      </c>
      <c r="G4" s="44" t="s">
        <v>55</v>
      </c>
      <c r="H4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Retail - Multistory Large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3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400</v>
      </c>
      <c r="C2">
        <v>120011.7</v>
      </c>
      <c r="D2">
        <v>1.8650749823729991</v>
      </c>
    </row>
    <row r="3" spans="1:4" x14ac:dyDescent="0.25">
      <c r="A3" t="s">
        <v>40</v>
      </c>
      <c r="B3" t="s">
        <v>400</v>
      </c>
      <c r="C3">
        <v>120011.7</v>
      </c>
      <c r="D3">
        <v>0.94987264497699919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17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9" ht="15.75" x14ac:dyDescent="0.25">
      <c r="A1" s="107" t="str">
        <f>"Equipment - "&amp;Prototype!A2</f>
        <v>Equipment - Retail - Multistory Large</v>
      </c>
      <c r="B1" s="89"/>
      <c r="C1" s="89"/>
      <c r="D1" s="89"/>
    </row>
    <row r="2" spans="1:9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9" x14ac:dyDescent="0.25">
      <c r="A3" s="3" t="str">
        <f>IF(TRIM(Raw_equipment!$A2)="Existing",Raw_equipment!B2,"")</f>
        <v>Retail_sales</v>
      </c>
      <c r="B3" s="64">
        <f>IF(TRIM(Raw_equipment!$A2)="Existing",Raw_equipment!C2,"")</f>
        <v>120011.7</v>
      </c>
      <c r="C3" s="54">
        <f>IF(TRIM(Raw_equipment!$A2)="Existing",Raw_equipment!D2,"")</f>
        <v>0.99987056951899955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6" spans="1:9" ht="15.75" x14ac:dyDescent="0.25">
      <c r="A6" s="107" t="str">
        <f>"Refrigeration - "&amp;Prototype!A2</f>
        <v>Refrigeration - Retail - Multistory Large</v>
      </c>
      <c r="B6" s="89"/>
      <c r="C6" s="89"/>
      <c r="D6" s="89"/>
    </row>
    <row r="7" spans="1:9" ht="30" x14ac:dyDescent="0.25">
      <c r="A7" s="51" t="s">
        <v>258</v>
      </c>
      <c r="B7" s="51" t="s">
        <v>259</v>
      </c>
      <c r="C7" s="52" t="s">
        <v>311</v>
      </c>
      <c r="D7" s="51" t="s">
        <v>261</v>
      </c>
    </row>
    <row r="8" spans="1:9" x14ac:dyDescent="0.25">
      <c r="A8" s="3" t="str">
        <f>IF(TRIM(Raw_refrigerationsystem!$A2)="Existing",Raw_refrigerationsystem!B2,"")</f>
        <v/>
      </c>
      <c r="B8" s="3" t="str">
        <f>IF(TRIM(Raw_refrigerationsystem!$A2)="Existing",Raw_refrigerationsystem!C2,"")</f>
        <v/>
      </c>
      <c r="C8" s="3" t="str">
        <f>IF(TRIM(Raw_refrigerationsystem!$A2)="Existing",Raw_refrigerationsystem!D2,"")</f>
        <v/>
      </c>
      <c r="D8" s="3" t="str">
        <f>IF(TRIM(Raw_refrigerationsystem!$A2)="Existing",Raw_refrigerationsystem!E2,"")</f>
        <v/>
      </c>
    </row>
    <row r="9" spans="1:9" x14ac:dyDescent="0.25">
      <c r="A9" s="3" t="str">
        <f>IF(TRIM(Raw_refrigerationsystem!$A3)="Existing",Raw_refrigerationsystem!B3,"")</f>
        <v/>
      </c>
      <c r="B9" s="3" t="str">
        <f>IF(TRIM(Raw_refrigerationsystem!$A3)="Existing",Raw_refrigerationsystem!C3,"")</f>
        <v/>
      </c>
      <c r="C9" s="3" t="str">
        <f>IF(TRIM(Raw_refrigerationsystem!$A3)="Existing",Raw_refrigerationsystem!D3,"")</f>
        <v/>
      </c>
      <c r="D9" s="3" t="str">
        <f>IF(TRIM(Raw_refrigerationsystem!$A3)="Existing",Raw_refrigerationsystem!E3,"")</f>
        <v/>
      </c>
    </row>
    <row r="10" spans="1:9" x14ac:dyDescent="0.25">
      <c r="A10" s="3" t="str">
        <f>IF(TRIM(Raw_refrigerationsystem!$A4)="Existing",Raw_refrigerationsystem!B4,"")</f>
        <v/>
      </c>
      <c r="B10" s="3" t="str">
        <f>IF(TRIM(Raw_refrigerationsystem!$A4)="Existing",Raw_refrigerationsystem!C4,"")</f>
        <v/>
      </c>
      <c r="C10" s="3" t="str">
        <f>IF(TRIM(Raw_refrigerationsystem!$A4)="Existing",Raw_refrigerationsystem!D4,"")</f>
        <v/>
      </c>
      <c r="D10" s="3" t="str">
        <f>IF(TRIM(Raw_refrigerationsystem!$A4)="Existing",Raw_refrigerationsystem!E4,"")</f>
        <v/>
      </c>
    </row>
    <row r="11" spans="1:9" x14ac:dyDescent="0.25">
      <c r="A11" s="3" t="str">
        <f>IF(TRIM(Raw_refrigerationsystem!$A5)="Existing",Raw_refrigerationsystem!B5,"")</f>
        <v/>
      </c>
      <c r="B11" s="3" t="str">
        <f>IF(TRIM(Raw_refrigerationsystem!$A5)="Existing",Raw_refrigerationsystem!C5,"")</f>
        <v/>
      </c>
      <c r="C11" s="3" t="str">
        <f>IF(TRIM(Raw_refrigerationsystem!$A5)="Existing",Raw_refrigerationsystem!D5,"")</f>
        <v/>
      </c>
      <c r="D11" s="3" t="str">
        <f>IF(TRIM(Raw_refrigerationsystem!$A5)="Existing",Raw_refrigerationsystem!E5,"")</f>
        <v/>
      </c>
    </row>
    <row r="14" spans="1:9" ht="15.75" x14ac:dyDescent="0.25">
      <c r="A14" s="107" t="str">
        <f>"Elevator - "&amp;Prototype!A2</f>
        <v>Elevator - Retail - Multistory Large</v>
      </c>
      <c r="B14" s="89"/>
      <c r="C14" s="89"/>
      <c r="D14" s="89"/>
      <c r="E14" s="89"/>
      <c r="F14" s="89"/>
      <c r="G14" s="89"/>
      <c r="H14" s="89"/>
      <c r="I14" s="89"/>
    </row>
    <row r="15" spans="1:9" ht="27" x14ac:dyDescent="0.25">
      <c r="A15" s="16" t="s">
        <v>18</v>
      </c>
      <c r="B15" s="16" t="s">
        <v>118</v>
      </c>
      <c r="C15" s="16" t="s">
        <v>119</v>
      </c>
      <c r="D15" s="16" t="s">
        <v>120</v>
      </c>
      <c r="E15" s="16" t="s">
        <v>121</v>
      </c>
      <c r="F15" s="16" t="s">
        <v>122</v>
      </c>
      <c r="G15" s="16" t="s">
        <v>123</v>
      </c>
      <c r="H15" s="16" t="s">
        <v>124</v>
      </c>
      <c r="I15" s="16" t="s">
        <v>100</v>
      </c>
    </row>
    <row r="16" spans="1:9" x14ac:dyDescent="0.25">
      <c r="A16" s="33" t="s">
        <v>39</v>
      </c>
      <c r="B16" s="4" t="s">
        <v>91</v>
      </c>
      <c r="C16" s="4" t="s">
        <v>91</v>
      </c>
      <c r="D16" s="4" t="s">
        <v>91</v>
      </c>
      <c r="E16" s="4" t="s">
        <v>91</v>
      </c>
      <c r="F16" s="4" t="s">
        <v>91</v>
      </c>
      <c r="G16" s="4" t="s">
        <v>91</v>
      </c>
      <c r="H16" s="4" t="s">
        <v>91</v>
      </c>
      <c r="I16" s="31"/>
    </row>
    <row r="17" spans="1:9" x14ac:dyDescent="0.25">
      <c r="A17" s="33" t="s">
        <v>40</v>
      </c>
      <c r="B17" s="4" t="s">
        <v>91</v>
      </c>
      <c r="C17" s="4" t="s">
        <v>91</v>
      </c>
      <c r="D17" s="4" t="s">
        <v>91</v>
      </c>
      <c r="E17" s="4" t="s">
        <v>91</v>
      </c>
      <c r="F17" s="4" t="s">
        <v>91</v>
      </c>
      <c r="G17" s="4" t="s">
        <v>91</v>
      </c>
      <c r="H17" s="4" t="s">
        <v>91</v>
      </c>
      <c r="I17" s="32"/>
    </row>
  </sheetData>
  <mergeCells count="3">
    <mergeCell ref="A14:I14"/>
    <mergeCell ref="A1:D1"/>
    <mergeCell ref="A6:D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3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400</v>
      </c>
      <c r="C2">
        <v>120011.7</v>
      </c>
      <c r="D2">
        <v>0.99987056951899955</v>
      </c>
    </row>
    <row r="3" spans="1:4" x14ac:dyDescent="0.25">
      <c r="A3" t="s">
        <v>40</v>
      </c>
      <c r="B3" t="s">
        <v>400</v>
      </c>
      <c r="C3">
        <v>120011.7</v>
      </c>
      <c r="D3">
        <v>0.99987056951899955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487</v>
      </c>
      <c r="D2" t="s">
        <v>488</v>
      </c>
    </row>
    <row r="3" spans="1:4" x14ac:dyDescent="0.25">
      <c r="A3" t="s">
        <v>40</v>
      </c>
      <c r="B3" t="s">
        <v>487</v>
      </c>
      <c r="D3" t="s">
        <v>488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26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Retail - Multistory Large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Infiltration Schedule</v>
      </c>
      <c r="B4" s="39" t="str">
        <f>Raw_schedule!A2</f>
        <v>Plenum</v>
      </c>
      <c r="C4" s="2" t="str">
        <f>Raw_schedule!C2</f>
        <v>AllDays</v>
      </c>
      <c r="D4" s="108" t="s">
        <v>345</v>
      </c>
      <c r="E4" s="2">
        <f>Raw_schedule!D2</f>
        <v>1</v>
      </c>
      <c r="F4" s="2">
        <f>Raw_schedule!E2</f>
        <v>1</v>
      </c>
      <c r="G4" s="2">
        <f>Raw_schedule!F2</f>
        <v>1</v>
      </c>
      <c r="H4" s="2">
        <f>Raw_schedule!G2</f>
        <v>1</v>
      </c>
      <c r="I4" s="2">
        <f>Raw_schedule!H2</f>
        <v>1</v>
      </c>
      <c r="J4" s="2">
        <f>Raw_schedule!I2</f>
        <v>1</v>
      </c>
      <c r="K4" s="2">
        <f>Raw_schedule!J2</f>
        <v>1</v>
      </c>
      <c r="L4" s="2">
        <f>Raw_schedule!K2</f>
        <v>1</v>
      </c>
      <c r="M4" s="2">
        <f>Raw_schedule!L2</f>
        <v>1</v>
      </c>
      <c r="N4" s="2">
        <f>Raw_schedule!M2</f>
        <v>1</v>
      </c>
      <c r="O4" s="2">
        <f>Raw_schedule!N2</f>
        <v>1</v>
      </c>
      <c r="P4" s="2">
        <f>Raw_schedule!O2</f>
        <v>1</v>
      </c>
      <c r="Q4" s="2">
        <f>Raw_schedule!P2</f>
        <v>1</v>
      </c>
      <c r="R4" s="2">
        <f>Raw_schedule!Q2</f>
        <v>1</v>
      </c>
      <c r="S4" s="2">
        <f>Raw_schedule!R2</f>
        <v>1</v>
      </c>
      <c r="T4" s="2">
        <f>Raw_schedule!S2</f>
        <v>1</v>
      </c>
      <c r="U4" s="2">
        <f>Raw_schedule!T2</f>
        <v>1</v>
      </c>
      <c r="V4" s="2">
        <f>Raw_schedule!U2</f>
        <v>1</v>
      </c>
      <c r="W4" s="2">
        <f>Raw_schedule!V2</f>
        <v>1</v>
      </c>
      <c r="X4" s="2">
        <f>Raw_schedule!W2</f>
        <v>1</v>
      </c>
      <c r="Y4" s="2">
        <f>Raw_schedule!X2</f>
        <v>1</v>
      </c>
      <c r="Z4" s="2">
        <f>Raw_schedule!Y2</f>
        <v>1</v>
      </c>
      <c r="AA4" s="2">
        <f>Raw_schedule!Z2</f>
        <v>1</v>
      </c>
      <c r="AB4" s="2">
        <f>Raw_schedule!AA2</f>
        <v>1</v>
      </c>
    </row>
    <row r="5" spans="1:28" x14ac:dyDescent="0.25">
      <c r="A5" s="39" t="str">
        <f>Raw_schedule!B3</f>
        <v>Cooling Setpoint Schedule</v>
      </c>
      <c r="B5" s="39" t="str">
        <f>Raw_schedule!A3</f>
        <v>Retail</v>
      </c>
      <c r="C5" s="2" t="str">
        <f>Raw_schedule!C3</f>
        <v>AllOtherDays</v>
      </c>
      <c r="D5" s="109"/>
      <c r="E5" s="2">
        <f>Raw_schedule!D3</f>
        <v>84.92</v>
      </c>
      <c r="F5" s="2">
        <f>Raw_schedule!E3</f>
        <v>84.92</v>
      </c>
      <c r="G5" s="2">
        <f>Raw_schedule!F3</f>
        <v>84.92</v>
      </c>
      <c r="H5" s="2">
        <f>Raw_schedule!G3</f>
        <v>84.92</v>
      </c>
      <c r="I5" s="2">
        <f>Raw_schedule!H3</f>
        <v>84.92</v>
      </c>
      <c r="J5" s="2">
        <f>Raw_schedule!I3</f>
        <v>84.92</v>
      </c>
      <c r="K5" s="2">
        <f>Raw_schedule!J3</f>
        <v>84.92</v>
      </c>
      <c r="L5" s="2">
        <f>Raw_schedule!K3</f>
        <v>84.92</v>
      </c>
      <c r="M5" s="2">
        <f>Raw_schedule!L3</f>
        <v>75.02</v>
      </c>
      <c r="N5" s="2">
        <f>Raw_schedule!M3</f>
        <v>75.02</v>
      </c>
      <c r="O5" s="2">
        <f>Raw_schedule!N3</f>
        <v>75.02</v>
      </c>
      <c r="P5" s="2">
        <f>Raw_schedule!O3</f>
        <v>75.02</v>
      </c>
      <c r="Q5" s="2">
        <f>Raw_schedule!P3</f>
        <v>75.02</v>
      </c>
      <c r="R5" s="2">
        <f>Raw_schedule!Q3</f>
        <v>75.02</v>
      </c>
      <c r="S5" s="2">
        <f>Raw_schedule!R3</f>
        <v>75.02</v>
      </c>
      <c r="T5" s="2">
        <f>Raw_schedule!S3</f>
        <v>75.02</v>
      </c>
      <c r="U5" s="2">
        <f>Raw_schedule!T3</f>
        <v>75.02</v>
      </c>
      <c r="V5" s="2">
        <f>Raw_schedule!U3</f>
        <v>75.02</v>
      </c>
      <c r="W5" s="2">
        <f>Raw_schedule!V3</f>
        <v>75.02</v>
      </c>
      <c r="X5" s="2">
        <f>Raw_schedule!W3</f>
        <v>84.92</v>
      </c>
      <c r="Y5" s="2">
        <f>Raw_schedule!X3</f>
        <v>84.92</v>
      </c>
      <c r="Z5" s="2">
        <f>Raw_schedule!Y3</f>
        <v>84.92</v>
      </c>
      <c r="AA5" s="2">
        <f>Raw_schedule!Z3</f>
        <v>84.92</v>
      </c>
      <c r="AB5" s="2">
        <f>Raw_schedule!AA3</f>
        <v>84.92</v>
      </c>
    </row>
    <row r="6" spans="1:28" x14ac:dyDescent="0.25">
      <c r="A6" s="39" t="str">
        <f>Raw_schedule!B4</f>
        <v>Cooling Setpoint Schedule</v>
      </c>
      <c r="B6" s="39" t="str">
        <f>Raw_schedule!A4</f>
        <v>Retail</v>
      </c>
      <c r="C6" s="2" t="str">
        <f>Raw_schedule!C4</f>
        <v>Saturdays</v>
      </c>
      <c r="D6" s="2"/>
      <c r="E6" s="2">
        <f>Raw_schedule!D4</f>
        <v>84.92</v>
      </c>
      <c r="F6" s="2">
        <f>Raw_schedule!E4</f>
        <v>84.92</v>
      </c>
      <c r="G6" s="2">
        <f>Raw_schedule!F4</f>
        <v>84.92</v>
      </c>
      <c r="H6" s="2">
        <f>Raw_schedule!G4</f>
        <v>84.92</v>
      </c>
      <c r="I6" s="2">
        <f>Raw_schedule!H4</f>
        <v>84.92</v>
      </c>
      <c r="J6" s="2">
        <f>Raw_schedule!I4</f>
        <v>84.92</v>
      </c>
      <c r="K6" s="2">
        <f>Raw_schedule!J4</f>
        <v>75.02</v>
      </c>
      <c r="L6" s="2">
        <f>Raw_schedule!K4</f>
        <v>75.02</v>
      </c>
      <c r="M6" s="2">
        <f>Raw_schedule!L4</f>
        <v>75.02</v>
      </c>
      <c r="N6" s="2">
        <f>Raw_schedule!M4</f>
        <v>75.02</v>
      </c>
      <c r="O6" s="2">
        <f>Raw_schedule!N4</f>
        <v>75.02</v>
      </c>
      <c r="P6" s="2">
        <f>Raw_schedule!O4</f>
        <v>75.02</v>
      </c>
      <c r="Q6" s="2">
        <f>Raw_schedule!P4</f>
        <v>75.02</v>
      </c>
      <c r="R6" s="2">
        <f>Raw_schedule!Q4</f>
        <v>75.02</v>
      </c>
      <c r="S6" s="2">
        <f>Raw_schedule!R4</f>
        <v>75.02</v>
      </c>
      <c r="T6" s="2">
        <f>Raw_schedule!S4</f>
        <v>75.02</v>
      </c>
      <c r="U6" s="2">
        <f>Raw_schedule!T4</f>
        <v>75.02</v>
      </c>
      <c r="V6" s="2">
        <f>Raw_schedule!U4</f>
        <v>75.02</v>
      </c>
      <c r="W6" s="2">
        <f>Raw_schedule!V4</f>
        <v>75.02</v>
      </c>
      <c r="X6" s="2">
        <f>Raw_schedule!W4</f>
        <v>75.02</v>
      </c>
      <c r="Y6" s="2">
        <f>Raw_schedule!X4</f>
        <v>75.02</v>
      </c>
      <c r="Z6" s="2">
        <f>Raw_schedule!Y4</f>
        <v>75.02</v>
      </c>
      <c r="AA6" s="2">
        <f>Raw_schedule!Z4</f>
        <v>84.92</v>
      </c>
      <c r="AB6" s="2">
        <f>Raw_schedule!AA4</f>
        <v>84.92</v>
      </c>
    </row>
    <row r="7" spans="1:28" x14ac:dyDescent="0.25">
      <c r="A7" s="39" t="str">
        <f>Raw_schedule!B5</f>
        <v>Cooling Setpoint Schedule</v>
      </c>
      <c r="B7" s="39" t="str">
        <f>Raw_schedule!A5</f>
        <v>Retail</v>
      </c>
      <c r="C7" s="2" t="str">
        <f>Raw_schedule!C5</f>
        <v>Weekdays</v>
      </c>
      <c r="D7" s="2"/>
      <c r="E7" s="2">
        <f>Raw_schedule!D5</f>
        <v>84.92</v>
      </c>
      <c r="F7" s="2">
        <f>Raw_schedule!E5</f>
        <v>84.92</v>
      </c>
      <c r="G7" s="2">
        <f>Raw_schedule!F5</f>
        <v>84.92</v>
      </c>
      <c r="H7" s="2">
        <f>Raw_schedule!G5</f>
        <v>84.92</v>
      </c>
      <c r="I7" s="2">
        <f>Raw_schedule!H5</f>
        <v>84.92</v>
      </c>
      <c r="J7" s="2">
        <f>Raw_schedule!I5</f>
        <v>84.92</v>
      </c>
      <c r="K7" s="2">
        <f>Raw_schedule!J5</f>
        <v>75.02</v>
      </c>
      <c r="L7" s="2">
        <f>Raw_schedule!K5</f>
        <v>75.02</v>
      </c>
      <c r="M7" s="2">
        <f>Raw_schedule!L5</f>
        <v>75.02</v>
      </c>
      <c r="N7" s="2">
        <f>Raw_schedule!M5</f>
        <v>75.02</v>
      </c>
      <c r="O7" s="2">
        <f>Raw_schedule!N5</f>
        <v>75.02</v>
      </c>
      <c r="P7" s="2">
        <f>Raw_schedule!O5</f>
        <v>75.02</v>
      </c>
      <c r="Q7" s="2">
        <f>Raw_schedule!P5</f>
        <v>75.02</v>
      </c>
      <c r="R7" s="2">
        <f>Raw_schedule!Q5</f>
        <v>75.02</v>
      </c>
      <c r="S7" s="2">
        <f>Raw_schedule!R5</f>
        <v>75.02</v>
      </c>
      <c r="T7" s="2">
        <f>Raw_schedule!S5</f>
        <v>75.02</v>
      </c>
      <c r="U7" s="2">
        <f>Raw_schedule!T5</f>
        <v>75.02</v>
      </c>
      <c r="V7" s="2">
        <f>Raw_schedule!U5</f>
        <v>75.02</v>
      </c>
      <c r="W7" s="2">
        <f>Raw_schedule!V5</f>
        <v>75.02</v>
      </c>
      <c r="X7" s="2">
        <f>Raw_schedule!W5</f>
        <v>75.02</v>
      </c>
      <c r="Y7" s="2">
        <f>Raw_schedule!X5</f>
        <v>75.02</v>
      </c>
      <c r="Z7" s="2">
        <f>Raw_schedule!Y5</f>
        <v>84.92</v>
      </c>
      <c r="AA7" s="2">
        <f>Raw_schedule!Z5</f>
        <v>84.92</v>
      </c>
      <c r="AB7" s="2">
        <f>Raw_schedule!AA5</f>
        <v>84.92</v>
      </c>
    </row>
    <row r="8" spans="1:28" x14ac:dyDescent="0.25">
      <c r="A8" s="39" t="str">
        <f>Raw_schedule!B6</f>
        <v>DHW Sch</v>
      </c>
      <c r="B8" s="39" t="str">
        <f>Raw_schedule!A6</f>
        <v>Retail</v>
      </c>
      <c r="C8" s="2" t="str">
        <f>Raw_schedule!C6</f>
        <v>AllOtherDays</v>
      </c>
      <c r="D8" s="2"/>
      <c r="E8" s="2">
        <f>Raw_schedule!D6</f>
        <v>7.0000000000000007E-2</v>
      </c>
      <c r="F8" s="2">
        <f>Raw_schedule!E6</f>
        <v>7.0000000000000007E-2</v>
      </c>
      <c r="G8" s="2">
        <f>Raw_schedule!F6</f>
        <v>7.0000000000000007E-2</v>
      </c>
      <c r="H8" s="2">
        <f>Raw_schedule!G6</f>
        <v>0.06</v>
      </c>
      <c r="I8" s="2">
        <f>Raw_schedule!H6</f>
        <v>0.06</v>
      </c>
      <c r="J8" s="2">
        <f>Raw_schedule!I6</f>
        <v>0.06</v>
      </c>
      <c r="K8" s="2">
        <f>Raw_schedule!J6</f>
        <v>7.0000000000000007E-2</v>
      </c>
      <c r="L8" s="2">
        <f>Raw_schedule!K6</f>
        <v>0.1</v>
      </c>
      <c r="M8" s="2">
        <f>Raw_schedule!L6</f>
        <v>0.12</v>
      </c>
      <c r="N8" s="2">
        <f>Raw_schedule!M6</f>
        <v>0.14000000000000001</v>
      </c>
      <c r="O8" s="2">
        <f>Raw_schedule!N6</f>
        <v>0.28999999999999998</v>
      </c>
      <c r="P8" s="2">
        <f>Raw_schedule!O6</f>
        <v>0.31</v>
      </c>
      <c r="Q8" s="2">
        <f>Raw_schedule!P6</f>
        <v>0.36</v>
      </c>
      <c r="R8" s="2">
        <f>Raw_schedule!Q6</f>
        <v>0.36</v>
      </c>
      <c r="S8" s="2">
        <f>Raw_schedule!R6</f>
        <v>0.34</v>
      </c>
      <c r="T8" s="2">
        <f>Raw_schedule!S6</f>
        <v>0.35</v>
      </c>
      <c r="U8" s="2">
        <f>Raw_schedule!T6</f>
        <v>0.37</v>
      </c>
      <c r="V8" s="2">
        <f>Raw_schedule!U6</f>
        <v>0.34</v>
      </c>
      <c r="W8" s="2">
        <f>Raw_schedule!V6</f>
        <v>0.25</v>
      </c>
      <c r="X8" s="2">
        <f>Raw_schedule!W6</f>
        <v>0.27</v>
      </c>
      <c r="Y8" s="2">
        <f>Raw_schedule!X6</f>
        <v>0.21</v>
      </c>
      <c r="Z8" s="2">
        <f>Raw_schedule!Y6</f>
        <v>0.16</v>
      </c>
      <c r="AA8" s="2">
        <f>Raw_schedule!Z6</f>
        <v>0.1</v>
      </c>
      <c r="AB8" s="2">
        <f>Raw_schedule!AA6</f>
        <v>0.06</v>
      </c>
    </row>
    <row r="9" spans="1:28" x14ac:dyDescent="0.25">
      <c r="A9" s="39" t="str">
        <f>Raw_schedule!B7</f>
        <v>DHW Sch</v>
      </c>
      <c r="B9" s="39" t="str">
        <f>Raw_schedule!A7</f>
        <v>Retail</v>
      </c>
      <c r="C9" s="2" t="str">
        <f>Raw_schedule!C7</f>
        <v>Saturday</v>
      </c>
      <c r="D9" s="2"/>
      <c r="E9" s="2">
        <f>Raw_schedule!D7</f>
        <v>0.11</v>
      </c>
      <c r="F9" s="2">
        <f>Raw_schedule!E7</f>
        <v>0.1</v>
      </c>
      <c r="G9" s="2">
        <f>Raw_schedule!F7</f>
        <v>0.08</v>
      </c>
      <c r="H9" s="2">
        <f>Raw_schedule!G7</f>
        <v>0.06</v>
      </c>
      <c r="I9" s="2">
        <f>Raw_schedule!H7</f>
        <v>0.06</v>
      </c>
      <c r="J9" s="2">
        <f>Raw_schedule!I7</f>
        <v>0.06</v>
      </c>
      <c r="K9" s="2">
        <f>Raw_schedule!J7</f>
        <v>7.0000000000000007E-2</v>
      </c>
      <c r="L9" s="2">
        <f>Raw_schedule!K7</f>
        <v>0.2</v>
      </c>
      <c r="M9" s="2">
        <f>Raw_schedule!L7</f>
        <v>0.24</v>
      </c>
      <c r="N9" s="2">
        <f>Raw_schedule!M7</f>
        <v>0.27</v>
      </c>
      <c r="O9" s="2">
        <f>Raw_schedule!N7</f>
        <v>0.42</v>
      </c>
      <c r="P9" s="2">
        <f>Raw_schedule!O7</f>
        <v>0.54</v>
      </c>
      <c r="Q9" s="2">
        <f>Raw_schedule!P7</f>
        <v>0.59</v>
      </c>
      <c r="R9" s="2">
        <f>Raw_schedule!Q7</f>
        <v>0.6</v>
      </c>
      <c r="S9" s="2">
        <f>Raw_schedule!R7</f>
        <v>0.49</v>
      </c>
      <c r="T9" s="2">
        <f>Raw_schedule!S7</f>
        <v>0.48</v>
      </c>
      <c r="U9" s="2">
        <f>Raw_schedule!T7</f>
        <v>0.47</v>
      </c>
      <c r="V9" s="2">
        <f>Raw_schedule!U7</f>
        <v>0.46</v>
      </c>
      <c r="W9" s="2">
        <f>Raw_schedule!V7</f>
        <v>0.44</v>
      </c>
      <c r="X9" s="2">
        <f>Raw_schedule!W7</f>
        <v>0.36</v>
      </c>
      <c r="Y9" s="2">
        <f>Raw_schedule!X7</f>
        <v>0.28999999999999998</v>
      </c>
      <c r="Z9" s="2">
        <f>Raw_schedule!Y7</f>
        <v>0.22</v>
      </c>
      <c r="AA9" s="2">
        <f>Raw_schedule!Z7</f>
        <v>0.16</v>
      </c>
      <c r="AB9" s="2">
        <f>Raw_schedule!AA7</f>
        <v>0.13</v>
      </c>
    </row>
    <row r="10" spans="1:28" x14ac:dyDescent="0.25">
      <c r="A10" s="39" t="str">
        <f>Raw_schedule!B8</f>
        <v>DHW Sch</v>
      </c>
      <c r="B10" s="39" t="str">
        <f>Raw_schedule!A8</f>
        <v>Retail</v>
      </c>
      <c r="C10" s="2" t="str">
        <f>Raw_schedule!C8</f>
        <v>Weekdays</v>
      </c>
      <c r="D10" s="2"/>
      <c r="E10" s="2">
        <f>Raw_schedule!D8</f>
        <v>0.04</v>
      </c>
      <c r="F10" s="2">
        <f>Raw_schedule!E8</f>
        <v>0.05</v>
      </c>
      <c r="G10" s="2">
        <f>Raw_schedule!F8</f>
        <v>0.05</v>
      </c>
      <c r="H10" s="2">
        <f>Raw_schedule!G8</f>
        <v>0.04</v>
      </c>
      <c r="I10" s="2">
        <f>Raw_schedule!H8</f>
        <v>0.04</v>
      </c>
      <c r="J10" s="2">
        <f>Raw_schedule!I8</f>
        <v>0.04</v>
      </c>
      <c r="K10" s="2">
        <f>Raw_schedule!J8</f>
        <v>0.04</v>
      </c>
      <c r="L10" s="2">
        <f>Raw_schedule!K8</f>
        <v>0.15</v>
      </c>
      <c r="M10" s="2">
        <f>Raw_schedule!L8</f>
        <v>0.23</v>
      </c>
      <c r="N10" s="2">
        <f>Raw_schedule!M8</f>
        <v>0.32</v>
      </c>
      <c r="O10" s="2">
        <f>Raw_schedule!N8</f>
        <v>0.41</v>
      </c>
      <c r="P10" s="2">
        <f>Raw_schedule!O8</f>
        <v>0.56999999999999995</v>
      </c>
      <c r="Q10" s="2">
        <f>Raw_schedule!P8</f>
        <v>0.62</v>
      </c>
      <c r="R10" s="2">
        <f>Raw_schedule!Q8</f>
        <v>0.61</v>
      </c>
      <c r="S10" s="2">
        <f>Raw_schedule!R8</f>
        <v>0.5</v>
      </c>
      <c r="T10" s="2">
        <f>Raw_schedule!S8</f>
        <v>0.45</v>
      </c>
      <c r="U10" s="2">
        <f>Raw_schedule!T8</f>
        <v>0.46</v>
      </c>
      <c r="V10" s="2">
        <f>Raw_schedule!U8</f>
        <v>0.47</v>
      </c>
      <c r="W10" s="2">
        <f>Raw_schedule!V8</f>
        <v>0.42</v>
      </c>
      <c r="X10" s="2">
        <f>Raw_schedule!W8</f>
        <v>0.34</v>
      </c>
      <c r="Y10" s="2">
        <f>Raw_schedule!X8</f>
        <v>0.33</v>
      </c>
      <c r="Z10" s="2">
        <f>Raw_schedule!Y8</f>
        <v>0.23</v>
      </c>
      <c r="AA10" s="2">
        <f>Raw_schedule!Z8</f>
        <v>0.13</v>
      </c>
      <c r="AB10" s="2">
        <f>Raw_schedule!AA8</f>
        <v>0.08</v>
      </c>
    </row>
    <row r="11" spans="1:28" x14ac:dyDescent="0.25">
      <c r="A11" s="39" t="str">
        <f>Raw_schedule!B9</f>
        <v>Elec Equip Sch</v>
      </c>
      <c r="B11" s="39" t="str">
        <f>Raw_schedule!A9</f>
        <v>Retail</v>
      </c>
      <c r="C11" s="2" t="str">
        <f>Raw_schedule!C9</f>
        <v>AllOtherDays</v>
      </c>
      <c r="D11" s="2"/>
      <c r="E11" s="2">
        <f>Raw_schedule!D9</f>
        <v>0.05</v>
      </c>
      <c r="F11" s="2">
        <f>Raw_schedule!E9</f>
        <v>0.05</v>
      </c>
      <c r="G11" s="2">
        <f>Raw_schedule!F9</f>
        <v>0.05</v>
      </c>
      <c r="H11" s="2">
        <f>Raw_schedule!G9</f>
        <v>0.05</v>
      </c>
      <c r="I11" s="2">
        <f>Raw_schedule!H9</f>
        <v>0.05</v>
      </c>
      <c r="J11" s="2">
        <f>Raw_schedule!I9</f>
        <v>0.05</v>
      </c>
      <c r="K11" s="2">
        <f>Raw_schedule!J9</f>
        <v>0.05</v>
      </c>
      <c r="L11" s="2">
        <f>Raw_schedule!K9</f>
        <v>0.05</v>
      </c>
      <c r="M11" s="2">
        <f>Raw_schedule!L9</f>
        <v>0.1</v>
      </c>
      <c r="N11" s="2">
        <f>Raw_schedule!M9</f>
        <v>0.1</v>
      </c>
      <c r="O11" s="2">
        <f>Raw_schedule!N9</f>
        <v>0.4</v>
      </c>
      <c r="P11" s="2">
        <f>Raw_schedule!O9</f>
        <v>0.4</v>
      </c>
      <c r="Q11" s="2">
        <f>Raw_schedule!P9</f>
        <v>0.6</v>
      </c>
      <c r="R11" s="2">
        <f>Raw_schedule!Q9</f>
        <v>0.6</v>
      </c>
      <c r="S11" s="2">
        <f>Raw_schedule!R9</f>
        <v>0.6</v>
      </c>
      <c r="T11" s="2">
        <f>Raw_schedule!S9</f>
        <v>0.6</v>
      </c>
      <c r="U11" s="2">
        <f>Raw_schedule!T9</f>
        <v>0.6</v>
      </c>
      <c r="V11" s="2">
        <f>Raw_schedule!U9</f>
        <v>0.4</v>
      </c>
      <c r="W11" s="2">
        <f>Raw_schedule!V9</f>
        <v>0.2</v>
      </c>
      <c r="X11" s="2">
        <f>Raw_schedule!W9</f>
        <v>0.05</v>
      </c>
      <c r="Y11" s="2">
        <f>Raw_schedule!X9</f>
        <v>0.05</v>
      </c>
      <c r="Z11" s="2">
        <f>Raw_schedule!Y9</f>
        <v>0.05</v>
      </c>
      <c r="AA11" s="2">
        <f>Raw_schedule!Z9</f>
        <v>0.05</v>
      </c>
      <c r="AB11" s="2">
        <f>Raw_schedule!AA9</f>
        <v>0.05</v>
      </c>
    </row>
    <row r="12" spans="1:28" x14ac:dyDescent="0.25">
      <c r="A12" s="39" t="str">
        <f>Raw_schedule!B10</f>
        <v>Elec Equip Sch</v>
      </c>
      <c r="B12" s="39" t="str">
        <f>Raw_schedule!A10</f>
        <v>Retail</v>
      </c>
      <c r="C12" s="2" t="str">
        <f>Raw_schedule!C10</f>
        <v>Saturday</v>
      </c>
      <c r="D12" s="2"/>
      <c r="E12" s="2">
        <f>Raw_schedule!D10</f>
        <v>0.05</v>
      </c>
      <c r="F12" s="2">
        <f>Raw_schedule!E10</f>
        <v>0.05</v>
      </c>
      <c r="G12" s="2">
        <f>Raw_schedule!F10</f>
        <v>0.05</v>
      </c>
      <c r="H12" s="2">
        <f>Raw_schedule!G10</f>
        <v>0.05</v>
      </c>
      <c r="I12" s="2">
        <f>Raw_schedule!H10</f>
        <v>0.05</v>
      </c>
      <c r="J12" s="2">
        <f>Raw_schedule!I10</f>
        <v>0.05</v>
      </c>
      <c r="K12" s="2">
        <f>Raw_schedule!J10</f>
        <v>0.05</v>
      </c>
      <c r="L12" s="2">
        <f>Raw_schedule!K10</f>
        <v>0.1</v>
      </c>
      <c r="M12" s="2">
        <f>Raw_schedule!L10</f>
        <v>0.3</v>
      </c>
      <c r="N12" s="2">
        <f>Raw_schedule!M10</f>
        <v>0.6</v>
      </c>
      <c r="O12" s="2">
        <f>Raw_schedule!N10</f>
        <v>0.9</v>
      </c>
      <c r="P12" s="2">
        <f>Raw_schedule!O10</f>
        <v>0.9</v>
      </c>
      <c r="Q12" s="2">
        <f>Raw_schedule!P10</f>
        <v>0.9</v>
      </c>
      <c r="R12" s="2">
        <f>Raw_schedule!Q10</f>
        <v>0.9</v>
      </c>
      <c r="S12" s="2">
        <f>Raw_schedule!R10</f>
        <v>0.9</v>
      </c>
      <c r="T12" s="2">
        <f>Raw_schedule!S10</f>
        <v>0.9</v>
      </c>
      <c r="U12" s="2">
        <f>Raw_schedule!T10</f>
        <v>0.9</v>
      </c>
      <c r="V12" s="2">
        <f>Raw_schedule!U10</f>
        <v>0.9</v>
      </c>
      <c r="W12" s="2">
        <f>Raw_schedule!V10</f>
        <v>0.5</v>
      </c>
      <c r="X12" s="2">
        <f>Raw_schedule!W10</f>
        <v>0.3</v>
      </c>
      <c r="Y12" s="2">
        <f>Raw_schedule!X10</f>
        <v>0.3</v>
      </c>
      <c r="Z12" s="2">
        <f>Raw_schedule!Y10</f>
        <v>0.1</v>
      </c>
      <c r="AA12" s="2">
        <f>Raw_schedule!Z10</f>
        <v>0.05</v>
      </c>
      <c r="AB12" s="2">
        <f>Raw_schedule!AA10</f>
        <v>0.05</v>
      </c>
    </row>
    <row r="13" spans="1:28" x14ac:dyDescent="0.25">
      <c r="A13" s="39" t="str">
        <f>Raw_schedule!B11</f>
        <v>Elec Equip Sch</v>
      </c>
      <c r="B13" s="39" t="str">
        <f>Raw_schedule!A11</f>
        <v>Retail</v>
      </c>
      <c r="C13" s="2" t="str">
        <f>Raw_schedule!C11</f>
        <v>Weekdays</v>
      </c>
      <c r="D13" s="2"/>
      <c r="E13" s="2">
        <f>Raw_schedule!D11</f>
        <v>0.05</v>
      </c>
      <c r="F13" s="2">
        <f>Raw_schedule!E11</f>
        <v>0.05</v>
      </c>
      <c r="G13" s="2">
        <f>Raw_schedule!F11</f>
        <v>0.05</v>
      </c>
      <c r="H13" s="2">
        <f>Raw_schedule!G11</f>
        <v>0.05</v>
      </c>
      <c r="I13" s="2">
        <f>Raw_schedule!H11</f>
        <v>0.05</v>
      </c>
      <c r="J13" s="2">
        <f>Raw_schedule!I11</f>
        <v>0.05</v>
      </c>
      <c r="K13" s="2">
        <f>Raw_schedule!J11</f>
        <v>0.05</v>
      </c>
      <c r="L13" s="2">
        <f>Raw_schedule!K11</f>
        <v>0.2</v>
      </c>
      <c r="M13" s="2">
        <f>Raw_schedule!L11</f>
        <v>0.5</v>
      </c>
      <c r="N13" s="2">
        <f>Raw_schedule!M11</f>
        <v>0.9</v>
      </c>
      <c r="O13" s="2">
        <f>Raw_schedule!N11</f>
        <v>0.9</v>
      </c>
      <c r="P13" s="2">
        <f>Raw_schedule!O11</f>
        <v>0.9</v>
      </c>
      <c r="Q13" s="2">
        <f>Raw_schedule!P11</f>
        <v>0.9</v>
      </c>
      <c r="R13" s="2">
        <f>Raw_schedule!Q11</f>
        <v>0.9</v>
      </c>
      <c r="S13" s="2">
        <f>Raw_schedule!R11</f>
        <v>0.9</v>
      </c>
      <c r="T13" s="2">
        <f>Raw_schedule!S11</f>
        <v>0.9</v>
      </c>
      <c r="U13" s="2">
        <f>Raw_schedule!T11</f>
        <v>0.9</v>
      </c>
      <c r="V13" s="2">
        <f>Raw_schedule!U11</f>
        <v>0.9</v>
      </c>
      <c r="W13" s="2">
        <f>Raw_schedule!V11</f>
        <v>0.6</v>
      </c>
      <c r="X13" s="2">
        <f>Raw_schedule!W11</f>
        <v>0.6</v>
      </c>
      <c r="Y13" s="2">
        <f>Raw_schedule!X11</f>
        <v>0.5</v>
      </c>
      <c r="Z13" s="2">
        <f>Raw_schedule!Y11</f>
        <v>0.2</v>
      </c>
      <c r="AA13" s="2">
        <f>Raw_schedule!Z11</f>
        <v>0.05</v>
      </c>
      <c r="AB13" s="2">
        <f>Raw_schedule!AA11</f>
        <v>0.05</v>
      </c>
    </row>
    <row r="14" spans="1:28" x14ac:dyDescent="0.25">
      <c r="A14" s="39" t="str">
        <f>Raw_schedule!B12</f>
        <v>Heating Setpoint Schedule</v>
      </c>
      <c r="B14" s="39" t="str">
        <f>Raw_schedule!A12</f>
        <v>Retail</v>
      </c>
      <c r="C14" s="2" t="str">
        <f>Raw_schedule!C12</f>
        <v>AllOtherDays</v>
      </c>
      <c r="D14" s="2"/>
      <c r="E14" s="2">
        <f>Raw_schedule!D12</f>
        <v>60.08</v>
      </c>
      <c r="F14" s="2">
        <f>Raw_schedule!E12</f>
        <v>60.08</v>
      </c>
      <c r="G14" s="2">
        <f>Raw_schedule!F12</f>
        <v>60.08</v>
      </c>
      <c r="H14" s="2">
        <f>Raw_schedule!G12</f>
        <v>60.08</v>
      </c>
      <c r="I14" s="2">
        <f>Raw_schedule!H12</f>
        <v>60.08</v>
      </c>
      <c r="J14" s="2">
        <f>Raw_schedule!I12</f>
        <v>60.08</v>
      </c>
      <c r="K14" s="2">
        <f>Raw_schedule!J12</f>
        <v>60.08</v>
      </c>
      <c r="L14" s="2">
        <f>Raw_schedule!K12</f>
        <v>60.08</v>
      </c>
      <c r="M14" s="2">
        <f>Raw_schedule!L12</f>
        <v>69.98</v>
      </c>
      <c r="N14" s="2">
        <f>Raw_schedule!M12</f>
        <v>69.98</v>
      </c>
      <c r="O14" s="2">
        <f>Raw_schedule!N12</f>
        <v>69.98</v>
      </c>
      <c r="P14" s="2">
        <f>Raw_schedule!O12</f>
        <v>69.98</v>
      </c>
      <c r="Q14" s="2">
        <f>Raw_schedule!P12</f>
        <v>69.98</v>
      </c>
      <c r="R14" s="2">
        <f>Raw_schedule!Q12</f>
        <v>69.98</v>
      </c>
      <c r="S14" s="2">
        <f>Raw_schedule!R12</f>
        <v>69.98</v>
      </c>
      <c r="T14" s="2">
        <f>Raw_schedule!S12</f>
        <v>69.98</v>
      </c>
      <c r="U14" s="2">
        <f>Raw_schedule!T12</f>
        <v>69.98</v>
      </c>
      <c r="V14" s="2">
        <f>Raw_schedule!U12</f>
        <v>69.98</v>
      </c>
      <c r="W14" s="2">
        <f>Raw_schedule!V12</f>
        <v>69.98</v>
      </c>
      <c r="X14" s="2">
        <f>Raw_schedule!W12</f>
        <v>60.08</v>
      </c>
      <c r="Y14" s="2">
        <f>Raw_schedule!X12</f>
        <v>60.08</v>
      </c>
      <c r="Z14" s="2">
        <f>Raw_schedule!Y12</f>
        <v>60.08</v>
      </c>
      <c r="AA14" s="2">
        <f>Raw_schedule!Z12</f>
        <v>60.08</v>
      </c>
      <c r="AB14" s="2">
        <f>Raw_schedule!AA12</f>
        <v>60.08</v>
      </c>
    </row>
    <row r="15" spans="1:28" x14ac:dyDescent="0.25">
      <c r="A15" s="39" t="str">
        <f>Raw_schedule!B13</f>
        <v>Heating Setpoint Schedule</v>
      </c>
      <c r="B15" s="39" t="str">
        <f>Raw_schedule!A13</f>
        <v>Retail</v>
      </c>
      <c r="C15" s="2" t="str">
        <f>Raw_schedule!C13</f>
        <v>Saturdays</v>
      </c>
      <c r="D15" s="2"/>
      <c r="E15" s="2">
        <f>Raw_schedule!D13</f>
        <v>60.08</v>
      </c>
      <c r="F15" s="2">
        <f>Raw_schedule!E13</f>
        <v>60.08</v>
      </c>
      <c r="G15" s="2">
        <f>Raw_schedule!F13</f>
        <v>60.08</v>
      </c>
      <c r="H15" s="2">
        <f>Raw_schedule!G13</f>
        <v>60.08</v>
      </c>
      <c r="I15" s="2">
        <f>Raw_schedule!H13</f>
        <v>60.08</v>
      </c>
      <c r="J15" s="2">
        <f>Raw_schedule!I13</f>
        <v>60.08</v>
      </c>
      <c r="K15" s="2">
        <f>Raw_schedule!J13</f>
        <v>69.98</v>
      </c>
      <c r="L15" s="2">
        <f>Raw_schedule!K13</f>
        <v>69.98</v>
      </c>
      <c r="M15" s="2">
        <f>Raw_schedule!L13</f>
        <v>69.98</v>
      </c>
      <c r="N15" s="2">
        <f>Raw_schedule!M13</f>
        <v>69.98</v>
      </c>
      <c r="O15" s="2">
        <f>Raw_schedule!N13</f>
        <v>69.98</v>
      </c>
      <c r="P15" s="2">
        <f>Raw_schedule!O13</f>
        <v>69.98</v>
      </c>
      <c r="Q15" s="2">
        <f>Raw_schedule!P13</f>
        <v>69.98</v>
      </c>
      <c r="R15" s="2">
        <f>Raw_schedule!Q13</f>
        <v>69.98</v>
      </c>
      <c r="S15" s="2">
        <f>Raw_schedule!R13</f>
        <v>69.98</v>
      </c>
      <c r="T15" s="2">
        <f>Raw_schedule!S13</f>
        <v>69.98</v>
      </c>
      <c r="U15" s="2">
        <f>Raw_schedule!T13</f>
        <v>69.98</v>
      </c>
      <c r="V15" s="2">
        <f>Raw_schedule!U13</f>
        <v>69.98</v>
      </c>
      <c r="W15" s="2">
        <f>Raw_schedule!V13</f>
        <v>69.98</v>
      </c>
      <c r="X15" s="2">
        <f>Raw_schedule!W13</f>
        <v>69.98</v>
      </c>
      <c r="Y15" s="2">
        <f>Raw_schedule!X13</f>
        <v>69.98</v>
      </c>
      <c r="Z15" s="2">
        <f>Raw_schedule!Y13</f>
        <v>69.98</v>
      </c>
      <c r="AA15" s="2">
        <f>Raw_schedule!Z13</f>
        <v>60.08</v>
      </c>
      <c r="AB15" s="2">
        <f>Raw_schedule!AA13</f>
        <v>60.08</v>
      </c>
    </row>
    <row r="16" spans="1:28" x14ac:dyDescent="0.25">
      <c r="A16" s="39" t="str">
        <f>Raw_schedule!B14</f>
        <v>Heating Setpoint Schedule</v>
      </c>
      <c r="B16" s="39" t="str">
        <f>Raw_schedule!A14</f>
        <v>Retail</v>
      </c>
      <c r="C16" s="2" t="str">
        <f>Raw_schedule!C14</f>
        <v>Weekdays</v>
      </c>
      <c r="D16" s="2"/>
      <c r="E16" s="2">
        <f>Raw_schedule!D14</f>
        <v>60.08</v>
      </c>
      <c r="F16" s="2">
        <f>Raw_schedule!E14</f>
        <v>60.08</v>
      </c>
      <c r="G16" s="2">
        <f>Raw_schedule!F14</f>
        <v>60.08</v>
      </c>
      <c r="H16" s="2">
        <f>Raw_schedule!G14</f>
        <v>60.08</v>
      </c>
      <c r="I16" s="2">
        <f>Raw_schedule!H14</f>
        <v>60.08</v>
      </c>
      <c r="J16" s="2">
        <f>Raw_schedule!I14</f>
        <v>60.08</v>
      </c>
      <c r="K16" s="2">
        <f>Raw_schedule!J14</f>
        <v>69.98</v>
      </c>
      <c r="L16" s="2">
        <f>Raw_schedule!K14</f>
        <v>69.98</v>
      </c>
      <c r="M16" s="2">
        <f>Raw_schedule!L14</f>
        <v>69.98</v>
      </c>
      <c r="N16" s="2">
        <f>Raw_schedule!M14</f>
        <v>69.98</v>
      </c>
      <c r="O16" s="2">
        <f>Raw_schedule!N14</f>
        <v>69.98</v>
      </c>
      <c r="P16" s="2">
        <f>Raw_schedule!O14</f>
        <v>69.98</v>
      </c>
      <c r="Q16" s="2">
        <f>Raw_schedule!P14</f>
        <v>69.98</v>
      </c>
      <c r="R16" s="2">
        <f>Raw_schedule!Q14</f>
        <v>69.98</v>
      </c>
      <c r="S16" s="2">
        <f>Raw_schedule!R14</f>
        <v>69.98</v>
      </c>
      <c r="T16" s="2">
        <f>Raw_schedule!S14</f>
        <v>69.98</v>
      </c>
      <c r="U16" s="2">
        <f>Raw_schedule!T14</f>
        <v>69.98</v>
      </c>
      <c r="V16" s="2">
        <f>Raw_schedule!U14</f>
        <v>69.98</v>
      </c>
      <c r="W16" s="2">
        <f>Raw_schedule!V14</f>
        <v>69.98</v>
      </c>
      <c r="X16" s="2">
        <f>Raw_schedule!W14</f>
        <v>69.98</v>
      </c>
      <c r="Y16" s="2">
        <f>Raw_schedule!X14</f>
        <v>69.98</v>
      </c>
      <c r="Z16" s="2">
        <f>Raw_schedule!Y14</f>
        <v>60.08</v>
      </c>
      <c r="AA16" s="2">
        <f>Raw_schedule!Z14</f>
        <v>60.08</v>
      </c>
      <c r="AB16" s="2">
        <f>Raw_schedule!AA14</f>
        <v>60.08</v>
      </c>
    </row>
    <row r="17" spans="1:28" x14ac:dyDescent="0.25">
      <c r="A17" s="39" t="str">
        <f>Raw_schedule!B15</f>
        <v>Infiltration Schedule</v>
      </c>
      <c r="B17" s="39" t="str">
        <f>Raw_schedule!A15</f>
        <v>Retail</v>
      </c>
      <c r="C17" s="2" t="str">
        <f>Raw_schedule!C15</f>
        <v>AllDays</v>
      </c>
      <c r="D17" s="2"/>
      <c r="E17" s="2">
        <f>Raw_schedule!D15</f>
        <v>1</v>
      </c>
      <c r="F17" s="2">
        <f>Raw_schedule!E15</f>
        <v>1</v>
      </c>
      <c r="G17" s="2">
        <f>Raw_schedule!F15</f>
        <v>1</v>
      </c>
      <c r="H17" s="2">
        <f>Raw_schedule!G15</f>
        <v>1</v>
      </c>
      <c r="I17" s="2">
        <f>Raw_schedule!H15</f>
        <v>1</v>
      </c>
      <c r="J17" s="2">
        <f>Raw_schedule!I15</f>
        <v>1</v>
      </c>
      <c r="K17" s="2">
        <f>Raw_schedule!J15</f>
        <v>1</v>
      </c>
      <c r="L17" s="2">
        <f>Raw_schedule!K15</f>
        <v>1</v>
      </c>
      <c r="M17" s="2">
        <f>Raw_schedule!L15</f>
        <v>1</v>
      </c>
      <c r="N17" s="2">
        <f>Raw_schedule!M15</f>
        <v>1</v>
      </c>
      <c r="O17" s="2">
        <f>Raw_schedule!N15</f>
        <v>1</v>
      </c>
      <c r="P17" s="2">
        <f>Raw_schedule!O15</f>
        <v>1</v>
      </c>
      <c r="Q17" s="2">
        <f>Raw_schedule!P15</f>
        <v>1</v>
      </c>
      <c r="R17" s="2">
        <f>Raw_schedule!Q15</f>
        <v>1</v>
      </c>
      <c r="S17" s="2">
        <f>Raw_schedule!R15</f>
        <v>1</v>
      </c>
      <c r="T17" s="2">
        <f>Raw_schedule!S15</f>
        <v>1</v>
      </c>
      <c r="U17" s="2">
        <f>Raw_schedule!T15</f>
        <v>1</v>
      </c>
      <c r="V17" s="2">
        <f>Raw_schedule!U15</f>
        <v>1</v>
      </c>
      <c r="W17" s="2">
        <f>Raw_schedule!V15</f>
        <v>1</v>
      </c>
      <c r="X17" s="2">
        <f>Raw_schedule!W15</f>
        <v>1</v>
      </c>
      <c r="Y17" s="2">
        <f>Raw_schedule!X15</f>
        <v>1</v>
      </c>
      <c r="Z17" s="2">
        <f>Raw_schedule!Y15</f>
        <v>1</v>
      </c>
      <c r="AA17" s="2">
        <f>Raw_schedule!Z15</f>
        <v>1</v>
      </c>
      <c r="AB17" s="2">
        <f>Raw_schedule!AA15</f>
        <v>1</v>
      </c>
    </row>
    <row r="18" spans="1:28" x14ac:dyDescent="0.25">
      <c r="A18" s="39" t="str">
        <f>Raw_schedule!B16</f>
        <v>Lighting Schedule</v>
      </c>
      <c r="B18" s="39" t="str">
        <f>Raw_schedule!A16</f>
        <v>Retail</v>
      </c>
      <c r="C18" s="2" t="str">
        <f>Raw_schedule!C16</f>
        <v>AllOtherDays</v>
      </c>
      <c r="D18" s="2"/>
      <c r="E18" s="2">
        <f>Raw_schedule!D16</f>
        <v>0.05</v>
      </c>
      <c r="F18" s="2">
        <f>Raw_schedule!E16</f>
        <v>0.05</v>
      </c>
      <c r="G18" s="2">
        <f>Raw_schedule!F16</f>
        <v>0.05</v>
      </c>
      <c r="H18" s="2">
        <f>Raw_schedule!G16</f>
        <v>0.05</v>
      </c>
      <c r="I18" s="2">
        <f>Raw_schedule!H16</f>
        <v>0.05</v>
      </c>
      <c r="J18" s="2">
        <f>Raw_schedule!I16</f>
        <v>0.05</v>
      </c>
      <c r="K18" s="2">
        <f>Raw_schedule!J16</f>
        <v>0.05</v>
      </c>
      <c r="L18" s="2">
        <f>Raw_schedule!K16</f>
        <v>0.05</v>
      </c>
      <c r="M18" s="2">
        <f>Raw_schedule!L16</f>
        <v>0.1</v>
      </c>
      <c r="N18" s="2">
        <f>Raw_schedule!M16</f>
        <v>0.1</v>
      </c>
      <c r="O18" s="2">
        <f>Raw_schedule!N16</f>
        <v>0.4</v>
      </c>
      <c r="P18" s="2">
        <f>Raw_schedule!O16</f>
        <v>0.4</v>
      </c>
      <c r="Q18" s="2">
        <f>Raw_schedule!P16</f>
        <v>0.55000000000000004</v>
      </c>
      <c r="R18" s="2">
        <f>Raw_schedule!Q16</f>
        <v>0.55000000000000004</v>
      </c>
      <c r="S18" s="2">
        <f>Raw_schedule!R16</f>
        <v>0.55000000000000004</v>
      </c>
      <c r="T18" s="2">
        <f>Raw_schedule!S16</f>
        <v>0.55000000000000004</v>
      </c>
      <c r="U18" s="2">
        <f>Raw_schedule!T16</f>
        <v>0.55000000000000004</v>
      </c>
      <c r="V18" s="2">
        <f>Raw_schedule!U16</f>
        <v>0.4</v>
      </c>
      <c r="W18" s="2">
        <f>Raw_schedule!V16</f>
        <v>0.2</v>
      </c>
      <c r="X18" s="2">
        <f>Raw_schedule!W16</f>
        <v>0.05</v>
      </c>
      <c r="Y18" s="2">
        <f>Raw_schedule!X16</f>
        <v>0.05</v>
      </c>
      <c r="Z18" s="2">
        <f>Raw_schedule!Y16</f>
        <v>0.05</v>
      </c>
      <c r="AA18" s="2">
        <f>Raw_schedule!Z16</f>
        <v>0.05</v>
      </c>
      <c r="AB18" s="2">
        <f>Raw_schedule!AA16</f>
        <v>0.05</v>
      </c>
    </row>
    <row r="19" spans="1:28" x14ac:dyDescent="0.25">
      <c r="A19" s="39" t="str">
        <f>Raw_schedule!B17</f>
        <v>Lighting Schedule</v>
      </c>
      <c r="B19" s="39" t="str">
        <f>Raw_schedule!A17</f>
        <v>Retail</v>
      </c>
      <c r="C19" s="2" t="str">
        <f>Raw_schedule!C17</f>
        <v>Saturday</v>
      </c>
      <c r="D19" s="2"/>
      <c r="E19" s="2">
        <f>Raw_schedule!D17</f>
        <v>0.05</v>
      </c>
      <c r="F19" s="2">
        <f>Raw_schedule!E17</f>
        <v>0.05</v>
      </c>
      <c r="G19" s="2">
        <f>Raw_schedule!F17</f>
        <v>0.05</v>
      </c>
      <c r="H19" s="2">
        <f>Raw_schedule!G17</f>
        <v>0.05</v>
      </c>
      <c r="I19" s="2">
        <f>Raw_schedule!H17</f>
        <v>0.05</v>
      </c>
      <c r="J19" s="2">
        <f>Raw_schedule!I17</f>
        <v>0.05</v>
      </c>
      <c r="K19" s="2">
        <f>Raw_schedule!J17</f>
        <v>0.05</v>
      </c>
      <c r="L19" s="2">
        <f>Raw_schedule!K17</f>
        <v>0.1</v>
      </c>
      <c r="M19" s="2">
        <f>Raw_schedule!L17</f>
        <v>0.3</v>
      </c>
      <c r="N19" s="2">
        <f>Raw_schedule!M17</f>
        <v>0.55000000000000004</v>
      </c>
      <c r="O19" s="2">
        <f>Raw_schedule!N17</f>
        <v>0.85</v>
      </c>
      <c r="P19" s="2">
        <f>Raw_schedule!O17</f>
        <v>0.85</v>
      </c>
      <c r="Q19" s="2">
        <f>Raw_schedule!P17</f>
        <v>0.85</v>
      </c>
      <c r="R19" s="2">
        <f>Raw_schedule!Q17</f>
        <v>0.85</v>
      </c>
      <c r="S19" s="2">
        <f>Raw_schedule!R17</f>
        <v>0.85</v>
      </c>
      <c r="T19" s="2">
        <f>Raw_schedule!S17</f>
        <v>0.85</v>
      </c>
      <c r="U19" s="2">
        <f>Raw_schedule!T17</f>
        <v>0.85</v>
      </c>
      <c r="V19" s="2">
        <f>Raw_schedule!U17</f>
        <v>0.85</v>
      </c>
      <c r="W19" s="2">
        <f>Raw_schedule!V17</f>
        <v>0.5</v>
      </c>
      <c r="X19" s="2">
        <f>Raw_schedule!W17</f>
        <v>0.3</v>
      </c>
      <c r="Y19" s="2">
        <f>Raw_schedule!X17</f>
        <v>0.3</v>
      </c>
      <c r="Z19" s="2">
        <f>Raw_schedule!Y17</f>
        <v>0.1</v>
      </c>
      <c r="AA19" s="2">
        <f>Raw_schedule!Z17</f>
        <v>0.05</v>
      </c>
      <c r="AB19" s="2">
        <f>Raw_schedule!AA17</f>
        <v>0.05</v>
      </c>
    </row>
    <row r="20" spans="1:28" x14ac:dyDescent="0.25">
      <c r="A20" s="39" t="str">
        <f>Raw_schedule!B18</f>
        <v>Lighting Schedule</v>
      </c>
      <c r="B20" s="39" t="str">
        <f>Raw_schedule!A18</f>
        <v>Retail</v>
      </c>
      <c r="C20" s="2" t="str">
        <f>Raw_schedule!C18</f>
        <v>Weekdays</v>
      </c>
      <c r="D20" s="2"/>
      <c r="E20" s="2">
        <f>Raw_schedule!D18</f>
        <v>0.05</v>
      </c>
      <c r="F20" s="2">
        <f>Raw_schedule!E18</f>
        <v>0.05</v>
      </c>
      <c r="G20" s="2">
        <f>Raw_schedule!F18</f>
        <v>0.05</v>
      </c>
      <c r="H20" s="2">
        <f>Raw_schedule!G18</f>
        <v>0.05</v>
      </c>
      <c r="I20" s="2">
        <f>Raw_schedule!H18</f>
        <v>0.05</v>
      </c>
      <c r="J20" s="2">
        <f>Raw_schedule!I18</f>
        <v>0.05</v>
      </c>
      <c r="K20" s="2">
        <f>Raw_schedule!J18</f>
        <v>0.05</v>
      </c>
      <c r="L20" s="2">
        <f>Raw_schedule!K18</f>
        <v>0.2</v>
      </c>
      <c r="M20" s="2">
        <f>Raw_schedule!L18</f>
        <v>0.5</v>
      </c>
      <c r="N20" s="2">
        <f>Raw_schedule!M18</f>
        <v>0.85</v>
      </c>
      <c r="O20" s="2">
        <f>Raw_schedule!N18</f>
        <v>0.85</v>
      </c>
      <c r="P20" s="2">
        <f>Raw_schedule!O18</f>
        <v>0.85</v>
      </c>
      <c r="Q20" s="2">
        <f>Raw_schedule!P18</f>
        <v>0.85</v>
      </c>
      <c r="R20" s="2">
        <f>Raw_schedule!Q18</f>
        <v>0.85</v>
      </c>
      <c r="S20" s="2">
        <f>Raw_schedule!R18</f>
        <v>0.85</v>
      </c>
      <c r="T20" s="2">
        <f>Raw_schedule!S18</f>
        <v>0.85</v>
      </c>
      <c r="U20" s="2">
        <f>Raw_schedule!T18</f>
        <v>0.85</v>
      </c>
      <c r="V20" s="2">
        <f>Raw_schedule!U18</f>
        <v>0.85</v>
      </c>
      <c r="W20" s="2">
        <f>Raw_schedule!V18</f>
        <v>0.55000000000000004</v>
      </c>
      <c r="X20" s="2">
        <f>Raw_schedule!W18</f>
        <v>0.55000000000000004</v>
      </c>
      <c r="Y20" s="2">
        <f>Raw_schedule!X18</f>
        <v>0.5</v>
      </c>
      <c r="Z20" s="2">
        <f>Raw_schedule!Y18</f>
        <v>0.2</v>
      </c>
      <c r="AA20" s="2">
        <f>Raw_schedule!Z18</f>
        <v>0.05</v>
      </c>
      <c r="AB20" s="2">
        <f>Raw_schedule!AA18</f>
        <v>0.05</v>
      </c>
    </row>
    <row r="21" spans="1:28" x14ac:dyDescent="0.25">
      <c r="A21" s="39" t="str">
        <f>Raw_schedule!B19</f>
        <v>OA Schedule</v>
      </c>
      <c r="B21" s="39" t="str">
        <f>Raw_schedule!A19</f>
        <v>Retail</v>
      </c>
      <c r="C21" s="2" t="str">
        <f>Raw_schedule!C19</f>
        <v>AllOtherDays</v>
      </c>
      <c r="D21" s="2"/>
      <c r="E21" s="2">
        <f>Raw_schedule!D19</f>
        <v>0</v>
      </c>
      <c r="F21" s="2">
        <f>Raw_schedule!E19</f>
        <v>0</v>
      </c>
      <c r="G21" s="2">
        <f>Raw_schedule!F19</f>
        <v>0</v>
      </c>
      <c r="H21" s="2">
        <f>Raw_schedule!G19</f>
        <v>0</v>
      </c>
      <c r="I21" s="2">
        <f>Raw_schedule!H19</f>
        <v>0</v>
      </c>
      <c r="J21" s="2">
        <f>Raw_schedule!I19</f>
        <v>0</v>
      </c>
      <c r="K21" s="2">
        <f>Raw_schedule!J19</f>
        <v>0</v>
      </c>
      <c r="L21" s="2">
        <f>Raw_schedule!K19</f>
        <v>0</v>
      </c>
      <c r="M21" s="2">
        <f>Raw_schedule!L19</f>
        <v>1</v>
      </c>
      <c r="N21" s="2">
        <f>Raw_schedule!M19</f>
        <v>1</v>
      </c>
      <c r="O21" s="2">
        <f>Raw_schedule!N19</f>
        <v>1</v>
      </c>
      <c r="P21" s="2">
        <f>Raw_schedule!O19</f>
        <v>1</v>
      </c>
      <c r="Q21" s="2">
        <f>Raw_schedule!P19</f>
        <v>1</v>
      </c>
      <c r="R21" s="2">
        <f>Raw_schedule!Q19</f>
        <v>1</v>
      </c>
      <c r="S21" s="2">
        <f>Raw_schedule!R19</f>
        <v>1</v>
      </c>
      <c r="T21" s="2">
        <f>Raw_schedule!S19</f>
        <v>1</v>
      </c>
      <c r="U21" s="2">
        <f>Raw_schedule!T19</f>
        <v>1</v>
      </c>
      <c r="V21" s="2">
        <f>Raw_schedule!U19</f>
        <v>1</v>
      </c>
      <c r="W21" s="2">
        <f>Raw_schedule!V19</f>
        <v>1</v>
      </c>
      <c r="X21" s="2">
        <f>Raw_schedule!W19</f>
        <v>0</v>
      </c>
      <c r="Y21" s="2">
        <f>Raw_schedule!X19</f>
        <v>0</v>
      </c>
      <c r="Z21" s="2">
        <f>Raw_schedule!Y19</f>
        <v>0</v>
      </c>
      <c r="AA21" s="2">
        <f>Raw_schedule!Z19</f>
        <v>0</v>
      </c>
      <c r="AB21" s="2">
        <f>Raw_schedule!AA19</f>
        <v>0</v>
      </c>
    </row>
    <row r="22" spans="1:28" x14ac:dyDescent="0.25">
      <c r="A22" s="39" t="str">
        <f>Raw_schedule!B20</f>
        <v>OA Schedule</v>
      </c>
      <c r="B22" s="39" t="str">
        <f>Raw_schedule!A20</f>
        <v>Retail</v>
      </c>
      <c r="C22" s="2" t="str">
        <f>Raw_schedule!C20</f>
        <v>Saturdays</v>
      </c>
      <c r="D22" s="2"/>
      <c r="E22" s="2">
        <f>Raw_schedule!D20</f>
        <v>0</v>
      </c>
      <c r="F22" s="2">
        <f>Raw_schedule!E20</f>
        <v>0</v>
      </c>
      <c r="G22" s="2">
        <f>Raw_schedule!F20</f>
        <v>0</v>
      </c>
      <c r="H22" s="2">
        <f>Raw_schedule!G20</f>
        <v>0</v>
      </c>
      <c r="I22" s="2">
        <f>Raw_schedule!H20</f>
        <v>0</v>
      </c>
      <c r="J22" s="2">
        <f>Raw_schedule!I20</f>
        <v>0</v>
      </c>
      <c r="K22" s="2">
        <f>Raw_schedule!J20</f>
        <v>1</v>
      </c>
      <c r="L22" s="2">
        <f>Raw_schedule!K20</f>
        <v>1</v>
      </c>
      <c r="M22" s="2">
        <f>Raw_schedule!L20</f>
        <v>1</v>
      </c>
      <c r="N22" s="2">
        <f>Raw_schedule!M20</f>
        <v>1</v>
      </c>
      <c r="O22" s="2">
        <f>Raw_schedule!N20</f>
        <v>1</v>
      </c>
      <c r="P22" s="2">
        <f>Raw_schedule!O20</f>
        <v>1</v>
      </c>
      <c r="Q22" s="2">
        <f>Raw_schedule!P20</f>
        <v>1</v>
      </c>
      <c r="R22" s="2">
        <f>Raw_schedule!Q20</f>
        <v>1</v>
      </c>
      <c r="S22" s="2">
        <f>Raw_schedule!R20</f>
        <v>1</v>
      </c>
      <c r="T22" s="2">
        <f>Raw_schedule!S20</f>
        <v>1</v>
      </c>
      <c r="U22" s="2">
        <f>Raw_schedule!T20</f>
        <v>1</v>
      </c>
      <c r="V22" s="2">
        <f>Raw_schedule!U20</f>
        <v>1</v>
      </c>
      <c r="W22" s="2">
        <f>Raw_schedule!V20</f>
        <v>1</v>
      </c>
      <c r="X22" s="2">
        <f>Raw_schedule!W20</f>
        <v>1</v>
      </c>
      <c r="Y22" s="2">
        <f>Raw_schedule!X20</f>
        <v>1</v>
      </c>
      <c r="Z22" s="2">
        <f>Raw_schedule!Y20</f>
        <v>1</v>
      </c>
      <c r="AA22" s="2">
        <f>Raw_schedule!Z20</f>
        <v>0</v>
      </c>
      <c r="AB22" s="2">
        <f>Raw_schedule!AA20</f>
        <v>0</v>
      </c>
    </row>
    <row r="23" spans="1:28" x14ac:dyDescent="0.25">
      <c r="A23" s="39" t="str">
        <f>Raw_schedule!B21</f>
        <v>OA Schedule</v>
      </c>
      <c r="B23" s="39" t="str">
        <f>Raw_schedule!A21</f>
        <v>Retail</v>
      </c>
      <c r="C23" s="2" t="str">
        <f>Raw_schedule!C21</f>
        <v>Weekdays</v>
      </c>
      <c r="D23" s="2"/>
      <c r="E23" s="2">
        <f>Raw_schedule!D21</f>
        <v>0</v>
      </c>
      <c r="F23" s="2">
        <f>Raw_schedule!E21</f>
        <v>0</v>
      </c>
      <c r="G23" s="2">
        <f>Raw_schedule!F21</f>
        <v>0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1</v>
      </c>
      <c r="L23" s="2">
        <f>Raw_schedule!K21</f>
        <v>1</v>
      </c>
      <c r="M23" s="2">
        <f>Raw_schedule!L21</f>
        <v>1</v>
      </c>
      <c r="N23" s="2">
        <f>Raw_schedule!M21</f>
        <v>1</v>
      </c>
      <c r="O23" s="2">
        <f>Raw_schedule!N21</f>
        <v>1</v>
      </c>
      <c r="P23" s="2">
        <f>Raw_schedule!O21</f>
        <v>1</v>
      </c>
      <c r="Q23" s="2">
        <f>Raw_schedule!P21</f>
        <v>1</v>
      </c>
      <c r="R23" s="2">
        <f>Raw_schedule!Q21</f>
        <v>1</v>
      </c>
      <c r="S23" s="2">
        <f>Raw_schedule!R21</f>
        <v>1</v>
      </c>
      <c r="T23" s="2">
        <f>Raw_schedule!S21</f>
        <v>1</v>
      </c>
      <c r="U23" s="2">
        <f>Raw_schedule!T21</f>
        <v>1</v>
      </c>
      <c r="V23" s="2">
        <f>Raw_schedule!U21</f>
        <v>1</v>
      </c>
      <c r="W23" s="2">
        <f>Raw_schedule!V21</f>
        <v>1</v>
      </c>
      <c r="X23" s="2">
        <f>Raw_schedule!W21</f>
        <v>1</v>
      </c>
      <c r="Y23" s="2">
        <f>Raw_schedule!X21</f>
        <v>1</v>
      </c>
      <c r="Z23" s="2">
        <f>Raw_schedule!Y21</f>
        <v>0</v>
      </c>
      <c r="AA23" s="2">
        <f>Raw_schedule!Z21</f>
        <v>0</v>
      </c>
      <c r="AB23" s="2">
        <f>Raw_schedule!AA21</f>
        <v>0</v>
      </c>
    </row>
    <row r="24" spans="1:28" x14ac:dyDescent="0.25">
      <c r="A24" s="39" t="str">
        <f>Raw_schedule!B22</f>
        <v>Occupant Sch</v>
      </c>
      <c r="B24" s="39" t="str">
        <f>Raw_schedule!A22</f>
        <v>Retail</v>
      </c>
      <c r="C24" s="2" t="str">
        <f>Raw_schedule!C22</f>
        <v>AllOtherDays</v>
      </c>
      <c r="D24" s="2"/>
      <c r="E24" s="2">
        <f>Raw_schedule!D22</f>
        <v>0</v>
      </c>
      <c r="F24" s="2">
        <f>Raw_schedule!E22</f>
        <v>0</v>
      </c>
      <c r="G24" s="2">
        <f>Raw_schedule!F22</f>
        <v>0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</v>
      </c>
      <c r="L24" s="2">
        <f>Raw_schedule!K22</f>
        <v>0</v>
      </c>
      <c r="M24" s="2">
        <f>Raw_schedule!L22</f>
        <v>0</v>
      </c>
      <c r="N24" s="2">
        <f>Raw_schedule!M22</f>
        <v>0.1</v>
      </c>
      <c r="O24" s="2">
        <f>Raw_schedule!N22</f>
        <v>0.2</v>
      </c>
      <c r="P24" s="2">
        <f>Raw_schedule!O22</f>
        <v>0.2</v>
      </c>
      <c r="Q24" s="2">
        <f>Raw_schedule!P22</f>
        <v>0.4</v>
      </c>
      <c r="R24" s="2">
        <f>Raw_schedule!Q22</f>
        <v>0.4</v>
      </c>
      <c r="S24" s="2">
        <f>Raw_schedule!R22</f>
        <v>0.4</v>
      </c>
      <c r="T24" s="2">
        <f>Raw_schedule!S22</f>
        <v>0.4</v>
      </c>
      <c r="U24" s="2">
        <f>Raw_schedule!T22</f>
        <v>0.4</v>
      </c>
      <c r="V24" s="2">
        <f>Raw_schedule!U22</f>
        <v>0.2</v>
      </c>
      <c r="W24" s="2">
        <f>Raw_schedule!V22</f>
        <v>0.1</v>
      </c>
      <c r="X24" s="2">
        <f>Raw_schedule!W22</f>
        <v>0</v>
      </c>
      <c r="Y24" s="2">
        <f>Raw_schedule!X22</f>
        <v>0</v>
      </c>
      <c r="Z24" s="2">
        <f>Raw_schedule!Y22</f>
        <v>0</v>
      </c>
      <c r="AA24" s="2">
        <f>Raw_schedule!Z22</f>
        <v>0</v>
      </c>
      <c r="AB24" s="2">
        <f>Raw_schedule!AA22</f>
        <v>0</v>
      </c>
    </row>
    <row r="25" spans="1:28" x14ac:dyDescent="0.25">
      <c r="A25" s="39" t="str">
        <f>Raw_schedule!B23</f>
        <v>Occupant Sch</v>
      </c>
      <c r="B25" s="39" t="str">
        <f>Raw_schedule!A23</f>
        <v>Retail</v>
      </c>
      <c r="C25" s="2" t="str">
        <f>Raw_schedule!C23</f>
        <v>Saturday</v>
      </c>
      <c r="D25" s="2"/>
      <c r="E25" s="2">
        <f>Raw_schedule!D23</f>
        <v>0</v>
      </c>
      <c r="F25" s="2">
        <f>Raw_schedule!E23</f>
        <v>0</v>
      </c>
      <c r="G25" s="2">
        <f>Raw_schedule!F23</f>
        <v>0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0.1</v>
      </c>
      <c r="M25" s="2">
        <f>Raw_schedule!L23</f>
        <v>0.2</v>
      </c>
      <c r="N25" s="2">
        <f>Raw_schedule!M23</f>
        <v>0.5</v>
      </c>
      <c r="O25" s="2">
        <f>Raw_schedule!N23</f>
        <v>0.6</v>
      </c>
      <c r="P25" s="2">
        <f>Raw_schedule!O23</f>
        <v>0.8</v>
      </c>
      <c r="Q25" s="2">
        <f>Raw_schedule!P23</f>
        <v>0.8</v>
      </c>
      <c r="R25" s="2">
        <f>Raw_schedule!Q23</f>
        <v>0.8</v>
      </c>
      <c r="S25" s="2">
        <f>Raw_schedule!R23</f>
        <v>0.8</v>
      </c>
      <c r="T25" s="2">
        <f>Raw_schedule!S23</f>
        <v>0.8</v>
      </c>
      <c r="U25" s="2">
        <f>Raw_schedule!T23</f>
        <v>0.8</v>
      </c>
      <c r="V25" s="2">
        <f>Raw_schedule!U23</f>
        <v>0.6</v>
      </c>
      <c r="W25" s="2">
        <f>Raw_schedule!V23</f>
        <v>0.2</v>
      </c>
      <c r="X25" s="2">
        <f>Raw_schedule!W23</f>
        <v>0.2</v>
      </c>
      <c r="Y25" s="2">
        <f>Raw_schedule!X23</f>
        <v>0.2</v>
      </c>
      <c r="Z25" s="2">
        <f>Raw_schedule!Y23</f>
        <v>0.1</v>
      </c>
      <c r="AA25" s="2">
        <f>Raw_schedule!Z23</f>
        <v>0</v>
      </c>
      <c r="AB25" s="2">
        <f>Raw_schedule!AA23</f>
        <v>0</v>
      </c>
    </row>
    <row r="26" spans="1:28" x14ac:dyDescent="0.25">
      <c r="A26" s="39" t="str">
        <f>Raw_schedule!B24</f>
        <v>Occupant Sch</v>
      </c>
      <c r="B26" s="39" t="str">
        <f>Raw_schedule!A24</f>
        <v>Retail</v>
      </c>
      <c r="C26" s="2" t="str">
        <f>Raw_schedule!C24</f>
        <v>Weekdays</v>
      </c>
      <c r="D26" s="2"/>
      <c r="E26" s="2">
        <f>Raw_schedule!D24</f>
        <v>0</v>
      </c>
      <c r="F26" s="2">
        <f>Raw_schedule!E24</f>
        <v>0</v>
      </c>
      <c r="G26" s="2">
        <f>Raw_schedule!F24</f>
        <v>0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</v>
      </c>
      <c r="L26" s="2">
        <f>Raw_schedule!K24</f>
        <v>0.1</v>
      </c>
      <c r="M26" s="2">
        <f>Raw_schedule!L24</f>
        <v>0.2</v>
      </c>
      <c r="N26" s="2">
        <f>Raw_schedule!M24</f>
        <v>0.5</v>
      </c>
      <c r="O26" s="2">
        <f>Raw_schedule!N24</f>
        <v>0.5</v>
      </c>
      <c r="P26" s="2">
        <f>Raw_schedule!O24</f>
        <v>0.7</v>
      </c>
      <c r="Q26" s="2">
        <f>Raw_schedule!P24</f>
        <v>0.7</v>
      </c>
      <c r="R26" s="2">
        <f>Raw_schedule!Q24</f>
        <v>0.7</v>
      </c>
      <c r="S26" s="2">
        <f>Raw_schedule!R24</f>
        <v>0.7</v>
      </c>
      <c r="T26" s="2">
        <f>Raw_schedule!S24</f>
        <v>0.8</v>
      </c>
      <c r="U26" s="2">
        <f>Raw_schedule!T24</f>
        <v>0.7</v>
      </c>
      <c r="V26" s="2">
        <f>Raw_schedule!U24</f>
        <v>0.5</v>
      </c>
      <c r="W26" s="2">
        <f>Raw_schedule!V24</f>
        <v>0.5</v>
      </c>
      <c r="X26" s="2">
        <f>Raw_schedule!W24</f>
        <v>0.3</v>
      </c>
      <c r="Y26" s="2">
        <f>Raw_schedule!X24</f>
        <v>0.3</v>
      </c>
      <c r="Z26" s="2">
        <f>Raw_schedule!Y24</f>
        <v>0</v>
      </c>
      <c r="AA26" s="2">
        <f>Raw_schedule!Z24</f>
        <v>0</v>
      </c>
      <c r="AB26" s="2">
        <f>Raw_schedule!AA24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B53B-F779-4596-AC8C-A2CB2C0D91A1}">
  <dimension ref="A1"/>
  <sheetViews>
    <sheetView workbookViewId="0"/>
  </sheetViews>
  <sheetFormatPr defaultRowHeight="15" x14ac:dyDescent="0.25"/>
  <sheetData>
    <row r="1" spans="1:1" x14ac:dyDescent="0.25">
      <c r="A1" t="s">
        <v>489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24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393</v>
      </c>
      <c r="B2" t="s">
        <v>474</v>
      </c>
      <c r="C2" t="s">
        <v>475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401</v>
      </c>
      <c r="B3" t="s">
        <v>476</v>
      </c>
      <c r="C3" t="s">
        <v>477</v>
      </c>
      <c r="D3">
        <v>84.92</v>
      </c>
      <c r="E3">
        <v>84.92</v>
      </c>
      <c r="F3">
        <v>84.92</v>
      </c>
      <c r="G3">
        <v>84.92</v>
      </c>
      <c r="H3">
        <v>84.92</v>
      </c>
      <c r="I3">
        <v>84.92</v>
      </c>
      <c r="J3">
        <v>84.92</v>
      </c>
      <c r="K3">
        <v>84.92</v>
      </c>
      <c r="L3">
        <v>75.02</v>
      </c>
      <c r="M3">
        <v>75.02</v>
      </c>
      <c r="N3">
        <v>75.02</v>
      </c>
      <c r="O3">
        <v>75.02</v>
      </c>
      <c r="P3">
        <v>75.02</v>
      </c>
      <c r="Q3">
        <v>75.02</v>
      </c>
      <c r="R3">
        <v>75.02</v>
      </c>
      <c r="S3">
        <v>75.02</v>
      </c>
      <c r="T3">
        <v>75.02</v>
      </c>
      <c r="U3">
        <v>75.02</v>
      </c>
      <c r="V3">
        <v>75.02</v>
      </c>
      <c r="W3">
        <v>84.92</v>
      </c>
      <c r="X3">
        <v>84.92</v>
      </c>
      <c r="Y3">
        <v>84.92</v>
      </c>
      <c r="Z3">
        <v>84.92</v>
      </c>
      <c r="AA3">
        <v>84.92</v>
      </c>
    </row>
    <row r="4" spans="1:27" x14ac:dyDescent="0.25">
      <c r="A4" t="s">
        <v>401</v>
      </c>
      <c r="B4" t="s">
        <v>476</v>
      </c>
      <c r="C4" t="s">
        <v>478</v>
      </c>
      <c r="D4">
        <v>84.92</v>
      </c>
      <c r="E4">
        <v>84.92</v>
      </c>
      <c r="F4">
        <v>84.92</v>
      </c>
      <c r="G4">
        <v>84.92</v>
      </c>
      <c r="H4">
        <v>84.92</v>
      </c>
      <c r="I4">
        <v>84.92</v>
      </c>
      <c r="J4">
        <v>75.02</v>
      </c>
      <c r="K4">
        <v>75.02</v>
      </c>
      <c r="L4">
        <v>75.02</v>
      </c>
      <c r="M4">
        <v>75.02</v>
      </c>
      <c r="N4">
        <v>75.02</v>
      </c>
      <c r="O4">
        <v>75.02</v>
      </c>
      <c r="P4">
        <v>75.02</v>
      </c>
      <c r="Q4">
        <v>75.02</v>
      </c>
      <c r="R4">
        <v>75.02</v>
      </c>
      <c r="S4">
        <v>75.02</v>
      </c>
      <c r="T4">
        <v>75.02</v>
      </c>
      <c r="U4">
        <v>75.02</v>
      </c>
      <c r="V4">
        <v>75.02</v>
      </c>
      <c r="W4">
        <v>75.02</v>
      </c>
      <c r="X4">
        <v>75.02</v>
      </c>
      <c r="Y4">
        <v>75.02</v>
      </c>
      <c r="Z4">
        <v>84.92</v>
      </c>
      <c r="AA4">
        <v>84.92</v>
      </c>
    </row>
    <row r="5" spans="1:27" x14ac:dyDescent="0.25">
      <c r="A5" t="s">
        <v>401</v>
      </c>
      <c r="B5" t="s">
        <v>476</v>
      </c>
      <c r="C5" t="s">
        <v>479</v>
      </c>
      <c r="D5">
        <v>84.92</v>
      </c>
      <c r="E5">
        <v>84.92</v>
      </c>
      <c r="F5">
        <v>84.92</v>
      </c>
      <c r="G5">
        <v>84.92</v>
      </c>
      <c r="H5">
        <v>84.92</v>
      </c>
      <c r="I5">
        <v>84.92</v>
      </c>
      <c r="J5">
        <v>75.02</v>
      </c>
      <c r="K5">
        <v>75.02</v>
      </c>
      <c r="L5">
        <v>75.02</v>
      </c>
      <c r="M5">
        <v>75.02</v>
      </c>
      <c r="N5">
        <v>75.02</v>
      </c>
      <c r="O5">
        <v>75.02</v>
      </c>
      <c r="P5">
        <v>75.02</v>
      </c>
      <c r="Q5">
        <v>75.02</v>
      </c>
      <c r="R5">
        <v>75.02</v>
      </c>
      <c r="S5">
        <v>75.02</v>
      </c>
      <c r="T5">
        <v>75.02</v>
      </c>
      <c r="U5">
        <v>75.02</v>
      </c>
      <c r="V5">
        <v>75.02</v>
      </c>
      <c r="W5">
        <v>75.02</v>
      </c>
      <c r="X5">
        <v>75.02</v>
      </c>
      <c r="Y5">
        <v>84.92</v>
      </c>
      <c r="Z5">
        <v>84.92</v>
      </c>
      <c r="AA5">
        <v>84.92</v>
      </c>
    </row>
    <row r="6" spans="1:27" x14ac:dyDescent="0.25">
      <c r="A6" t="s">
        <v>401</v>
      </c>
      <c r="B6" t="s">
        <v>480</v>
      </c>
      <c r="C6" t="s">
        <v>477</v>
      </c>
      <c r="D6">
        <v>7.0000000000000007E-2</v>
      </c>
      <c r="E6">
        <v>7.0000000000000007E-2</v>
      </c>
      <c r="F6">
        <v>7.0000000000000007E-2</v>
      </c>
      <c r="G6">
        <v>0.06</v>
      </c>
      <c r="H6">
        <v>0.06</v>
      </c>
      <c r="I6">
        <v>0.06</v>
      </c>
      <c r="J6">
        <v>7.0000000000000007E-2</v>
      </c>
      <c r="K6">
        <v>0.1</v>
      </c>
      <c r="L6">
        <v>0.12</v>
      </c>
      <c r="M6">
        <v>0.14000000000000001</v>
      </c>
      <c r="N6">
        <v>0.28999999999999998</v>
      </c>
      <c r="O6">
        <v>0.31</v>
      </c>
      <c r="P6">
        <v>0.36</v>
      </c>
      <c r="Q6">
        <v>0.36</v>
      </c>
      <c r="R6">
        <v>0.34</v>
      </c>
      <c r="S6">
        <v>0.35</v>
      </c>
      <c r="T6">
        <v>0.37</v>
      </c>
      <c r="U6">
        <v>0.34</v>
      </c>
      <c r="V6">
        <v>0.25</v>
      </c>
      <c r="W6">
        <v>0.27</v>
      </c>
      <c r="X6">
        <v>0.21</v>
      </c>
      <c r="Y6">
        <v>0.16</v>
      </c>
      <c r="Z6">
        <v>0.1</v>
      </c>
      <c r="AA6">
        <v>0.06</v>
      </c>
    </row>
    <row r="7" spans="1:27" x14ac:dyDescent="0.25">
      <c r="A7" t="s">
        <v>401</v>
      </c>
      <c r="B7" t="s">
        <v>480</v>
      </c>
      <c r="C7" t="s">
        <v>481</v>
      </c>
      <c r="D7">
        <v>0.11</v>
      </c>
      <c r="E7">
        <v>0.1</v>
      </c>
      <c r="F7">
        <v>0.08</v>
      </c>
      <c r="G7">
        <v>0.06</v>
      </c>
      <c r="H7">
        <v>0.06</v>
      </c>
      <c r="I7">
        <v>0.06</v>
      </c>
      <c r="J7">
        <v>7.0000000000000007E-2</v>
      </c>
      <c r="K7">
        <v>0.2</v>
      </c>
      <c r="L7">
        <v>0.24</v>
      </c>
      <c r="M7">
        <v>0.27</v>
      </c>
      <c r="N7">
        <v>0.42</v>
      </c>
      <c r="O7">
        <v>0.54</v>
      </c>
      <c r="P7">
        <v>0.59</v>
      </c>
      <c r="Q7">
        <v>0.6</v>
      </c>
      <c r="R7">
        <v>0.49</v>
      </c>
      <c r="S7">
        <v>0.48</v>
      </c>
      <c r="T7">
        <v>0.47</v>
      </c>
      <c r="U7">
        <v>0.46</v>
      </c>
      <c r="V7">
        <v>0.44</v>
      </c>
      <c r="W7">
        <v>0.36</v>
      </c>
      <c r="X7">
        <v>0.28999999999999998</v>
      </c>
      <c r="Y7">
        <v>0.22</v>
      </c>
      <c r="Z7">
        <v>0.16</v>
      </c>
      <c r="AA7">
        <v>0.13</v>
      </c>
    </row>
    <row r="8" spans="1:27" x14ac:dyDescent="0.25">
      <c r="A8" t="s">
        <v>401</v>
      </c>
      <c r="B8" t="s">
        <v>480</v>
      </c>
      <c r="C8" t="s">
        <v>479</v>
      </c>
      <c r="D8">
        <v>0.04</v>
      </c>
      <c r="E8">
        <v>0.05</v>
      </c>
      <c r="F8">
        <v>0.05</v>
      </c>
      <c r="G8">
        <v>0.04</v>
      </c>
      <c r="H8">
        <v>0.04</v>
      </c>
      <c r="I8">
        <v>0.04</v>
      </c>
      <c r="J8">
        <v>0.04</v>
      </c>
      <c r="K8">
        <v>0.15</v>
      </c>
      <c r="L8">
        <v>0.23</v>
      </c>
      <c r="M8">
        <v>0.32</v>
      </c>
      <c r="N8">
        <v>0.41</v>
      </c>
      <c r="O8">
        <v>0.56999999999999995</v>
      </c>
      <c r="P8">
        <v>0.62</v>
      </c>
      <c r="Q8">
        <v>0.61</v>
      </c>
      <c r="R8">
        <v>0.5</v>
      </c>
      <c r="S8">
        <v>0.45</v>
      </c>
      <c r="T8">
        <v>0.46</v>
      </c>
      <c r="U8">
        <v>0.47</v>
      </c>
      <c r="V8">
        <v>0.42</v>
      </c>
      <c r="W8">
        <v>0.34</v>
      </c>
      <c r="X8">
        <v>0.33</v>
      </c>
      <c r="Y8">
        <v>0.23</v>
      </c>
      <c r="Z8">
        <v>0.13</v>
      </c>
      <c r="AA8">
        <v>0.08</v>
      </c>
    </row>
    <row r="9" spans="1:27" x14ac:dyDescent="0.25">
      <c r="A9" t="s">
        <v>401</v>
      </c>
      <c r="B9" t="s">
        <v>482</v>
      </c>
      <c r="C9" t="s">
        <v>477</v>
      </c>
      <c r="D9">
        <v>0.05</v>
      </c>
      <c r="E9">
        <v>0.05</v>
      </c>
      <c r="F9">
        <v>0.05</v>
      </c>
      <c r="G9">
        <v>0.05</v>
      </c>
      <c r="H9">
        <v>0.05</v>
      </c>
      <c r="I9">
        <v>0.05</v>
      </c>
      <c r="J9">
        <v>0.05</v>
      </c>
      <c r="K9">
        <v>0.05</v>
      </c>
      <c r="L9">
        <v>0.1</v>
      </c>
      <c r="M9">
        <v>0.1</v>
      </c>
      <c r="N9">
        <v>0.4</v>
      </c>
      <c r="O9">
        <v>0.4</v>
      </c>
      <c r="P9">
        <v>0.6</v>
      </c>
      <c r="Q9">
        <v>0.6</v>
      </c>
      <c r="R9">
        <v>0.6</v>
      </c>
      <c r="S9">
        <v>0.6</v>
      </c>
      <c r="T9">
        <v>0.6</v>
      </c>
      <c r="U9">
        <v>0.4</v>
      </c>
      <c r="V9">
        <v>0.2</v>
      </c>
      <c r="W9">
        <v>0.05</v>
      </c>
      <c r="X9">
        <v>0.05</v>
      </c>
      <c r="Y9">
        <v>0.05</v>
      </c>
      <c r="Z9">
        <v>0.05</v>
      </c>
      <c r="AA9">
        <v>0.05</v>
      </c>
    </row>
    <row r="10" spans="1:27" x14ac:dyDescent="0.25">
      <c r="A10" t="s">
        <v>401</v>
      </c>
      <c r="B10" t="s">
        <v>482</v>
      </c>
      <c r="C10" t="s">
        <v>481</v>
      </c>
      <c r="D10">
        <v>0.05</v>
      </c>
      <c r="E10">
        <v>0.05</v>
      </c>
      <c r="F10">
        <v>0.05</v>
      </c>
      <c r="G10">
        <v>0.05</v>
      </c>
      <c r="H10">
        <v>0.05</v>
      </c>
      <c r="I10">
        <v>0.05</v>
      </c>
      <c r="J10">
        <v>0.05</v>
      </c>
      <c r="K10">
        <v>0.1</v>
      </c>
      <c r="L10">
        <v>0.3</v>
      </c>
      <c r="M10">
        <v>0.6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0.5</v>
      </c>
      <c r="W10">
        <v>0.3</v>
      </c>
      <c r="X10">
        <v>0.3</v>
      </c>
      <c r="Y10">
        <v>0.1</v>
      </c>
      <c r="Z10">
        <v>0.05</v>
      </c>
      <c r="AA10">
        <v>0.05</v>
      </c>
    </row>
    <row r="11" spans="1:27" x14ac:dyDescent="0.25">
      <c r="A11" t="s">
        <v>401</v>
      </c>
      <c r="B11" t="s">
        <v>482</v>
      </c>
      <c r="C11" t="s">
        <v>479</v>
      </c>
      <c r="D11">
        <v>0.05</v>
      </c>
      <c r="E11">
        <v>0.05</v>
      </c>
      <c r="F11">
        <v>0.05</v>
      </c>
      <c r="G11">
        <v>0.05</v>
      </c>
      <c r="H11">
        <v>0.05</v>
      </c>
      <c r="I11">
        <v>0.05</v>
      </c>
      <c r="J11">
        <v>0.05</v>
      </c>
      <c r="K11">
        <v>0.2</v>
      </c>
      <c r="L11">
        <v>0.5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0.6</v>
      </c>
      <c r="W11">
        <v>0.6</v>
      </c>
      <c r="X11">
        <v>0.5</v>
      </c>
      <c r="Y11">
        <v>0.2</v>
      </c>
      <c r="Z11">
        <v>0.05</v>
      </c>
      <c r="AA11">
        <v>0.05</v>
      </c>
    </row>
    <row r="12" spans="1:27" x14ac:dyDescent="0.25">
      <c r="A12" t="s">
        <v>401</v>
      </c>
      <c r="B12" t="s">
        <v>483</v>
      </c>
      <c r="C12" t="s">
        <v>477</v>
      </c>
      <c r="D12">
        <v>60.08</v>
      </c>
      <c r="E12">
        <v>60.08</v>
      </c>
      <c r="F12">
        <v>60.08</v>
      </c>
      <c r="G12">
        <v>60.08</v>
      </c>
      <c r="H12">
        <v>60.08</v>
      </c>
      <c r="I12">
        <v>60.08</v>
      </c>
      <c r="J12">
        <v>60.08</v>
      </c>
      <c r="K12">
        <v>60.08</v>
      </c>
      <c r="L12">
        <v>69.98</v>
      </c>
      <c r="M12">
        <v>69.98</v>
      </c>
      <c r="N12">
        <v>69.98</v>
      </c>
      <c r="O12">
        <v>69.98</v>
      </c>
      <c r="P12">
        <v>69.98</v>
      </c>
      <c r="Q12">
        <v>69.98</v>
      </c>
      <c r="R12">
        <v>69.98</v>
      </c>
      <c r="S12">
        <v>69.98</v>
      </c>
      <c r="T12">
        <v>69.98</v>
      </c>
      <c r="U12">
        <v>69.98</v>
      </c>
      <c r="V12">
        <v>69.98</v>
      </c>
      <c r="W12">
        <v>60.08</v>
      </c>
      <c r="X12">
        <v>60.08</v>
      </c>
      <c r="Y12">
        <v>60.08</v>
      </c>
      <c r="Z12">
        <v>60.08</v>
      </c>
      <c r="AA12">
        <v>60.08</v>
      </c>
    </row>
    <row r="13" spans="1:27" x14ac:dyDescent="0.25">
      <c r="A13" t="s">
        <v>401</v>
      </c>
      <c r="B13" t="s">
        <v>483</v>
      </c>
      <c r="C13" t="s">
        <v>478</v>
      </c>
      <c r="D13">
        <v>60.08</v>
      </c>
      <c r="E13">
        <v>60.08</v>
      </c>
      <c r="F13">
        <v>60.08</v>
      </c>
      <c r="G13">
        <v>60.08</v>
      </c>
      <c r="H13">
        <v>60.08</v>
      </c>
      <c r="I13">
        <v>60.08</v>
      </c>
      <c r="J13">
        <v>69.98</v>
      </c>
      <c r="K13">
        <v>69.98</v>
      </c>
      <c r="L13">
        <v>69.98</v>
      </c>
      <c r="M13">
        <v>69.98</v>
      </c>
      <c r="N13">
        <v>69.98</v>
      </c>
      <c r="O13">
        <v>69.98</v>
      </c>
      <c r="P13">
        <v>69.98</v>
      </c>
      <c r="Q13">
        <v>69.98</v>
      </c>
      <c r="R13">
        <v>69.98</v>
      </c>
      <c r="S13">
        <v>69.98</v>
      </c>
      <c r="T13">
        <v>69.98</v>
      </c>
      <c r="U13">
        <v>69.98</v>
      </c>
      <c r="V13">
        <v>69.98</v>
      </c>
      <c r="W13">
        <v>69.98</v>
      </c>
      <c r="X13">
        <v>69.98</v>
      </c>
      <c r="Y13">
        <v>69.98</v>
      </c>
      <c r="Z13">
        <v>60.08</v>
      </c>
      <c r="AA13">
        <v>60.08</v>
      </c>
    </row>
    <row r="14" spans="1:27" x14ac:dyDescent="0.25">
      <c r="A14" t="s">
        <v>401</v>
      </c>
      <c r="B14" t="s">
        <v>483</v>
      </c>
      <c r="C14" t="s">
        <v>479</v>
      </c>
      <c r="D14">
        <v>60.08</v>
      </c>
      <c r="E14">
        <v>60.08</v>
      </c>
      <c r="F14">
        <v>60.08</v>
      </c>
      <c r="G14">
        <v>60.08</v>
      </c>
      <c r="H14">
        <v>60.08</v>
      </c>
      <c r="I14">
        <v>60.08</v>
      </c>
      <c r="J14">
        <v>69.98</v>
      </c>
      <c r="K14">
        <v>69.98</v>
      </c>
      <c r="L14">
        <v>69.98</v>
      </c>
      <c r="M14">
        <v>69.98</v>
      </c>
      <c r="N14">
        <v>69.98</v>
      </c>
      <c r="O14">
        <v>69.98</v>
      </c>
      <c r="P14">
        <v>69.98</v>
      </c>
      <c r="Q14">
        <v>69.98</v>
      </c>
      <c r="R14">
        <v>69.98</v>
      </c>
      <c r="S14">
        <v>69.98</v>
      </c>
      <c r="T14">
        <v>69.98</v>
      </c>
      <c r="U14">
        <v>69.98</v>
      </c>
      <c r="V14">
        <v>69.98</v>
      </c>
      <c r="W14">
        <v>69.98</v>
      </c>
      <c r="X14">
        <v>69.98</v>
      </c>
      <c r="Y14">
        <v>60.08</v>
      </c>
      <c r="Z14">
        <v>60.08</v>
      </c>
      <c r="AA14">
        <v>60.08</v>
      </c>
    </row>
    <row r="15" spans="1:27" x14ac:dyDescent="0.25">
      <c r="A15" t="s">
        <v>401</v>
      </c>
      <c r="B15" t="s">
        <v>474</v>
      </c>
      <c r="C15" t="s">
        <v>475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401</v>
      </c>
      <c r="B16" t="s">
        <v>484</v>
      </c>
      <c r="C16" t="s">
        <v>477</v>
      </c>
      <c r="D16">
        <v>0.05</v>
      </c>
      <c r="E16">
        <v>0.05</v>
      </c>
      <c r="F16">
        <v>0.05</v>
      </c>
      <c r="G16">
        <v>0.05</v>
      </c>
      <c r="H16">
        <v>0.05</v>
      </c>
      <c r="I16">
        <v>0.05</v>
      </c>
      <c r="J16">
        <v>0.05</v>
      </c>
      <c r="K16">
        <v>0.05</v>
      </c>
      <c r="L16">
        <v>0.1</v>
      </c>
      <c r="M16">
        <v>0.1</v>
      </c>
      <c r="N16">
        <v>0.4</v>
      </c>
      <c r="O16">
        <v>0.4</v>
      </c>
      <c r="P16">
        <v>0.55000000000000004</v>
      </c>
      <c r="Q16">
        <v>0.55000000000000004</v>
      </c>
      <c r="R16">
        <v>0.55000000000000004</v>
      </c>
      <c r="S16">
        <v>0.55000000000000004</v>
      </c>
      <c r="T16">
        <v>0.55000000000000004</v>
      </c>
      <c r="U16">
        <v>0.4</v>
      </c>
      <c r="V16">
        <v>0.2</v>
      </c>
      <c r="W16">
        <v>0.05</v>
      </c>
      <c r="X16">
        <v>0.05</v>
      </c>
      <c r="Y16">
        <v>0.05</v>
      </c>
      <c r="Z16">
        <v>0.05</v>
      </c>
      <c r="AA16">
        <v>0.05</v>
      </c>
    </row>
    <row r="17" spans="1:27" x14ac:dyDescent="0.25">
      <c r="A17" t="s">
        <v>401</v>
      </c>
      <c r="B17" t="s">
        <v>484</v>
      </c>
      <c r="C17" t="s">
        <v>481</v>
      </c>
      <c r="D17">
        <v>0.05</v>
      </c>
      <c r="E17">
        <v>0.05</v>
      </c>
      <c r="F17">
        <v>0.05</v>
      </c>
      <c r="G17">
        <v>0.05</v>
      </c>
      <c r="H17">
        <v>0.05</v>
      </c>
      <c r="I17">
        <v>0.05</v>
      </c>
      <c r="J17">
        <v>0.05</v>
      </c>
      <c r="K17">
        <v>0.1</v>
      </c>
      <c r="L17">
        <v>0.3</v>
      </c>
      <c r="M17">
        <v>0.55000000000000004</v>
      </c>
      <c r="N17">
        <v>0.85</v>
      </c>
      <c r="O17">
        <v>0.85</v>
      </c>
      <c r="P17">
        <v>0.85</v>
      </c>
      <c r="Q17">
        <v>0.85</v>
      </c>
      <c r="R17">
        <v>0.85</v>
      </c>
      <c r="S17">
        <v>0.85</v>
      </c>
      <c r="T17">
        <v>0.85</v>
      </c>
      <c r="U17">
        <v>0.85</v>
      </c>
      <c r="V17">
        <v>0.5</v>
      </c>
      <c r="W17">
        <v>0.3</v>
      </c>
      <c r="X17">
        <v>0.3</v>
      </c>
      <c r="Y17">
        <v>0.1</v>
      </c>
      <c r="Z17">
        <v>0.05</v>
      </c>
      <c r="AA17">
        <v>0.05</v>
      </c>
    </row>
    <row r="18" spans="1:27" x14ac:dyDescent="0.25">
      <c r="A18" t="s">
        <v>401</v>
      </c>
      <c r="B18" t="s">
        <v>484</v>
      </c>
      <c r="C18" t="s">
        <v>479</v>
      </c>
      <c r="D18">
        <v>0.05</v>
      </c>
      <c r="E18">
        <v>0.05</v>
      </c>
      <c r="F18">
        <v>0.05</v>
      </c>
      <c r="G18">
        <v>0.05</v>
      </c>
      <c r="H18">
        <v>0.05</v>
      </c>
      <c r="I18">
        <v>0.05</v>
      </c>
      <c r="J18">
        <v>0.05</v>
      </c>
      <c r="K18">
        <v>0.2</v>
      </c>
      <c r="L18">
        <v>0.5</v>
      </c>
      <c r="M18">
        <v>0.85</v>
      </c>
      <c r="N18">
        <v>0.85</v>
      </c>
      <c r="O18">
        <v>0.85</v>
      </c>
      <c r="P18">
        <v>0.85</v>
      </c>
      <c r="Q18">
        <v>0.85</v>
      </c>
      <c r="R18">
        <v>0.85</v>
      </c>
      <c r="S18">
        <v>0.85</v>
      </c>
      <c r="T18">
        <v>0.85</v>
      </c>
      <c r="U18">
        <v>0.85</v>
      </c>
      <c r="V18">
        <v>0.55000000000000004</v>
      </c>
      <c r="W18">
        <v>0.55000000000000004</v>
      </c>
      <c r="X18">
        <v>0.5</v>
      </c>
      <c r="Y18">
        <v>0.2</v>
      </c>
      <c r="Z18">
        <v>0.05</v>
      </c>
      <c r="AA18">
        <v>0.05</v>
      </c>
    </row>
    <row r="19" spans="1:27" x14ac:dyDescent="0.25">
      <c r="A19" t="s">
        <v>401</v>
      </c>
      <c r="B19" t="s">
        <v>485</v>
      </c>
      <c r="C19" t="s">
        <v>477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401</v>
      </c>
      <c r="B20" t="s">
        <v>485</v>
      </c>
      <c r="C20" t="s">
        <v>478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</row>
    <row r="21" spans="1:27" x14ac:dyDescent="0.25">
      <c r="A21" t="s">
        <v>401</v>
      </c>
      <c r="B21" t="s">
        <v>485</v>
      </c>
      <c r="C21" t="s">
        <v>479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0</v>
      </c>
      <c r="AA21">
        <v>0</v>
      </c>
    </row>
    <row r="22" spans="1:27" x14ac:dyDescent="0.25">
      <c r="A22" t="s">
        <v>401</v>
      </c>
      <c r="B22" t="s">
        <v>486</v>
      </c>
      <c r="C22" t="s">
        <v>477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0.1</v>
      </c>
      <c r="N22">
        <v>0.2</v>
      </c>
      <c r="O22">
        <v>0.2</v>
      </c>
      <c r="P22">
        <v>0.4</v>
      </c>
      <c r="Q22">
        <v>0.4</v>
      </c>
      <c r="R22">
        <v>0.4</v>
      </c>
      <c r="S22">
        <v>0.4</v>
      </c>
      <c r="T22">
        <v>0.4</v>
      </c>
      <c r="U22">
        <v>0.2</v>
      </c>
      <c r="V22">
        <v>0.1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401</v>
      </c>
      <c r="B23" t="s">
        <v>486</v>
      </c>
      <c r="C23" t="s">
        <v>481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</v>
      </c>
      <c r="L23">
        <v>0.2</v>
      </c>
      <c r="M23">
        <v>0.5</v>
      </c>
      <c r="N23">
        <v>0.6</v>
      </c>
      <c r="O23">
        <v>0.8</v>
      </c>
      <c r="P23">
        <v>0.8</v>
      </c>
      <c r="Q23">
        <v>0.8</v>
      </c>
      <c r="R23">
        <v>0.8</v>
      </c>
      <c r="S23">
        <v>0.8</v>
      </c>
      <c r="T23">
        <v>0.8</v>
      </c>
      <c r="U23">
        <v>0.6</v>
      </c>
      <c r="V23">
        <v>0.2</v>
      </c>
      <c r="W23">
        <v>0.2</v>
      </c>
      <c r="X23">
        <v>0.2</v>
      </c>
      <c r="Y23">
        <v>0.1</v>
      </c>
      <c r="Z23">
        <v>0</v>
      </c>
      <c r="AA23">
        <v>0</v>
      </c>
    </row>
    <row r="24" spans="1:27" x14ac:dyDescent="0.25">
      <c r="A24" t="s">
        <v>401</v>
      </c>
      <c r="B24" t="s">
        <v>486</v>
      </c>
      <c r="C24" t="s">
        <v>479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0.1</v>
      </c>
      <c r="L24">
        <v>0.2</v>
      </c>
      <c r="M24">
        <v>0.5</v>
      </c>
      <c r="N24">
        <v>0.5</v>
      </c>
      <c r="O24">
        <v>0.7</v>
      </c>
      <c r="P24">
        <v>0.7</v>
      </c>
      <c r="Q24">
        <v>0.7</v>
      </c>
      <c r="R24">
        <v>0.7</v>
      </c>
      <c r="S24">
        <v>0.8</v>
      </c>
      <c r="T24">
        <v>0.7</v>
      </c>
      <c r="U24">
        <v>0.5</v>
      </c>
      <c r="V24">
        <v>0.5</v>
      </c>
      <c r="W24">
        <v>0.3</v>
      </c>
      <c r="X24">
        <v>0.3</v>
      </c>
      <c r="Y24">
        <v>0</v>
      </c>
      <c r="Z24">
        <v>0</v>
      </c>
      <c r="AA24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Retail - Multistory Large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Zones!$H$33</f>
        <v>120011.70000000004</v>
      </c>
      <c r="E3" s="38">
        <f>SUMIFS(Raw_totalendusesannual!$D:$D,
        Raw_totalendusesannual!$B:$B,$A3,
        Raw_totalendusesannual!$C:$C,$B3,
        Raw_totalendusesannual!$A:$A,$C3) / $D3</f>
        <v>39.093987752860748</v>
      </c>
      <c r="F3" s="38">
        <f>SUMIFS(Raw_totalendusesannual!$E:$E,
        Raw_totalendusesannual!$B:$B,$A3,
        Raw_totalendusesannual!$C:$C,$B3,
        Raw_totalendusesannual!$A:$A,$C3) / $D3</f>
        <v>11.135970576202149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Zones!$H$33</f>
        <v>120011.70000000004</v>
      </c>
      <c r="E4" s="38">
        <f>SUMIFS(Raw_totalendusesannual!$D:$D,
        Raw_totalendusesannual!$B:$B,$A4,
        Raw_totalendusesannual!$C:$C,$B4,
        Raw_totalendusesannual!$A:$A,$C4) / $D4</f>
        <v>28.120083291879034</v>
      </c>
      <c r="F4" s="38">
        <f>SUMIFS(Raw_totalendusesannual!$E:$E,
        Raw_totalendusesannual!$B:$B,$A4,
        Raw_totalendusesannual!$C:$C,$B4,
        Raw_totalendusesannual!$A:$A,$C4) / $D4</f>
        <v>13.60319610504642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Zones!$H$33</f>
        <v>120011.70000000004</v>
      </c>
      <c r="E5" s="38">
        <f>SUMIFS(Raw_totalendusesannual!$D:$D,
        Raw_totalendusesannual!$B:$B,$A5,
        Raw_totalendusesannual!$C:$C,$B5,
        Raw_totalendusesannual!$A:$A,$C5) / $D5</f>
        <v>45.265555608328178</v>
      </c>
      <c r="F5" s="38">
        <f>SUMIFS(Raw_totalendusesannual!$E:$E,
        Raw_totalendusesannual!$B:$B,$A5,
        Raw_totalendusesannual!$C:$C,$B5,
        Raw_totalendusesannual!$A:$A,$C5) / $D5</f>
        <v>8.3702535669438873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Zones!$H$33</f>
        <v>120011.70000000004</v>
      </c>
      <c r="E6" s="38">
        <f>SUMIFS(Raw_totalendusesannual!$D:$D,
        Raw_totalendusesannual!$B:$B,$A6,
        Raw_totalendusesannual!$C:$C,$B6,
        Raw_totalendusesannual!$A:$A,$C6) / $D6</f>
        <v>31.344530741586016</v>
      </c>
      <c r="F6" s="38">
        <f>SUMIFS(Raw_totalendusesannual!$E:$E,
        Raw_totalendusesannual!$B:$B,$A6,
        Raw_totalendusesannual!$C:$C,$B6,
        Raw_totalendusesannual!$A:$A,$C6) / $D6</f>
        <v>10.466789987976169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Zones!$H$33</f>
        <v>120011.70000000004</v>
      </c>
      <c r="E7" s="38">
        <f>SUMIFS(Raw_totalendusesannual!$D:$D,
        Raw_totalendusesannual!$B:$B,$A7,
        Raw_totalendusesannual!$C:$C,$B7,
        Raw_totalendusesannual!$A:$A,$C7) / $D7</f>
        <v>45.942081230413351</v>
      </c>
      <c r="F7" s="38">
        <f>SUMIFS(Raw_totalendusesannual!$E:$E,
        Raw_totalendusesannual!$B:$B,$A7,
        Raw_totalendusesannual!$C:$C,$B7,
        Raw_totalendusesannual!$A:$A,$C7) / $D7</f>
        <v>5.621804290748317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Zones!$H$33</f>
        <v>120011.70000000004</v>
      </c>
      <c r="E8" s="38">
        <f>SUMIFS(Raw_totalendusesannual!$D:$D,
        Raw_totalendusesannual!$B:$B,$A8,
        Raw_totalendusesannual!$C:$C,$B8,
        Raw_totalendusesannual!$A:$A,$C8) / $D8</f>
        <v>32.503021955359344</v>
      </c>
      <c r="F8" s="38">
        <f>SUMIFS(Raw_totalendusesannual!$E:$E,
        Raw_totalendusesannual!$B:$B,$A8,
        Raw_totalendusesannual!$C:$C,$B8,
        Raw_totalendusesannual!$A:$A,$C8) / $D8</f>
        <v>5.6973310935517105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Zones!$H$33</f>
        <v>120011.70000000004</v>
      </c>
      <c r="E9" s="38">
        <f>SUMIFS(Raw_totalendusesannual!$D:$D,
        Raw_totalendusesannual!$B:$B,$A9,
        Raw_totalendusesannual!$C:$C,$B9,
        Raw_totalendusesannual!$A:$A,$C9) / $D9</f>
        <v>45.289113228126908</v>
      </c>
      <c r="F9" s="38">
        <f>SUMIFS(Raw_totalendusesannual!$E:$E,
        Raw_totalendusesannual!$B:$B,$A9,
        Raw_totalendusesannual!$C:$C,$B9,
        Raw_totalendusesannual!$A:$A,$C9) / $D9</f>
        <v>5.6387820520832532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Zones!$H$33</f>
        <v>120011.70000000004</v>
      </c>
      <c r="E10" s="38">
        <f>SUMIFS(Raw_totalendusesannual!$D:$D,
        Raw_totalendusesannual!$B:$B,$A10,
        Raw_totalendusesannual!$C:$C,$B10,
        Raw_totalendusesannual!$A:$A,$C10) / $D10</f>
        <v>31.367496002473082</v>
      </c>
      <c r="F10" s="38">
        <f>SUMIFS(Raw_totalendusesannual!$E:$E,
        Raw_totalendusesannual!$B:$B,$A10,
        Raw_totalendusesannual!$C:$C,$B10,
        Raw_totalendusesannual!$A:$A,$C10) / $D10</f>
        <v>5.7652195577597833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Zones!$H$33</f>
        <v>120011.70000000004</v>
      </c>
      <c r="E11" s="38">
        <f>SUMIFS(Raw_totalendusesannual!$D:$D,
        Raw_totalendusesannual!$B:$B,$A11,
        Raw_totalendusesannual!$C:$C,$B11,
        Raw_totalendusesannual!$A:$A,$C11) / $D11</f>
        <v>38.833476985993855</v>
      </c>
      <c r="F11" s="38">
        <f>SUMIFS(Raw_totalendusesannual!$E:$E,
        Raw_totalendusesannual!$B:$B,$A11,
        Raw_totalendusesannual!$C:$C,$B11,
        Raw_totalendusesannual!$A:$A,$C11) / $D11</f>
        <v>10.280565311548788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Zones!$H$33</f>
        <v>120011.70000000004</v>
      </c>
      <c r="E12" s="38">
        <f>SUMIFS(Raw_totalendusesannual!$D:$D,
        Raw_totalendusesannual!$B:$B,$A12,
        Raw_totalendusesannual!$C:$C,$B12,
        Raw_totalendusesannual!$A:$A,$C12) / $D12</f>
        <v>26.662943113046467</v>
      </c>
      <c r="F12" s="38">
        <f>SUMIFS(Raw_totalendusesannual!$E:$E,
        Raw_totalendusesannual!$B:$B,$A12,
        Raw_totalendusesannual!$C:$C,$B12,
        Raw_totalendusesannual!$A:$A,$C12) / $D12</f>
        <v>13.024588185985195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Zones!$H$33</f>
        <v>120011.70000000004</v>
      </c>
      <c r="E13" s="38">
        <f>SUMIFS(Raw_totalendusesannual!$D:$D,
        Raw_totalendusesannual!$B:$B,$A13,
        Raw_totalendusesannual!$C:$C,$B13,
        Raw_totalendusesannual!$A:$A,$C13) / $D13</f>
        <v>45.076417382638517</v>
      </c>
      <c r="F13" s="38">
        <f>SUMIFS(Raw_totalendusesannual!$E:$E,
        Raw_totalendusesannual!$B:$B,$A13,
        Raw_totalendusesannual!$C:$C,$B13,
        Raw_totalendusesannual!$A:$A,$C13) / $D13</f>
        <v>10.62670781265493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Zones!$H$33</f>
        <v>120011.70000000004</v>
      </c>
      <c r="E14" s="38">
        <f>SUMIFS(Raw_totalendusesannual!$D:$D,
        Raw_totalendusesannual!$B:$B,$A14,
        Raw_totalendusesannual!$C:$C,$B14,
        Raw_totalendusesannual!$A:$A,$C14) / $D14</f>
        <v>32.663098181260651</v>
      </c>
      <c r="F14" s="38">
        <f>SUMIFS(Raw_totalendusesannual!$E:$E,
        Raw_totalendusesannual!$B:$B,$A14,
        Raw_totalendusesannual!$C:$C,$B14,
        Raw_totalendusesannual!$A:$A,$C14) / $D14</f>
        <v>16.769445312415368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Zones!$H$33</f>
        <v>120011.70000000004</v>
      </c>
      <c r="E15" s="38">
        <f>SUMIFS(Raw_totalendusesannual!$D:$D,
        Raw_totalendusesannual!$B:$B,$A15,
        Raw_totalendusesannual!$C:$C,$B15,
        Raw_totalendusesannual!$A:$A,$C15) / $D15</f>
        <v>51.515334754861385</v>
      </c>
      <c r="F15" s="38">
        <f>SUMIFS(Raw_totalendusesannual!$E:$E,
        Raw_totalendusesannual!$B:$B,$A15,
        Raw_totalendusesannual!$C:$C,$B15,
        Raw_totalendusesannual!$A:$A,$C15) / $D15</f>
        <v>7.5576352138999754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Zones!$H$33</f>
        <v>120011.70000000004</v>
      </c>
      <c r="E16" s="38">
        <f>SUMIFS(Raw_totalendusesannual!$D:$D,
        Raw_totalendusesannual!$B:$B,$A16,
        Raw_totalendusesannual!$C:$C,$B16,
        Raw_totalendusesannual!$A:$A,$C16) / $D16</f>
        <v>39.312336297211004</v>
      </c>
      <c r="F16" s="38">
        <f>SUMIFS(Raw_totalendusesannual!$E:$E,
        Raw_totalendusesannual!$B:$B,$A16,
        Raw_totalendusesannual!$C:$C,$B16,
        Raw_totalendusesannual!$A:$A,$C16) / $D16</f>
        <v>10.553972571007655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Zones!$H$33</f>
        <v>120011.70000000004</v>
      </c>
      <c r="E17" s="38">
        <f>SUMIFS(Raw_totalendusesannual!$D:$D,
        Raw_totalendusesannual!$B:$B,$A17,
        Raw_totalendusesannual!$C:$C,$B17,
        Raw_totalendusesannual!$A:$A,$C17) / $D17</f>
        <v>52.156881037432164</v>
      </c>
      <c r="F17" s="38">
        <f>SUMIFS(Raw_totalendusesannual!$E:$E,
        Raw_totalendusesannual!$B:$B,$A17,
        Raw_totalendusesannual!$C:$C,$B17,
        Raw_totalendusesannual!$A:$A,$C17) / $D17</f>
        <v>5.156286345414653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Zones!$H$33</f>
        <v>120011.70000000004</v>
      </c>
      <c r="E18" s="38">
        <f>SUMIFS(Raw_totalendusesannual!$D:$D,
        Raw_totalendusesannual!$B:$B,$A18,
        Raw_totalendusesannual!$C:$C,$B18,
        Raw_totalendusesannual!$A:$A,$C18) / $D18</f>
        <v>40.680706464453039</v>
      </c>
      <c r="F18" s="38">
        <f>SUMIFS(Raw_totalendusesannual!$E:$E,
        Raw_totalendusesannual!$B:$B,$A18,
        Raw_totalendusesannual!$C:$C,$B18,
        Raw_totalendusesannual!$A:$A,$C18) / $D18</f>
        <v>5.2654872816567027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Zones!$H$33</f>
        <v>120011.70000000004</v>
      </c>
      <c r="E19" s="38">
        <f>SUMIFS(Raw_totalendusesannual!$D:$D,
        Raw_totalendusesannual!$B:$B,$A19,
        Raw_totalendusesannual!$C:$C,$B19,
        Raw_totalendusesannual!$A:$A,$C19) / $D19</f>
        <v>51.541414545415137</v>
      </c>
      <c r="F19" s="38">
        <f>SUMIFS(Raw_totalendusesannual!$E:$E,
        Raw_totalendusesannual!$B:$B,$A19,
        Raw_totalendusesannual!$C:$C,$B19,
        Raw_totalendusesannual!$A:$A,$C19) / $D19</f>
        <v>5.1668700635021398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Zones!$H$33</f>
        <v>120011.70000000004</v>
      </c>
      <c r="E20" s="38">
        <f>SUMIFS(Raw_totalendusesannual!$D:$D,
        Raw_totalendusesannual!$B:$B,$A20,
        Raw_totalendusesannual!$C:$C,$B20,
        Raw_totalendusesannual!$A:$A,$C20) / $D20</f>
        <v>39.424315795876559</v>
      </c>
      <c r="F20" s="38">
        <f>SUMIFS(Raw_totalendusesannual!$E:$E,
        Raw_totalendusesannual!$B:$B,$A20,
        Raw_totalendusesannual!$C:$C,$B20,
        Raw_totalendusesannual!$A:$A,$C20) / $D20</f>
        <v>5.3027563145926591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Zones!$H$33</f>
        <v>120011.70000000004</v>
      </c>
      <c r="E21" s="38">
        <f>SUMIFS(Raw_totalendusesannual!$D:$D,
        Raw_totalendusesannual!$B:$B,$A21,
        Raw_totalendusesannual!$C:$C,$B21,
        Raw_totalendusesannual!$A:$A,$C21) / $D21</f>
        <v>44.47138462333254</v>
      </c>
      <c r="F21" s="38">
        <f>SUMIFS(Raw_totalendusesannual!$E:$E,
        Raw_totalendusesannual!$B:$B,$A21,
        Raw_totalendusesannual!$C:$C,$B21,
        Raw_totalendusesannual!$A:$A,$C21) / $D21</f>
        <v>9.2087591459832634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Zones!$H$33</f>
        <v>120011.70000000004</v>
      </c>
      <c r="E22" s="38">
        <f>SUMIFS(Raw_totalendusesannual!$D:$D,
        Raw_totalendusesannual!$B:$B,$A22,
        Raw_totalendusesannual!$C:$C,$B22,
        Raw_totalendusesannual!$A:$A,$C22) / $D22</f>
        <v>32.311134331069375</v>
      </c>
      <c r="F22" s="38">
        <f>SUMIFS(Raw_totalendusesannual!$E:$E,
        Raw_totalendusesannual!$B:$B,$A22,
        Raw_totalendusesannual!$C:$C,$B22,
        Raw_totalendusesannual!$A:$A,$C22) / $D22</f>
        <v>13.245749289444273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Zones!$H$33</f>
        <v>120011.70000000004</v>
      </c>
      <c r="E23" s="38">
        <f>SUMIFS(Raw_totalendusesannual!$D:$D,
        Raw_totalendusesannual!$B:$B,$A23,
        Raw_totalendusesannual!$C:$C,$B23,
        Raw_totalendusesannual!$A:$A,$C23) / $D23</f>
        <v>42.210104598135004</v>
      </c>
      <c r="F23" s="38">
        <f>SUMIFS(Raw_totalendusesannual!$E:$E,
        Raw_totalendusesannual!$B:$B,$A23,
        Raw_totalendusesannual!$C:$C,$B23,
        Raw_totalendusesannual!$A:$A,$C23) / $D23</f>
        <v>8.306965820832465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Zones!$H$33</f>
        <v>120011.70000000004</v>
      </c>
      <c r="E24" s="38">
        <f>SUMIFS(Raw_totalendusesannual!$D:$D,
        Raw_totalendusesannual!$B:$B,$A24,
        Raw_totalendusesannual!$C:$C,$B24,
        Raw_totalendusesannual!$A:$A,$C24) / $D24</f>
        <v>30.251671878658485</v>
      </c>
      <c r="F24" s="38">
        <f>SUMIFS(Raw_totalendusesannual!$E:$E,
        Raw_totalendusesannual!$B:$B,$A24,
        Raw_totalendusesannual!$C:$C,$B24,
        Raw_totalendusesannual!$A:$A,$C24) / $D24</f>
        <v>12.979265271636011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Zones!$H$33</f>
        <v>120011.70000000004</v>
      </c>
      <c r="E25" s="38">
        <f>SUMIFS(Raw_totalendusesannual!$D:$D,
        Raw_totalendusesannual!$B:$B,$A25,
        Raw_totalendusesannual!$C:$C,$B25,
        Raw_totalendusesannual!$A:$A,$C25) / $D25</f>
        <v>49.042815408830961</v>
      </c>
      <c r="F25" s="38">
        <f>SUMIFS(Raw_totalendusesannual!$E:$E,
        Raw_totalendusesannual!$B:$B,$A25,
        Raw_totalendusesannual!$C:$C,$B25,
        Raw_totalendusesannual!$A:$A,$C25) / $D25</f>
        <v>6.3437927302088024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Zones!$H$33</f>
        <v>120011.70000000004</v>
      </c>
      <c r="E26" s="38">
        <f>SUMIFS(Raw_totalendusesannual!$D:$D,
        Raw_totalendusesannual!$B:$B,$A26,
        Raw_totalendusesannual!$C:$C,$B26,
        Raw_totalendusesannual!$A:$A,$C26) / $D26</f>
        <v>36.793043511590945</v>
      </c>
      <c r="F26" s="38">
        <f>SUMIFS(Raw_totalendusesannual!$E:$E,
        Raw_totalendusesannual!$B:$B,$A26,
        Raw_totalendusesannual!$C:$C,$B26,
        Raw_totalendusesannual!$A:$A,$C26) / $D26</f>
        <v>8.4575829689938544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Zones!$H$33</f>
        <v>120011.70000000004</v>
      </c>
      <c r="E27" s="38">
        <f>SUMIFS(Raw_totalendusesannual!$D:$D,
        Raw_totalendusesannual!$B:$B,$A27,
        Raw_totalendusesannual!$C:$C,$B27,
        Raw_totalendusesannual!$A:$A,$C27) / $D27</f>
        <v>49.335431795399934</v>
      </c>
      <c r="F27" s="38">
        <f>SUMIFS(Raw_totalendusesannual!$E:$E,
        Raw_totalendusesannual!$B:$B,$A27,
        Raw_totalendusesannual!$C:$C,$B27,
        Raw_totalendusesannual!$A:$A,$C27) / $D27</f>
        <v>5.0719792320248756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Zones!$H$33</f>
        <v>120011.70000000004</v>
      </c>
      <c r="E28" s="38">
        <f>SUMIFS(Raw_totalendusesannual!$D:$D,
        Raw_totalendusesannual!$B:$B,$A28,
        Raw_totalendusesannual!$C:$C,$B28,
        Raw_totalendusesannual!$A:$A,$C28) / $D28</f>
        <v>37.580998769286644</v>
      </c>
      <c r="F28" s="38">
        <f>SUMIFS(Raw_totalendusesannual!$E:$E,
        Raw_totalendusesannual!$B:$B,$A28,
        Raw_totalendusesannual!$C:$C,$B28,
        Raw_totalendusesannual!$A:$A,$C28) / $D28</f>
        <v>5.1474601226380408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Zones!$H$33</f>
        <v>120011.70000000004</v>
      </c>
      <c r="E29" s="38">
        <f>SUMIFS(Raw_totalendusesannual!$D:$D,
        Raw_totalendusesannual!$B:$B,$A29,
        Raw_totalendusesannual!$C:$C,$B29,
        Raw_totalendusesannual!$A:$A,$C29) / $D29</f>
        <v>49.046317900671333</v>
      </c>
      <c r="F29" s="38">
        <f>SUMIFS(Raw_totalendusesannual!$E:$E,
        Raw_totalendusesannual!$B:$B,$A29,
        Raw_totalendusesannual!$C:$C,$B29,
        Raw_totalendusesannual!$A:$A,$C29) / $D29</f>
        <v>5.0755825473682972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Zones!$H$33</f>
        <v>120011.70000000004</v>
      </c>
      <c r="E30" s="38">
        <f>SUMIFS(Raw_totalendusesannual!$D:$D,
        Raw_totalendusesannual!$B:$B,$A30,
        Raw_totalendusesannual!$C:$C,$B30,
        Raw_totalendusesannual!$A:$A,$C30) / $D30</f>
        <v>36.852755856304</v>
      </c>
      <c r="F30" s="38">
        <f>SUMIFS(Raw_totalendusesannual!$E:$E,
        Raw_totalendusesannual!$B:$B,$A30,
        Raw_totalendusesannual!$C:$C,$B30,
        Raw_totalendusesannual!$A:$A,$C30) / $D30</f>
        <v>5.165481032266019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Zones!$H$33</f>
        <v>120011.70000000004</v>
      </c>
      <c r="E31" s="38">
        <f>SUMIFS(Raw_totalendusesannual!$D:$D,
        Raw_totalendusesannual!$B:$B,$A31,
        Raw_totalendusesannual!$C:$C,$B31,
        Raw_totalendusesannual!$A:$A,$C31) / $D31</f>
        <v>42.355199534712021</v>
      </c>
      <c r="F31" s="38">
        <f>SUMIFS(Raw_totalendusesannual!$E:$E,
        Raw_totalendusesannual!$B:$B,$A31,
        Raw_totalendusesannual!$C:$C,$B31,
        Raw_totalendusesannual!$A:$A,$C31) / $D31</f>
        <v>7.3906820751643352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Zones!$H$33</f>
        <v>120011.70000000004</v>
      </c>
      <c r="E32" s="38">
        <f>SUMIFS(Raw_totalendusesannual!$D:$D,
        Raw_totalendusesannual!$B:$B,$A32,
        Raw_totalendusesannual!$C:$C,$B32,
        Raw_totalendusesannual!$A:$A,$C32) / $D32</f>
        <v>30.252456468827614</v>
      </c>
      <c r="F32" s="38">
        <f>SUMIFS(Raw_totalendusesannual!$E:$E,
        Raw_totalendusesannual!$B:$B,$A32,
        Raw_totalendusesannual!$C:$C,$B32,
        Raw_totalendusesannual!$A:$A,$C32) / $D32</f>
        <v>10.57823445547392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Zones!$H$33</f>
        <v>120011.70000000004</v>
      </c>
      <c r="E33" s="38">
        <f>SUMIFS(Raw_totalendusesannual!$D:$D,
        Raw_totalendusesannual!$B:$B,$A33,
        Raw_totalendusesannual!$C:$C,$B33,
        Raw_totalendusesannual!$A:$A,$C33) / $D33</f>
        <v>46.374833870364291</v>
      </c>
      <c r="F33" s="38">
        <f>SUMIFS(Raw_totalendusesannual!$E:$E,
        Raw_totalendusesannual!$B:$B,$A33,
        Raw_totalendusesannual!$C:$C,$B33,
        Raw_totalendusesannual!$A:$A,$C33) / $D33</f>
        <v>8.074826621071109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Zones!$H$33</f>
        <v>120011.70000000004</v>
      </c>
      <c r="E34" s="38">
        <f>SUMIFS(Raw_totalendusesannual!$D:$D,
        Raw_totalendusesannual!$B:$B,$A34,
        Raw_totalendusesannual!$C:$C,$B34,
        Raw_totalendusesannual!$A:$A,$C34) / $D34</f>
        <v>33.544253601940468</v>
      </c>
      <c r="F34" s="38">
        <f>SUMIFS(Raw_totalendusesannual!$E:$E,
        Raw_totalendusesannual!$B:$B,$A34,
        Raw_totalendusesannual!$C:$C,$B34,
        Raw_totalendusesannual!$A:$A,$C34) / $D34</f>
        <v>12.071418536692669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Zones!$H$33</f>
        <v>120011.70000000004</v>
      </c>
      <c r="E35" s="38">
        <f>SUMIFS(Raw_totalendusesannual!$D:$D,
        Raw_totalendusesannual!$B:$B,$A35,
        Raw_totalendusesannual!$C:$C,$B35,
        Raw_totalendusesannual!$A:$A,$C35) / $D35</f>
        <v>52.582240731528657</v>
      </c>
      <c r="F35" s="38">
        <f>SUMIFS(Raw_totalendusesannual!$E:$E,
        Raw_totalendusesannual!$B:$B,$A35,
        Raw_totalendusesannual!$C:$C,$B35,
        Raw_totalendusesannual!$A:$A,$C35) / $D35</f>
        <v>6.0590623247566677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Zones!$H$33</f>
        <v>120011.70000000004</v>
      </c>
      <c r="E36" s="38">
        <f>SUMIFS(Raw_totalendusesannual!$D:$D,
        Raw_totalendusesannual!$B:$B,$A36,
        Raw_totalendusesannual!$C:$C,$B36,
        Raw_totalendusesannual!$A:$A,$C36) / $D36</f>
        <v>40.04075269327906</v>
      </c>
      <c r="F36" s="38">
        <f>SUMIFS(Raw_totalendusesannual!$E:$E,
        Raw_totalendusesannual!$B:$B,$A36,
        Raw_totalendusesannual!$C:$C,$B36,
        Raw_totalendusesannual!$A:$A,$C36) / $D36</f>
        <v>7.790737903054449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Zones!$H$33</f>
        <v>120011.70000000004</v>
      </c>
      <c r="E37" s="38">
        <f>SUMIFS(Raw_totalendusesannual!$D:$D,
        Raw_totalendusesannual!$B:$B,$A37,
        Raw_totalendusesannual!$C:$C,$B37,
        Raw_totalendusesannual!$A:$A,$C37) / $D37</f>
        <v>52.858333895778472</v>
      </c>
      <c r="F37" s="38">
        <f>SUMIFS(Raw_totalendusesannual!$E:$E,
        Raw_totalendusesannual!$B:$B,$A37,
        Raw_totalendusesannual!$C:$C,$B37,
        Raw_totalendusesannual!$A:$A,$C37) / $D37</f>
        <v>4.8955934296406083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Zones!$H$33</f>
        <v>120011.70000000004</v>
      </c>
      <c r="E38" s="38">
        <f>SUMIFS(Raw_totalendusesannual!$D:$D,
        Raw_totalendusesannual!$B:$B,$A38,
        Raw_totalendusesannual!$C:$C,$B38,
        Raw_totalendusesannual!$A:$A,$C38) / $D38</f>
        <v>40.722705786185834</v>
      </c>
      <c r="F38" s="38">
        <f>SUMIFS(Raw_totalendusesannual!$E:$E,
        Raw_totalendusesannual!$B:$B,$A38,
        Raw_totalendusesannual!$C:$C,$B38,
        Raw_totalendusesannual!$A:$A,$C38) / $D38</f>
        <v>4.9504553306052648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Zones!$H$33</f>
        <v>120011.70000000004</v>
      </c>
      <c r="E39" s="38">
        <f>SUMIFS(Raw_totalendusesannual!$D:$D,
        Raw_totalendusesannual!$B:$B,$A39,
        Raw_totalendusesannual!$C:$C,$B39,
        Raw_totalendusesannual!$A:$A,$C39) / $D39</f>
        <v>52.585667147453101</v>
      </c>
      <c r="F39" s="38">
        <f>SUMIFS(Raw_totalendusesannual!$E:$E,
        Raw_totalendusesannual!$B:$B,$A39,
        Raw_totalendusesannual!$C:$C,$B39,
        Raw_totalendusesannual!$A:$A,$C39) / $D39</f>
        <v>4.8986263006023556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Zones!$H$33</f>
        <v>120011.70000000004</v>
      </c>
      <c r="E40" s="38">
        <f>SUMIFS(Raw_totalendusesannual!$D:$D,
        Raw_totalendusesannual!$B:$B,$A40,
        Raw_totalendusesannual!$C:$C,$B40,
        Raw_totalendusesannual!$A:$A,$C40) / $D40</f>
        <v>40.072917890505664</v>
      </c>
      <c r="F40" s="38">
        <f>SUMIFS(Raw_totalendusesannual!$E:$E,
        Raw_totalendusesannual!$B:$B,$A40,
        Raw_totalendusesannual!$C:$C,$B40,
        Raw_totalendusesannual!$A:$A,$C40) / $D40</f>
        <v>4.9633769040851838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Zones!$H$33</f>
        <v>120011.70000000004</v>
      </c>
      <c r="E41" s="38">
        <f>SUMIFS(Raw_totalendusesannual!$D:$D,
        Raw_totalendusesannual!$B:$B,$A41,
        Raw_totalendusesannual!$C:$C,$B41,
        Raw_totalendusesannual!$A:$A,$C41) / $D41</f>
        <v>45.600065660264775</v>
      </c>
      <c r="F41" s="38">
        <f>SUMIFS(Raw_totalendusesannual!$E:$E,
        Raw_totalendusesannual!$B:$B,$A41,
        Raw_totalendusesannual!$C:$C,$B41,
        Raw_totalendusesannual!$A:$A,$C41) / $D41</f>
        <v>7.0858926254690147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Zones!$H$33</f>
        <v>120011.70000000004</v>
      </c>
      <c r="E42" s="38">
        <f>SUMIFS(Raw_totalendusesannual!$D:$D,
        Raw_totalendusesannual!$B:$B,$A42,
        Raw_totalendusesannual!$C:$C,$B42,
        Raw_totalendusesannual!$A:$A,$C42) / $D42</f>
        <v>33.323169490974621</v>
      </c>
      <c r="F42" s="38">
        <f>SUMIFS(Raw_totalendusesannual!$E:$E,
        Raw_totalendusesannual!$B:$B,$A42,
        Raw_totalendusesannual!$C:$C,$B42,
        Raw_totalendusesannual!$A:$A,$C42) / $D42</f>
        <v>9.6071224722256225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Zones!$H$33</f>
        <v>120011.70000000004</v>
      </c>
      <c r="E43" s="38">
        <f>SUMIFS(Raw_totalendusesannual!$D:$D,
        Raw_totalendusesannual!$B:$B,$A43,
        Raw_totalendusesannual!$C:$C,$B43,
        Raw_totalendusesannual!$A:$A,$C43) / $D43</f>
        <v>43.032923040003588</v>
      </c>
      <c r="F43" s="38">
        <f>SUMIFS(Raw_totalendusesannual!$E:$E,
        Raw_totalendusesannual!$B:$B,$A43,
        Raw_totalendusesannual!$C:$C,$B43,
        Raw_totalendusesannual!$A:$A,$C43) / $D43</f>
        <v>8.1434430143061025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Zones!$H$33</f>
        <v>120011.70000000004</v>
      </c>
      <c r="E44" s="38">
        <f>SUMIFS(Raw_totalendusesannual!$D:$D,
        Raw_totalendusesannual!$B:$B,$A44,
        Raw_totalendusesannual!$C:$C,$B44,
        Raw_totalendusesannual!$A:$A,$C44) / $D44</f>
        <v>30.939463818944308</v>
      </c>
      <c r="F44" s="38">
        <f>SUMIFS(Raw_totalendusesannual!$E:$E,
        Raw_totalendusesannual!$B:$B,$A44,
        Raw_totalendusesannual!$C:$C,$B44,
        Raw_totalendusesannual!$A:$A,$C44) / $D44</f>
        <v>12.25107485353511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Zones!$H$33</f>
        <v>120011.70000000004</v>
      </c>
      <c r="E45" s="38">
        <f>SUMIFS(Raw_totalendusesannual!$D:$D,
        Raw_totalendusesannual!$B:$B,$A45,
        Raw_totalendusesannual!$C:$C,$B45,
        Raw_totalendusesannual!$A:$A,$C45) / $D45</f>
        <v>49.937223620696962</v>
      </c>
      <c r="F45" s="38">
        <f>SUMIFS(Raw_totalendusesannual!$E:$E,
        Raw_totalendusesannual!$B:$B,$A45,
        Raw_totalendusesannual!$C:$C,$B45,
        Raw_totalendusesannual!$A:$A,$C45) / $D45</f>
        <v>6.3346823684690721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Zones!$H$33</f>
        <v>120011.70000000004</v>
      </c>
      <c r="E46" s="38">
        <f>SUMIFS(Raw_totalendusesannual!$D:$D,
        Raw_totalendusesannual!$B:$B,$A46,
        Raw_totalendusesannual!$C:$C,$B46,
        Raw_totalendusesannual!$A:$A,$C46) / $D46</f>
        <v>37.490738819631737</v>
      </c>
      <c r="F46" s="38">
        <f>SUMIFS(Raw_totalendusesannual!$E:$E,
        Raw_totalendusesannual!$B:$B,$A46,
        Raw_totalendusesannual!$C:$C,$B46,
        Raw_totalendusesannual!$A:$A,$C46) / $D46</f>
        <v>7.9763333908277243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Zones!$H$33</f>
        <v>120011.70000000004</v>
      </c>
      <c r="E47" s="38">
        <f>SUMIFS(Raw_totalendusesannual!$D:$D,
        Raw_totalendusesannual!$B:$B,$A47,
        Raw_totalendusesannual!$C:$C,$B47,
        Raw_totalendusesannual!$A:$A,$C47) / $D47</f>
        <v>50.248179385843194</v>
      </c>
      <c r="F47" s="38">
        <f>SUMIFS(Raw_totalendusesannual!$E:$E,
        Raw_totalendusesannual!$B:$B,$A47,
        Raw_totalendusesannual!$C:$C,$B47,
        Raw_totalendusesannual!$A:$A,$C47) / $D47</f>
        <v>5.0678448017984898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Zones!$H$33</f>
        <v>120011.70000000004</v>
      </c>
      <c r="E48" s="38">
        <f>SUMIFS(Raw_totalendusesannual!$D:$D,
        Raw_totalendusesannual!$B:$B,$A48,
        Raw_totalendusesannual!$C:$C,$B48,
        Raw_totalendusesannual!$A:$A,$C48) / $D48</f>
        <v>38.19729334723197</v>
      </c>
      <c r="F48" s="38">
        <f>SUMIFS(Raw_totalendusesannual!$E:$E,
        Raw_totalendusesannual!$B:$B,$A48,
        Raw_totalendusesannual!$C:$C,$B48,
        Raw_totalendusesannual!$A:$A,$C48) / $D48</f>
        <v>5.117071668845619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Zones!$H$33</f>
        <v>120011.70000000004</v>
      </c>
      <c r="E49" s="38">
        <f>SUMIFS(Raw_totalendusesannual!$D:$D,
        Raw_totalendusesannual!$B:$B,$A49,
        Raw_totalendusesannual!$C:$C,$B49,
        Raw_totalendusesannual!$A:$A,$C49) / $D49</f>
        <v>49.929036418949138</v>
      </c>
      <c r="F49" s="38">
        <f>SUMIFS(Raw_totalendusesannual!$E:$E,
        Raw_totalendusesannual!$B:$B,$A49,
        Raw_totalendusesannual!$C:$C,$B49,
        Raw_totalendusesannual!$A:$A,$C49) / $D49</f>
        <v>5.0701124140396301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Zones!$H$33</f>
        <v>120011.70000000004</v>
      </c>
      <c r="E50" s="38">
        <f>SUMIFS(Raw_totalendusesannual!$D:$D,
        Raw_totalendusesannual!$B:$B,$A50,
        Raw_totalendusesannual!$C:$C,$B50,
        Raw_totalendusesannual!$A:$A,$C50) / $D50</f>
        <v>37.497924452365886</v>
      </c>
      <c r="F50" s="38">
        <f>SUMIFS(Raw_totalendusesannual!$E:$E,
        Raw_totalendusesannual!$B:$B,$A50,
        Raw_totalendusesannual!$C:$C,$B50,
        Raw_totalendusesannual!$A:$A,$C50) / $D50</f>
        <v>5.1264235903666044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Zones!$H$33</f>
        <v>120011.70000000004</v>
      </c>
      <c r="E51" s="38">
        <f>SUMIFS(Raw_totalendusesannual!$D:$D,
        Raw_totalendusesannual!$B:$B,$A51,
        Raw_totalendusesannual!$C:$C,$B51,
        Raw_totalendusesannual!$A:$A,$C51) / $D51</f>
        <v>43.318796583999713</v>
      </c>
      <c r="F51" s="38">
        <f>SUMIFS(Raw_totalendusesannual!$E:$E,
        Raw_totalendusesannual!$B:$B,$A51,
        Raw_totalendusesannual!$C:$C,$B51,
        Raw_totalendusesannual!$A:$A,$C51) / $D51</f>
        <v>7.2361503920034433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Zones!$H$33</f>
        <v>120011.70000000004</v>
      </c>
      <c r="E52" s="38">
        <f>SUMIFS(Raw_totalendusesannual!$D:$D,
        Raw_totalendusesannual!$B:$B,$A52,
        Raw_totalendusesannual!$C:$C,$B52,
        Raw_totalendusesannual!$A:$A,$C52) / $D52</f>
        <v>30.910296662742038</v>
      </c>
      <c r="F52" s="38">
        <f>SUMIFS(Raw_totalendusesannual!$E:$E,
        Raw_totalendusesannual!$B:$B,$A52,
        Raw_totalendusesannual!$C:$C,$B52,
        Raw_totalendusesannual!$A:$A,$C52) / $D52</f>
        <v>9.8030702006554336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Zones!$H$33</f>
        <v>120011.70000000004</v>
      </c>
      <c r="E53" s="38">
        <f>SUMIFS(Raw_totalendusesannual!$D:$D,
        Raw_totalendusesannual!$B:$B,$A53,
        Raw_totalendusesannual!$C:$C,$B53,
        Raw_totalendusesannual!$A:$A,$C53) / $D53</f>
        <v>47.787846434972579</v>
      </c>
      <c r="F53" s="38">
        <f>SUMIFS(Raw_totalendusesannual!$E:$E,
        Raw_totalendusesannual!$B:$B,$A53,
        Raw_totalendusesannual!$C:$C,$B53,
        Raw_totalendusesannual!$A:$A,$C53) / $D53</f>
        <v>5.5785703393919075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Zones!$H$33</f>
        <v>120011.70000000004</v>
      </c>
      <c r="E54" s="38">
        <f>SUMIFS(Raw_totalendusesannual!$D:$D,
        Raw_totalendusesannual!$B:$B,$A54,
        Raw_totalendusesannual!$C:$C,$B54,
        Raw_totalendusesannual!$A:$A,$C54) / $D54</f>
        <v>34.351046356313581</v>
      </c>
      <c r="F54" s="38">
        <f>SUMIFS(Raw_totalendusesannual!$E:$E,
        Raw_totalendusesannual!$B:$B,$A54,
        Raw_totalendusesannual!$C:$C,$B54,
        Raw_totalendusesannual!$A:$A,$C54) / $D54</f>
        <v>7.2595359452453359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Zones!$H$33</f>
        <v>120011.70000000004</v>
      </c>
      <c r="E55" s="38">
        <f>SUMIFS(Raw_totalendusesannual!$D:$D,
        Raw_totalendusesannual!$B:$B,$A55,
        Raw_totalendusesannual!$C:$C,$B55,
        Raw_totalendusesannual!$A:$A,$C55) / $D55</f>
        <v>52.500658769103325</v>
      </c>
      <c r="F55" s="38">
        <f>SUMIFS(Raw_totalendusesannual!$E:$E,
        Raw_totalendusesannual!$B:$B,$A55,
        Raw_totalendusesannual!$C:$C,$B55,
        Raw_totalendusesannual!$A:$A,$C55) / $D55</f>
        <v>4.8727263258498947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Zones!$H$33</f>
        <v>120011.70000000004</v>
      </c>
      <c r="E56" s="38">
        <f>SUMIFS(Raw_totalendusesannual!$D:$D,
        Raw_totalendusesannual!$B:$B,$A56,
        Raw_totalendusesannual!$C:$C,$B56,
        Raw_totalendusesannual!$A:$A,$C56) / $D56</f>
        <v>39.486333499150483</v>
      </c>
      <c r="F56" s="38">
        <f>SUMIFS(Raw_totalendusesannual!$E:$E,
        Raw_totalendusesannual!$B:$B,$A56,
        Raw_totalendusesannual!$C:$C,$B56,
        Raw_totalendusesannual!$A:$A,$C56) / $D56</f>
        <v>5.3684188291641544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Zones!$H$33</f>
        <v>120011.70000000004</v>
      </c>
      <c r="E57" s="38">
        <f>SUMIFS(Raw_totalendusesannual!$D:$D,
        Raw_totalendusesannual!$B:$B,$A57,
        Raw_totalendusesannual!$C:$C,$B57,
        Raw_totalendusesannual!$A:$A,$C57) / $D57</f>
        <v>52.287209663724433</v>
      </c>
      <c r="F57" s="38">
        <f>SUMIFS(Raw_totalendusesannual!$E:$E,
        Raw_totalendusesannual!$B:$B,$A57,
        Raw_totalendusesannual!$C:$C,$B57,
        Raw_totalendusesannual!$A:$A,$C57) / $D57</f>
        <v>4.6283184889473263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Zones!$H$33</f>
        <v>120011.70000000004</v>
      </c>
      <c r="E58" s="38">
        <f>SUMIFS(Raw_totalendusesannual!$D:$D,
        Raw_totalendusesannual!$B:$B,$A58,
        Raw_totalendusesannual!$C:$C,$B58,
        Raw_totalendusesannual!$A:$A,$C58) / $D58</f>
        <v>39.44109674306754</v>
      </c>
      <c r="F58" s="38">
        <f>SUMIFS(Raw_totalendusesannual!$E:$E,
        Raw_totalendusesannual!$B:$B,$A58,
        Raw_totalendusesannual!$C:$C,$B58,
        Raw_totalendusesannual!$A:$A,$C58) / $D58</f>
        <v>4.6379633819035959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Zones!$H$33</f>
        <v>120011.70000000004</v>
      </c>
      <c r="E59" s="38">
        <f>SUMIFS(Raw_totalendusesannual!$D:$D,
        Raw_totalendusesannual!$B:$B,$A59,
        Raw_totalendusesannual!$C:$C,$B59,
        Raw_totalendusesannual!$A:$A,$C59) / $D59</f>
        <v>52.498464233070592</v>
      </c>
      <c r="F59" s="38">
        <f>SUMIFS(Raw_totalendusesannual!$E:$E,
        Raw_totalendusesannual!$B:$B,$A59,
        Raw_totalendusesannual!$C:$C,$B59,
        Raw_totalendusesannual!$A:$A,$C59) / $D59</f>
        <v>4.6284752236656912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Zones!$H$33</f>
        <v>120011.70000000004</v>
      </c>
      <c r="E60" s="38">
        <f>SUMIFS(Raw_totalendusesannual!$D:$D,
        Raw_totalendusesannual!$B:$B,$A60,
        Raw_totalendusesannual!$C:$C,$B60,
        Raw_totalendusesannual!$A:$A,$C60) / $D60</f>
        <v>39.482095162388326</v>
      </c>
      <c r="F60" s="38">
        <f>SUMIFS(Raw_totalendusesannual!$E:$E,
        Raw_totalendusesannual!$B:$B,$A60,
        Raw_totalendusesannual!$C:$C,$B60,
        Raw_totalendusesannual!$A:$A,$C60) / $D60</f>
        <v>4.6389302876302878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Zones!$H$33</f>
        <v>120011.70000000004</v>
      </c>
      <c r="E61" s="38">
        <f>SUMIFS(Raw_totalendusesannual!$D:$D,
        Raw_totalendusesannual!$B:$B,$A61,
        Raw_totalendusesannual!$C:$C,$B61,
        Raw_totalendusesannual!$A:$A,$C61) / $D61</f>
        <v>46.246052176579433</v>
      </c>
      <c r="F61" s="38">
        <f>SUMIFS(Raw_totalendusesannual!$E:$E,
        Raw_totalendusesannual!$B:$B,$A61,
        Raw_totalendusesannual!$C:$C,$B61,
        Raw_totalendusesannual!$A:$A,$C61) / $D61</f>
        <v>5.1576505457384556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Zones!$H$33</f>
        <v>120011.70000000004</v>
      </c>
      <c r="E62" s="38">
        <f>SUMIFS(Raw_totalendusesannual!$D:$D,
        Raw_totalendusesannual!$B:$B,$A62,
        Raw_totalendusesannual!$C:$C,$B62,
        Raw_totalendusesannual!$A:$A,$C62) / $D62</f>
        <v>33.442020403010694</v>
      </c>
      <c r="F62" s="38">
        <f>SUMIFS(Raw_totalendusesannual!$E:$E,
        Raw_totalendusesannual!$B:$B,$A62,
        Raw_totalendusesannual!$C:$C,$B62,
        Raw_totalendusesannual!$A:$A,$C62) / $D62</f>
        <v>5.9936896152625101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Zones!$H$33</f>
        <v>120011.70000000004</v>
      </c>
      <c r="E63" s="38">
        <f>SUMIFS(Raw_totalendusesannual!$D:$D,
        Raw_totalendusesannual!$B:$B,$A63,
        Raw_totalendusesannual!$C:$C,$B63,
        Raw_totalendusesannual!$A:$A,$C63) / $D63</f>
        <v>49.431884641247457</v>
      </c>
      <c r="F63" s="38">
        <f>SUMIFS(Raw_totalendusesannual!$E:$E,
        Raw_totalendusesannual!$B:$B,$A63,
        Raw_totalendusesannual!$C:$C,$B63,
        Raw_totalendusesannual!$A:$A,$C63) / $D63</f>
        <v>5.5442795994057228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Zones!$H$33</f>
        <v>120011.70000000004</v>
      </c>
      <c r="E64" s="38">
        <f>SUMIFS(Raw_totalendusesannual!$D:$D,
        Raw_totalendusesannual!$B:$B,$A64,
        Raw_totalendusesannual!$C:$C,$B64,
        Raw_totalendusesannual!$A:$A,$C64) / $D64</f>
        <v>35.753729261397005</v>
      </c>
      <c r="F64" s="38">
        <f>SUMIFS(Raw_totalendusesannual!$E:$E,
        Raw_totalendusesannual!$B:$B,$A64,
        Raw_totalendusesannual!$C:$C,$B64,
        Raw_totalendusesannual!$A:$A,$C64) / $D64</f>
        <v>6.958709442496021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Zones!$H$33</f>
        <v>120011.70000000004</v>
      </c>
      <c r="E65" s="38">
        <f>SUMIFS(Raw_totalendusesannual!$D:$D,
        Raw_totalendusesannual!$B:$B,$A65,
        Raw_totalendusesannual!$C:$C,$B65,
        Raw_totalendusesannual!$A:$A,$C65) / $D65</f>
        <v>53.395650507408845</v>
      </c>
      <c r="F65" s="38">
        <f>SUMIFS(Raw_totalendusesannual!$E:$E,
        Raw_totalendusesannual!$B:$B,$A65,
        Raw_totalendusesannual!$C:$C,$B65,
        Raw_totalendusesannual!$A:$A,$C65) / $D65</f>
        <v>4.8086709879120102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Zones!$H$33</f>
        <v>120011.70000000004</v>
      </c>
      <c r="E66" s="38">
        <f>SUMIFS(Raw_totalendusesannual!$D:$D,
        Raw_totalendusesannual!$B:$B,$A66,
        Raw_totalendusesannual!$C:$C,$B66,
        Raw_totalendusesannual!$A:$A,$C66) / $D66</f>
        <v>39.984681326903946</v>
      </c>
      <c r="F66" s="38">
        <f>SUMIFS(Raw_totalendusesannual!$E:$E,
        Raw_totalendusesannual!$B:$B,$A66,
        Raw_totalendusesannual!$C:$C,$B66,
        Raw_totalendusesannual!$A:$A,$C66) / $D66</f>
        <v>5.1843286112937301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Zones!$H$33</f>
        <v>120011.70000000004</v>
      </c>
      <c r="E67" s="38">
        <f>SUMIFS(Raw_totalendusesannual!$D:$D,
        Raw_totalendusesannual!$B:$B,$A67,
        Raw_totalendusesannual!$C:$C,$B67,
        Raw_totalendusesannual!$A:$A,$C67) / $D67</f>
        <v>53.276358471715653</v>
      </c>
      <c r="F67" s="38">
        <f>SUMIFS(Raw_totalendusesannual!$E:$E,
        Raw_totalendusesannual!$B:$B,$A67,
        Raw_totalendusesannual!$C:$C,$B67,
        Raw_totalendusesannual!$A:$A,$C67) / $D67</f>
        <v>4.568802625077387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Zones!$H$33</f>
        <v>120011.70000000004</v>
      </c>
      <c r="E68" s="38">
        <f>SUMIFS(Raw_totalendusesannual!$D:$D,
        Raw_totalendusesannual!$B:$B,$A68,
        Raw_totalendusesannual!$C:$C,$B68,
        Raw_totalendusesannual!$A:$A,$C68) / $D68</f>
        <v>39.974802873386494</v>
      </c>
      <c r="F68" s="38">
        <f>SUMIFS(Raw_totalendusesannual!$E:$E,
        Raw_totalendusesannual!$B:$B,$A68,
        Raw_totalendusesannual!$C:$C,$B68,
        Raw_totalendusesannual!$A:$A,$C68) / $D68</f>
        <v>4.574239011696358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Zones!$H$33</f>
        <v>120011.70000000004</v>
      </c>
      <c r="E69" s="38">
        <f>SUMIFS(Raw_totalendusesannual!$D:$D,
        Raw_totalendusesannual!$B:$B,$A69,
        Raw_totalendusesannual!$C:$C,$B69,
        Raw_totalendusesannual!$A:$A,$C69) / $D69</f>
        <v>53.392878527676871</v>
      </c>
      <c r="F69" s="38">
        <f>SUMIFS(Raw_totalendusesannual!$E:$E,
        Raw_totalendusesannual!$B:$B,$A69,
        Raw_totalendusesannual!$C:$C,$B69,
        Raw_totalendusesannual!$A:$A,$C69) / $D69</f>
        <v>4.568931695826322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Zones!$H$33</f>
        <v>120011.70000000004</v>
      </c>
      <c r="E70" s="38">
        <f>SUMIFS(Raw_totalendusesannual!$D:$D,
        Raw_totalendusesannual!$B:$B,$A70,
        Raw_totalendusesannual!$C:$C,$B70,
        Raw_totalendusesannual!$A:$A,$C70) / $D70</f>
        <v>39.978197542406271</v>
      </c>
      <c r="F70" s="38">
        <f>SUMIFS(Raw_totalendusesannual!$E:$E,
        Raw_totalendusesannual!$B:$B,$A70,
        Raw_totalendusesannual!$C:$C,$B70,
        Raw_totalendusesannual!$A:$A,$C70) / $D70</f>
        <v>4.5752610787114909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Zones!$H$33</f>
        <v>120011.70000000004</v>
      </c>
      <c r="E71" s="38">
        <f>SUMIFS(Raw_totalendusesannual!$D:$D,
        Raw_totalendusesannual!$B:$B,$A71,
        Raw_totalendusesannual!$C:$C,$B71,
        Raw_totalendusesannual!$A:$A,$C71) / $D71</f>
        <v>46.941007418443348</v>
      </c>
      <c r="F71" s="38">
        <f>SUMIFS(Raw_totalendusesannual!$E:$E,
        Raw_totalendusesannual!$B:$B,$A71,
        Raw_totalendusesannual!$C:$C,$B71,
        Raw_totalendusesannual!$A:$A,$C71) / $D71</f>
        <v>5.0783451113516413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Zones!$H$33</f>
        <v>120011.70000000004</v>
      </c>
      <c r="E72" s="38">
        <f>SUMIFS(Raw_totalendusesannual!$D:$D,
        Raw_totalendusesannual!$B:$B,$A72,
        Raw_totalendusesannual!$C:$C,$B72,
        Raw_totalendusesannual!$A:$A,$C72) / $D72</f>
        <v>33.931402688237881</v>
      </c>
      <c r="F72" s="38">
        <f>SUMIFS(Raw_totalendusesannual!$E:$E,
        Raw_totalendusesannual!$B:$B,$A72,
        Raw_totalendusesannual!$C:$C,$B72,
        Raw_totalendusesannual!$A:$A,$C72) / $D72</f>
        <v>5.7250321426994182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Zones!$H$33</f>
        <v>120011.70000000004</v>
      </c>
      <c r="E73" s="38">
        <f>SUMIFS(Raw_totalendusesannual!$D:$D,
        Raw_totalendusesannual!$B:$B,$A73,
        Raw_totalendusesannual!$C:$C,$B73,
        Raw_totalendusesannual!$A:$A,$C73) / $D73</f>
        <v>50.103693889845729</v>
      </c>
      <c r="F73" s="38">
        <f>SUMIFS(Raw_totalendusesannual!$E:$E,
        Raw_totalendusesannual!$B:$B,$A73,
        Raw_totalendusesannual!$C:$C,$B73,
        Raw_totalendusesannual!$A:$A,$C73) / $D73</f>
        <v>5.8283549020637135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Zones!$H$33</f>
        <v>120011.70000000004</v>
      </c>
      <c r="E74" s="38">
        <f>SUMIFS(Raw_totalendusesannual!$D:$D,
        Raw_totalendusesannual!$B:$B,$A74,
        Raw_totalendusesannual!$C:$C,$B74,
        Raw_totalendusesannual!$A:$A,$C74) / $D74</f>
        <v>36.538608652323056</v>
      </c>
      <c r="F74" s="38">
        <f>SUMIFS(Raw_totalendusesannual!$E:$E,
        Raw_totalendusesannual!$B:$B,$A74,
        Raw_totalendusesannual!$C:$C,$B74,
        Raw_totalendusesannual!$A:$A,$C74) / $D74</f>
        <v>7.8898315747547922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Zones!$H$33</f>
        <v>120011.70000000004</v>
      </c>
      <c r="E75" s="38">
        <f>SUMIFS(Raw_totalendusesannual!$D:$D,
        Raw_totalendusesannual!$B:$B,$A75,
        Raw_totalendusesannual!$C:$C,$B75,
        Raw_totalendusesannual!$A:$A,$C75) / $D75</f>
        <v>54.806160066060208</v>
      </c>
      <c r="F75" s="38">
        <f>SUMIFS(Raw_totalendusesannual!$E:$E,
        Raw_totalendusesannual!$B:$B,$A75,
        Raw_totalendusesannual!$C:$C,$B75,
        Raw_totalendusesannual!$A:$A,$C75) / $D75</f>
        <v>4.8997706056992767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Zones!$H$33</f>
        <v>120011.70000000004</v>
      </c>
      <c r="E76" s="38">
        <f>SUMIFS(Raw_totalendusesannual!$D:$D,
        Raw_totalendusesannual!$B:$B,$A76,
        Raw_totalendusesannual!$C:$C,$B76,
        Raw_totalendusesannual!$A:$A,$C76) / $D76</f>
        <v>41.998208924629836</v>
      </c>
      <c r="F76" s="38">
        <f>SUMIFS(Raw_totalendusesannual!$E:$E,
        Raw_totalendusesannual!$B:$B,$A76,
        Raw_totalendusesannual!$C:$C,$B76,
        Raw_totalendusesannual!$A:$A,$C76) / $D76</f>
        <v>5.4639789287211151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Zones!$H$33</f>
        <v>120011.70000000004</v>
      </c>
      <c r="E77" s="38">
        <f>SUMIFS(Raw_totalendusesannual!$D:$D,
        Raw_totalendusesannual!$B:$B,$A77,
        Raw_totalendusesannual!$C:$C,$B77,
        Raw_totalendusesannual!$A:$A,$C77) / $D77</f>
        <v>54.774297672643563</v>
      </c>
      <c r="F77" s="38">
        <f>SUMIFS(Raw_totalendusesannual!$E:$E,
        Raw_totalendusesannual!$B:$B,$A77,
        Raw_totalendusesannual!$C:$C,$B77,
        Raw_totalendusesannual!$A:$A,$C77) / $D77</f>
        <v>4.5677192307083381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Zones!$H$33</f>
        <v>120011.70000000004</v>
      </c>
      <c r="E78" s="38">
        <f>SUMIFS(Raw_totalendusesannual!$D:$D,
        Raw_totalendusesannual!$B:$B,$A78,
        Raw_totalendusesannual!$C:$C,$B78,
        Raw_totalendusesannual!$A:$A,$C78) / $D78</f>
        <v>42.134405895425182</v>
      </c>
      <c r="F78" s="38">
        <f>SUMIFS(Raw_totalendusesannual!$E:$E,
        Raw_totalendusesannual!$B:$B,$A78,
        Raw_totalendusesannual!$C:$C,$B78,
        Raw_totalendusesannual!$A:$A,$C78) / $D78</f>
        <v>4.5801875150506142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Zones!$H$33</f>
        <v>120011.70000000004</v>
      </c>
      <c r="E79" s="38">
        <f>SUMIFS(Raw_totalendusesannual!$D:$D,
        Raw_totalendusesannual!$B:$B,$A79,
        Raw_totalendusesannual!$C:$C,$B79,
        Raw_totalendusesannual!$A:$A,$C79) / $D79</f>
        <v>54.80129529037584</v>
      </c>
      <c r="F79" s="38">
        <f>SUMIFS(Raw_totalendusesannual!$E:$E,
        Raw_totalendusesannual!$B:$B,$A79,
        Raw_totalendusesannual!$C:$C,$B79,
        Raw_totalendusesannual!$A:$A,$C79) / $D79</f>
        <v>4.568046198828946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Zones!$H$33</f>
        <v>120011.70000000004</v>
      </c>
      <c r="E80" s="38">
        <f>SUMIFS(Raw_totalendusesannual!$D:$D,
        Raw_totalendusesannual!$B:$B,$A80,
        Raw_totalendusesannual!$C:$C,$B80,
        Raw_totalendusesannual!$A:$A,$C80) / $D80</f>
        <v>41.98806566359778</v>
      </c>
      <c r="F80" s="38">
        <f>SUMIFS(Raw_totalendusesannual!$E:$E,
        Raw_totalendusesannual!$B:$B,$A80,
        Raw_totalendusesannual!$C:$C,$B80,
        Raw_totalendusesannual!$A:$A,$C80) / $D80</f>
        <v>4.5821454074894357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Zones!$H$33</f>
        <v>120011.70000000004</v>
      </c>
      <c r="E81" s="38">
        <f>SUMIFS(Raw_totalendusesannual!$D:$D,
        Raw_totalendusesannual!$B:$B,$A81,
        Raw_totalendusesannual!$C:$C,$B81,
        Raw_totalendusesannual!$A:$A,$C81) / $D81</f>
        <v>48.108107792823517</v>
      </c>
      <c r="F81" s="38">
        <f>SUMIFS(Raw_totalendusesannual!$E:$E,
        Raw_totalendusesannual!$B:$B,$A81,
        Raw_totalendusesannual!$C:$C,$B81,
        Raw_totalendusesannual!$A:$A,$C81) / $D81</f>
        <v>5.2626597240102404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Zones!$H$33</f>
        <v>120011.70000000004</v>
      </c>
      <c r="E82" s="38">
        <f>SUMIFS(Raw_totalendusesannual!$D:$D,
        Raw_totalendusesannual!$B:$B,$A82,
        Raw_totalendusesannual!$C:$C,$B82,
        Raw_totalendusesannual!$A:$A,$C82) / $D82</f>
        <v>35.455279943538827</v>
      </c>
      <c r="F82" s="38">
        <f>SUMIFS(Raw_totalendusesannual!$E:$E,
        Raw_totalendusesannual!$B:$B,$A82,
        Raw_totalendusesannual!$C:$C,$B82,
        Raw_totalendusesannual!$A:$A,$C82) / $D82</f>
        <v>6.2059430872156609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Zones!$H$33</f>
        <v>120011.70000000004</v>
      </c>
      <c r="E83" s="38">
        <f>SUMIFS(Raw_totalendusesannual!$D:$D,
        Raw_totalendusesannual!$B:$B,$A83,
        Raw_totalendusesannual!$C:$C,$B83,
        Raw_totalendusesannual!$A:$A,$C83) / $D83</f>
        <v>52.784401854152534</v>
      </c>
      <c r="F83" s="38">
        <f>SUMIFS(Raw_totalendusesannual!$E:$E,
        Raw_totalendusesannual!$B:$B,$A83,
        Raw_totalendusesannual!$C:$C,$B83,
        Raw_totalendusesannual!$A:$A,$C83) / $D83</f>
        <v>5.6354629590281595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Zones!$H$33</f>
        <v>120011.70000000004</v>
      </c>
      <c r="E84" s="38">
        <f>SUMIFS(Raw_totalendusesannual!$D:$D,
        Raw_totalendusesannual!$B:$B,$A84,
        Raw_totalendusesannual!$C:$C,$B84,
        Raw_totalendusesannual!$A:$A,$C84) / $D84</f>
        <v>39.21849361353933</v>
      </c>
      <c r="F84" s="38">
        <f>SUMIFS(Raw_totalendusesannual!$E:$E,
        Raw_totalendusesannual!$B:$B,$A84,
        Raw_totalendusesannual!$C:$C,$B84,
        Raw_totalendusesannual!$A:$A,$C84) / $D84</f>
        <v>7.4244512826666043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Zones!$H$33</f>
        <v>120011.70000000004</v>
      </c>
      <c r="E85" s="38">
        <f>SUMIFS(Raw_totalendusesannual!$D:$D,
        Raw_totalendusesannual!$B:$B,$A85,
        Raw_totalendusesannual!$C:$C,$B85,
        Raw_totalendusesannual!$A:$A,$C85) / $D85</f>
        <v>56.877380705381206</v>
      </c>
      <c r="F85" s="38">
        <f>SUMIFS(Raw_totalendusesannual!$E:$E,
        Raw_totalendusesannual!$B:$B,$A85,
        Raw_totalendusesannual!$C:$C,$B85,
        Raw_totalendusesannual!$A:$A,$C85) / $D85</f>
        <v>4.741156237266865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Zones!$H$33</f>
        <v>120011.70000000004</v>
      </c>
      <c r="E86" s="38">
        <f>SUMIFS(Raw_totalendusesannual!$D:$D,
        Raw_totalendusesannual!$B:$B,$A86,
        Raw_totalendusesannual!$C:$C,$B86,
        Raw_totalendusesannual!$A:$A,$C86) / $D86</f>
        <v>44.325967968123088</v>
      </c>
      <c r="F86" s="38">
        <f>SUMIFS(Raw_totalendusesannual!$E:$E,
        Raw_totalendusesannual!$B:$B,$A86,
        Raw_totalendusesannual!$C:$C,$B86,
        Raw_totalendusesannual!$A:$A,$C86) / $D86</f>
        <v>5.1646096172289848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Zones!$H$33</f>
        <v>120011.70000000004</v>
      </c>
      <c r="E87" s="38">
        <f>SUMIFS(Raw_totalendusesannual!$D:$D,
        Raw_totalendusesannual!$B:$B,$A87,
        Raw_totalendusesannual!$C:$C,$B87,
        Raw_totalendusesannual!$A:$A,$C87) / $D87</f>
        <v>56.80941499870427</v>
      </c>
      <c r="F87" s="38">
        <f>SUMIFS(Raw_totalendusesannual!$E:$E,
        Raw_totalendusesannual!$B:$B,$A87,
        Raw_totalendusesannual!$C:$C,$B87,
        Raw_totalendusesannual!$A:$A,$C87) / $D87</f>
        <v>4.5001331536841809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Zones!$H$33</f>
        <v>120011.70000000004</v>
      </c>
      <c r="E88" s="38">
        <f>SUMIFS(Raw_totalendusesannual!$D:$D,
        Raw_totalendusesannual!$B:$B,$A88,
        Raw_totalendusesannual!$C:$C,$B88,
        Raw_totalendusesannual!$A:$A,$C88) / $D88</f>
        <v>44.382205818266037</v>
      </c>
      <c r="F88" s="38">
        <f>SUMIFS(Raw_totalendusesannual!$E:$E,
        Raw_totalendusesannual!$B:$B,$A88,
        Raw_totalendusesannual!$C:$C,$B88,
        Raw_totalendusesannual!$A:$A,$C88) / $D88</f>
        <v>4.5079733059360034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Zones!$H$33</f>
        <v>120011.70000000004</v>
      </c>
      <c r="E89" s="38">
        <f>SUMIFS(Raw_totalendusesannual!$D:$D,
        Raw_totalendusesannual!$B:$B,$A89,
        Raw_totalendusesannual!$C:$C,$B89,
        Raw_totalendusesannual!$A:$A,$C89) / $D89</f>
        <v>56.87359632435836</v>
      </c>
      <c r="F89" s="38">
        <f>SUMIFS(Raw_totalendusesannual!$E:$E,
        Raw_totalendusesannual!$B:$B,$A89,
        Raw_totalendusesannual!$C:$C,$B89,
        Raw_totalendusesannual!$A:$A,$C89) / $D89</f>
        <v>4.5003581317488193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Zones!$H$33</f>
        <v>120011.70000000004</v>
      </c>
      <c r="E90" s="38">
        <f>SUMIFS(Raw_totalendusesannual!$D:$D,
        Raw_totalendusesannual!$B:$B,$A90,
        Raw_totalendusesannual!$C:$C,$B90,
        Raw_totalendusesannual!$A:$A,$C90) / $D90</f>
        <v>44.31711791433667</v>
      </c>
      <c r="F90" s="38">
        <f>SUMIFS(Raw_totalendusesannual!$E:$E,
        Raw_totalendusesannual!$B:$B,$A90,
        Raw_totalendusesannual!$C:$C,$B90,
        Raw_totalendusesannual!$A:$A,$C90) / $D90</f>
        <v>4.5088866335532272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Zones!$H$33</f>
        <v>120011.70000000004</v>
      </c>
      <c r="E91" s="38">
        <f>SUMIFS(Raw_totalendusesannual!$D:$D,
        Raw_totalendusesannual!$B:$B,$A91,
        Raw_totalendusesannual!$C:$C,$B91,
        Raw_totalendusesannual!$A:$A,$C91) / $D91</f>
        <v>49.805740773607887</v>
      </c>
      <c r="F91" s="38">
        <f>SUMIFS(Raw_totalendusesannual!$E:$E,
        Raw_totalendusesannual!$B:$B,$A91,
        Raw_totalendusesannual!$C:$C,$B91,
        Raw_totalendusesannual!$A:$A,$C91) / $D91</f>
        <v>5.0567193032012696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Zones!$H$33</f>
        <v>120011.70000000004</v>
      </c>
      <c r="E92" s="38">
        <f>SUMIFS(Raw_totalendusesannual!$D:$D,
        Raw_totalendusesannual!$B:$B,$A92,
        Raw_totalendusesannual!$C:$C,$B92,
        Raw_totalendusesannual!$A:$A,$C92) / $D92</f>
        <v>37.228525968718039</v>
      </c>
      <c r="F92" s="38">
        <f>SUMIFS(Raw_totalendusesannual!$E:$E,
        Raw_totalendusesannual!$B:$B,$A92,
        Raw_totalendusesannual!$C:$C,$B92,
        Raw_totalendusesannual!$A:$A,$C92) / $D92</f>
        <v>5.829254730997059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Zones!$H$33</f>
        <v>120011.70000000004</v>
      </c>
      <c r="E93" s="38">
        <f>SUMIFS(Raw_totalendusesannual!$D:$D,
        Raw_totalendusesannual!$B:$B,$A93,
        Raw_totalendusesannual!$C:$C,$B93,
        Raw_totalendusesannual!$A:$A,$C93) / $D93</f>
        <v>54.641529284228106</v>
      </c>
      <c r="F93" s="38">
        <f>SUMIFS(Raw_totalendusesannual!$E:$E,
        Raw_totalendusesannual!$B:$B,$A93,
        Raw_totalendusesannual!$C:$C,$B93,
        Raw_totalendusesannual!$A:$A,$C93) / $D93</f>
        <v>7.4963546887511781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Zones!$H$33</f>
        <v>120011.70000000004</v>
      </c>
      <c r="E94" s="38">
        <f>SUMIFS(Raw_totalendusesannual!$D:$D,
        Raw_totalendusesannual!$B:$B,$A94,
        Raw_totalendusesannual!$C:$C,$B94,
        Raw_totalendusesannual!$A:$A,$C94) / $D94</f>
        <v>40.948190384770811</v>
      </c>
      <c r="F94" s="38">
        <f>SUMIFS(Raw_totalendusesannual!$E:$E,
        Raw_totalendusesannual!$B:$B,$A94,
        Raw_totalendusesannual!$C:$C,$B94,
        Raw_totalendusesannual!$A:$A,$C94) / $D94</f>
        <v>9.7345547142486897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Zones!$H$33</f>
        <v>120011.70000000004</v>
      </c>
      <c r="E95" s="38">
        <f>SUMIFS(Raw_totalendusesannual!$D:$D,
        Raw_totalendusesannual!$B:$B,$A95,
        Raw_totalendusesannual!$C:$C,$B95,
        Raw_totalendusesannual!$A:$A,$C95) / $D95</f>
        <v>59.808799308734045</v>
      </c>
      <c r="F95" s="38">
        <f>SUMIFS(Raw_totalendusesannual!$E:$E,
        Raw_totalendusesannual!$B:$B,$A95,
        Raw_totalendusesannual!$C:$C,$B95,
        Raw_totalendusesannual!$A:$A,$C95) / $D95</f>
        <v>5.436400117655193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Zones!$H$33</f>
        <v>120011.70000000004</v>
      </c>
      <c r="E96" s="38">
        <f>SUMIFS(Raw_totalendusesannual!$D:$D,
        Raw_totalendusesannual!$B:$B,$A96,
        Raw_totalendusesannual!$C:$C,$B96,
        Raw_totalendusesannual!$A:$A,$C96) / $D96</f>
        <v>46.190076467544394</v>
      </c>
      <c r="F96" s="38">
        <f>SUMIFS(Raw_totalendusesannual!$E:$E,
        Raw_totalendusesannual!$B:$B,$A96,
        Raw_totalendusesannual!$C:$C,$B96,
        Raw_totalendusesannual!$A:$A,$C96) / $D96</f>
        <v>6.2765582022419464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Zones!$H$33</f>
        <v>120011.70000000004</v>
      </c>
      <c r="E97" s="38">
        <f>SUMIFS(Raw_totalendusesannual!$D:$D,
        Raw_totalendusesannual!$B:$B,$A97,
        Raw_totalendusesannual!$C:$C,$B97,
        Raw_totalendusesannual!$A:$A,$C97) / $D97</f>
        <v>60.077349208452155</v>
      </c>
      <c r="F97" s="38">
        <f>SUMIFS(Raw_totalendusesannual!$E:$E,
        Raw_totalendusesannual!$B:$B,$A97,
        Raw_totalendusesannual!$C:$C,$B97,
        Raw_totalendusesannual!$A:$A,$C97) / $D97</f>
        <v>4.495932646566958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Zones!$H$33</f>
        <v>120011.70000000004</v>
      </c>
      <c r="E98" s="38">
        <f>SUMIFS(Raw_totalendusesannual!$D:$D,
        Raw_totalendusesannual!$B:$B,$A98,
        Raw_totalendusesannual!$C:$C,$B98,
        Raw_totalendusesannual!$A:$A,$C98) / $D98</f>
        <v>46.656536321042019</v>
      </c>
      <c r="F98" s="38">
        <f>SUMIFS(Raw_totalendusesannual!$E:$E,
        Raw_totalendusesannual!$B:$B,$A98,
        Raw_totalendusesannual!$C:$C,$B98,
        Raw_totalendusesannual!$A:$A,$C98) / $D98</f>
        <v>4.5153087573961521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Zones!$H$33</f>
        <v>120011.70000000004</v>
      </c>
      <c r="E99" s="38">
        <f>SUMIFS(Raw_totalendusesannual!$D:$D,
        Raw_totalendusesannual!$B:$B,$A99,
        Raw_totalendusesannual!$C:$C,$B99,
        Raw_totalendusesannual!$A:$A,$C99) / $D99</f>
        <v>59.803722303742028</v>
      </c>
      <c r="F99" s="38">
        <f>SUMIFS(Raw_totalendusesannual!$E:$E,
        Raw_totalendusesannual!$B:$B,$A99,
        Raw_totalendusesannual!$C:$C,$B99,
        Raw_totalendusesannual!$A:$A,$C99) / $D99</f>
        <v>4.4973664234403792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Zones!$H$33</f>
        <v>120011.70000000004</v>
      </c>
      <c r="E100" s="38">
        <f>SUMIFS(Raw_totalendusesannual!$D:$D,
        Raw_totalendusesannual!$B:$B,$A100,
        Raw_totalendusesannual!$C:$C,$B100,
        Raw_totalendusesannual!$A:$A,$C100) / $D100</f>
        <v>46.187720697232002</v>
      </c>
      <c r="F100" s="38">
        <f>SUMIFS(Raw_totalendusesannual!$E:$E,
        Raw_totalendusesannual!$B:$B,$A100,
        Raw_totalendusesannual!$C:$C,$B100,
        Raw_totalendusesannual!$A:$A,$C100) / $D100</f>
        <v>4.5203114363016255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Zones!$H$33</f>
        <v>120011.70000000004</v>
      </c>
      <c r="E101" s="38">
        <f>SUMIFS(Raw_totalendusesannual!$D:$D,
        Raw_totalendusesannual!$B:$B,$A101,
        Raw_totalendusesannual!$C:$C,$B101,
        Raw_totalendusesannual!$A:$A,$C101) / $D101</f>
        <v>52.298324163394049</v>
      </c>
      <c r="F101" s="38">
        <f>SUMIFS(Raw_totalendusesannual!$E:$E,
        Raw_totalendusesannual!$B:$B,$A101,
        Raw_totalendusesannual!$C:$C,$B101,
        Raw_totalendusesannual!$A:$A,$C101) / $D101</f>
        <v>6.2414097125530237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Zones!$H$33</f>
        <v>120011.70000000004</v>
      </c>
      <c r="E102" s="38">
        <f>SUMIFS(Raw_totalendusesannual!$D:$D,
        Raw_totalendusesannual!$B:$B,$A102,
        Raw_totalendusesannual!$C:$C,$B102,
        Raw_totalendusesannual!$A:$A,$C102) / $D102</f>
        <v>39.232352762272328</v>
      </c>
      <c r="F102" s="38">
        <f>SUMIFS(Raw_totalendusesannual!$E:$E,
        Raw_totalendusesannual!$B:$B,$A102,
        Raw_totalendusesannual!$C:$C,$B102,
        Raw_totalendusesannual!$A:$A,$C102) / $D102</f>
        <v>7.4981090177041052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Zones!$H$33</f>
        <v>120011.70000000004</v>
      </c>
      <c r="E103" s="38">
        <f>SUMIFS(Raw_totalendusesannual!$D:$D,
        Raw_totalendusesannual!$B:$B,$A103,
        Raw_totalendusesannual!$C:$C,$B103,
        Raw_totalendusesannual!$A:$A,$C103) / $D103</f>
        <v>53.643983294962055</v>
      </c>
      <c r="F103" s="38">
        <f>SUMIFS(Raw_totalendusesannual!$E:$E,
        Raw_totalendusesannual!$B:$B,$A103,
        Raw_totalendusesannual!$C:$C,$B103,
        Raw_totalendusesannual!$A:$A,$C103) / $D103</f>
        <v>10.037443265948232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Zones!$H$33</f>
        <v>120011.70000000004</v>
      </c>
      <c r="E104" s="38">
        <f>SUMIFS(Raw_totalendusesannual!$D:$D,
        Raw_totalendusesannual!$B:$B,$A104,
        Raw_totalendusesannual!$C:$C,$B104,
        Raw_totalendusesannual!$A:$A,$C104) / $D104</f>
        <v>38.456859372877801</v>
      </c>
      <c r="F104" s="38">
        <f>SUMIFS(Raw_totalendusesannual!$E:$E,
        Raw_totalendusesannual!$B:$B,$A104,
        Raw_totalendusesannual!$C:$C,$B104,
        Raw_totalendusesannual!$A:$A,$C104) / $D104</f>
        <v>9.3165927988687738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Zones!$H$33</f>
        <v>120011.70000000004</v>
      </c>
      <c r="E105" s="38">
        <f>SUMIFS(Raw_totalendusesannual!$D:$D,
        Raw_totalendusesannual!$B:$B,$A105,
        Raw_totalendusesannual!$C:$C,$B105,
        Raw_totalendusesannual!$A:$A,$C105) / $D105</f>
        <v>58.568083278546993</v>
      </c>
      <c r="F105" s="38">
        <f>SUMIFS(Raw_totalendusesannual!$E:$E,
        Raw_totalendusesannual!$B:$B,$A105,
        Raw_totalendusesannual!$C:$C,$B105,
        Raw_totalendusesannual!$A:$A,$C105) / $D105</f>
        <v>6.8292740624455766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Zones!$H$33</f>
        <v>120011.70000000004</v>
      </c>
      <c r="E106" s="38">
        <f>SUMIFS(Raw_totalendusesannual!$D:$D,
        Raw_totalendusesannual!$B:$B,$A106,
        Raw_totalendusesannual!$C:$C,$B106,
        Raw_totalendusesannual!$A:$A,$C106) / $D106</f>
        <v>40.206033328417135</v>
      </c>
      <c r="F106" s="38">
        <f>SUMIFS(Raw_totalendusesannual!$E:$E,
        Raw_totalendusesannual!$B:$B,$A106,
        Raw_totalendusesannual!$C:$C,$B106,
        Raw_totalendusesannual!$A:$A,$C106) / $D106</f>
        <v>7.336131477180972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Zones!$H$33</f>
        <v>120011.70000000004</v>
      </c>
      <c r="E107" s="38">
        <f>SUMIFS(Raw_totalendusesannual!$D:$D,
        Raw_totalendusesannual!$B:$B,$A107,
        Raw_totalendusesannual!$C:$C,$B107,
        Raw_totalendusesannual!$A:$A,$C107) / $D107</f>
        <v>59.296646410308306</v>
      </c>
      <c r="F107" s="38">
        <f>SUMIFS(Raw_totalendusesannual!$E:$E,
        Raw_totalendusesannual!$B:$B,$A107,
        Raw_totalendusesannual!$C:$C,$B107,
        Raw_totalendusesannual!$A:$A,$C107) / $D107</f>
        <v>4.6629892752123316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Zones!$H$33</f>
        <v>120011.70000000004</v>
      </c>
      <c r="E108" s="38">
        <f>SUMIFS(Raw_totalendusesannual!$D:$D,
        Raw_totalendusesannual!$B:$B,$A108,
        Raw_totalendusesannual!$C:$C,$B108,
        Raw_totalendusesannual!$A:$A,$C108) / $D108</f>
        <v>41.024794749178611</v>
      </c>
      <c r="F108" s="38">
        <f>SUMIFS(Raw_totalendusesannual!$E:$E,
        Raw_totalendusesannual!$B:$B,$A108,
        Raw_totalendusesannual!$C:$C,$B108,
        Raw_totalendusesannual!$A:$A,$C108) / $D108</f>
        <v>4.6573743226702051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Zones!$H$33</f>
        <v>120011.70000000004</v>
      </c>
      <c r="E109" s="38">
        <f>SUMIFS(Raw_totalendusesannual!$D:$D,
        Raw_totalendusesannual!$B:$B,$A109,
        Raw_totalendusesannual!$C:$C,$B109,
        Raw_totalendusesannual!$A:$A,$C109) / $D109</f>
        <v>58.61918721258008</v>
      </c>
      <c r="F109" s="38">
        <f>SUMIFS(Raw_totalendusesannual!$E:$E,
        Raw_totalendusesannual!$B:$B,$A109,
        Raw_totalendusesannual!$C:$C,$B109,
        Raw_totalendusesannual!$A:$A,$C109) / $D109</f>
        <v>4.6757661961292092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Zones!$H$33</f>
        <v>120011.70000000004</v>
      </c>
      <c r="E110" s="38">
        <f>SUMIFS(Raw_totalendusesannual!$D:$D,
        Raw_totalendusesannual!$B:$B,$A110,
        Raw_totalendusesannual!$C:$C,$B110,
        Raw_totalendusesannual!$A:$A,$C110) / $D110</f>
        <v>40.188781093843339</v>
      </c>
      <c r="F110" s="38">
        <f>SUMIFS(Raw_totalendusesannual!$E:$E,
        Raw_totalendusesannual!$B:$B,$A110,
        Raw_totalendusesannual!$C:$C,$B110,
        Raw_totalendusesannual!$A:$A,$C110) / $D110</f>
        <v>4.6976620612823572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Zones!$H$33</f>
        <v>120011.70000000004</v>
      </c>
      <c r="E111" s="38">
        <f>SUMIFS(Raw_totalendusesannual!$D:$D,
        Raw_totalendusesannual!$B:$B,$A111,
        Raw_totalendusesannual!$C:$C,$B111,
        Raw_totalendusesannual!$A:$A,$C111) / $D111</f>
        <v>51.465499697112847</v>
      </c>
      <c r="F111" s="38">
        <f>SUMIFS(Raw_totalendusesannual!$E:$E,
        Raw_totalendusesannual!$B:$B,$A111,
        Raw_totalendusesannual!$C:$C,$B111,
        Raw_totalendusesannual!$A:$A,$C111) / $D111</f>
        <v>8.5754268958776496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Zones!$H$33</f>
        <v>120011.70000000004</v>
      </c>
      <c r="E112" s="38">
        <f>SUMIFS(Raw_totalendusesannual!$D:$D,
        Raw_totalendusesannual!$B:$B,$A112,
        Raw_totalendusesannual!$C:$C,$B112,
        Raw_totalendusesannual!$A:$A,$C112) / $D112</f>
        <v>35.655650240768182</v>
      </c>
      <c r="F112" s="38">
        <f>SUMIFS(Raw_totalendusesannual!$E:$E,
        Raw_totalendusesannual!$B:$B,$A112,
        Raw_totalendusesannual!$C:$C,$B112,
        Raw_totalendusesannual!$A:$A,$C112) / $D112</f>
        <v>8.8521657471729807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Zones!$H$33</f>
        <v>120011.70000000004</v>
      </c>
      <c r="E113" s="38">
        <f>SUMIFS(Raw_totalendusesannual!$D:$D,
        Raw_totalendusesannual!$B:$B,$A113,
        Raw_totalendusesannual!$C:$C,$B113,
        Raw_totalendusesannual!$A:$A,$C113) / $D113</f>
        <v>51.243292945604452</v>
      </c>
      <c r="F113" s="38">
        <f>SUMIFS(Raw_totalendusesannual!$E:$E,
        Raw_totalendusesannual!$B:$B,$A113,
        Raw_totalendusesannual!$C:$C,$B113,
        Raw_totalendusesannual!$A:$A,$C113) / $D113</f>
        <v>9.7229215984774786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Zones!$H$33</f>
        <v>120011.70000000004</v>
      </c>
      <c r="E114" s="38">
        <f>SUMIFS(Raw_totalendusesannual!$D:$D,
        Raw_totalendusesannual!$B:$B,$A114,
        Raw_totalendusesannual!$C:$C,$B114,
        Raw_totalendusesannual!$A:$A,$C114) / $D114</f>
        <v>36.727707881814844</v>
      </c>
      <c r="F114" s="38">
        <f>SUMIFS(Raw_totalendusesannual!$E:$E,
        Raw_totalendusesannual!$B:$B,$A114,
        Raw_totalendusesannual!$C:$C,$B114,
        Raw_totalendusesannual!$A:$A,$C114) / $D114</f>
        <v>9.7863115846204956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Zones!$H$33</f>
        <v>120011.70000000004</v>
      </c>
      <c r="E115" s="38">
        <f>SUMIFS(Raw_totalendusesannual!$D:$D,
        Raw_totalendusesannual!$B:$B,$A115,
        Raw_totalendusesannual!$C:$C,$B115,
        Raw_totalendusesannual!$A:$A,$C115) / $D115</f>
        <v>56.188657772533823</v>
      </c>
      <c r="F115" s="38">
        <f>SUMIFS(Raw_totalendusesannual!$E:$E,
        Raw_totalendusesannual!$B:$B,$A115,
        Raw_totalendusesannual!$C:$C,$B115,
        Raw_totalendusesannual!$A:$A,$C115) / $D115</f>
        <v>6.9449402016636688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Zones!$H$33</f>
        <v>120011.70000000004</v>
      </c>
      <c r="E116" s="38">
        <f>SUMIFS(Raw_totalendusesannual!$D:$D,
        Raw_totalendusesannual!$B:$B,$A116,
        Raw_totalendusesannual!$C:$C,$B116,
        Raw_totalendusesannual!$A:$A,$C116) / $D116</f>
        <v>39.086375828356722</v>
      </c>
      <c r="F116" s="38">
        <f>SUMIFS(Raw_totalendusesannual!$E:$E,
        Raw_totalendusesannual!$B:$B,$A116,
        Raw_totalendusesannual!$C:$C,$B116,
        Raw_totalendusesannual!$A:$A,$C116) / $D116</f>
        <v>7.7636428781527105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Zones!$H$33</f>
        <v>120011.70000000004</v>
      </c>
      <c r="E117" s="38">
        <f>SUMIFS(Raw_totalendusesannual!$D:$D,
        Raw_totalendusesannual!$B:$B,$A117,
        Raw_totalendusesannual!$C:$C,$B117,
        Raw_totalendusesannual!$A:$A,$C117) / $D117</f>
        <v>56.872922640042574</v>
      </c>
      <c r="F117" s="38">
        <f>SUMIFS(Raw_totalendusesannual!$E:$E,
        Raw_totalendusesannual!$B:$B,$A117,
        Raw_totalendusesannual!$C:$C,$B117,
        Raw_totalendusesannual!$A:$A,$C117) / $D117</f>
        <v>4.7876333724128548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Zones!$H$33</f>
        <v>120011.70000000004</v>
      </c>
      <c r="E118" s="38">
        <f>SUMIFS(Raw_totalendusesannual!$D:$D,
        Raw_totalendusesannual!$B:$B,$A118,
        Raw_totalendusesannual!$C:$C,$B118,
        Raw_totalendusesannual!$A:$A,$C118) / $D118</f>
        <v>39.935509287844425</v>
      </c>
      <c r="F118" s="38">
        <f>SUMIFS(Raw_totalendusesannual!$E:$E,
        Raw_totalendusesannual!$B:$B,$A118,
        Raw_totalendusesannual!$C:$C,$B118,
        Raw_totalendusesannual!$A:$A,$C118) / $D118</f>
        <v>4.7977708840054749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Zones!$H$33</f>
        <v>120011.70000000004</v>
      </c>
      <c r="E119" s="38">
        <f>SUMIFS(Raw_totalendusesannual!$D:$D,
        Raw_totalendusesannual!$B:$B,$A119,
        Raw_totalendusesannual!$C:$C,$B119,
        Raw_totalendusesannual!$A:$A,$C119) / $D119</f>
        <v>56.238760470854075</v>
      </c>
      <c r="F119" s="38">
        <f>SUMIFS(Raw_totalendusesannual!$E:$E,
        Raw_totalendusesannual!$B:$B,$A119,
        Raw_totalendusesannual!$C:$C,$B119,
        Raw_totalendusesannual!$A:$A,$C119) / $D119</f>
        <v>4.8001698167761964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Zones!$H$33</f>
        <v>120011.70000000004</v>
      </c>
      <c r="E120" s="38">
        <f>SUMIFS(Raw_totalendusesannual!$D:$D,
        Raw_totalendusesannual!$B:$B,$A120,
        Raw_totalendusesannual!$C:$C,$B120,
        Raw_totalendusesannual!$A:$A,$C120) / $D120</f>
        <v>39.092839948105045</v>
      </c>
      <c r="F120" s="38">
        <f>SUMIFS(Raw_totalendusesannual!$E:$E,
        Raw_totalendusesannual!$B:$B,$A120,
        Raw_totalendusesannual!$C:$C,$B120,
        Raw_totalendusesannual!$A:$A,$C120) / $D120</f>
        <v>4.8396397184607816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Zones!$H$33</f>
        <v>120011.70000000004</v>
      </c>
      <c r="E121" s="38">
        <f>SUMIFS(Raw_totalendusesannual!$D:$D,
        Raw_totalendusesannual!$B:$B,$A121,
        Raw_totalendusesannual!$C:$C,$B121,
        Raw_totalendusesannual!$A:$A,$C121) / $D121</f>
        <v>49.364004009609047</v>
      </c>
      <c r="F121" s="38">
        <f>SUMIFS(Raw_totalendusesannual!$E:$E,
        Raw_totalendusesannual!$B:$B,$A121,
        Raw_totalendusesannual!$C:$C,$B121,
        Raw_totalendusesannual!$A:$A,$C121) / $D121</f>
        <v>8.5079534745362295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Zones!$H$33</f>
        <v>120011.70000000004</v>
      </c>
      <c r="E122" s="38">
        <f>SUMIFS(Raw_totalendusesannual!$D:$D,
        Raw_totalendusesannual!$B:$B,$A122,
        Raw_totalendusesannual!$C:$C,$B122,
        Raw_totalendusesannual!$A:$A,$C122) / $D122</f>
        <v>34.369594214564067</v>
      </c>
      <c r="F122" s="38">
        <f>SUMIFS(Raw_totalendusesannual!$E:$E,
        Raw_totalendusesannual!$B:$B,$A122,
        Raw_totalendusesannual!$C:$C,$B122,
        Raw_totalendusesannual!$A:$A,$C122) / $D122</f>
        <v>9.2561620242026379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Zones!$H$33</f>
        <v>120011.70000000004</v>
      </c>
      <c r="E123" s="38">
        <f>SUMIFS(Raw_totalendusesannual!$D:$D,
        Raw_totalendusesannual!$B:$B,$A123,
        Raw_totalendusesannual!$C:$C,$B123,
        Raw_totalendusesannual!$A:$A,$C123) / $D123</f>
        <v>55.396873304852761</v>
      </c>
      <c r="F123" s="38">
        <f>SUMIFS(Raw_totalendusesannual!$E:$E,
        Raw_totalendusesannual!$B:$B,$A123,
        Raw_totalendusesannual!$C:$C,$B123,
        Raw_totalendusesannual!$A:$A,$C123) / $D123</f>
        <v>8.3349009304926067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Zones!$H$33</f>
        <v>120011.70000000004</v>
      </c>
      <c r="E124" s="38">
        <f>SUMIFS(Raw_totalendusesannual!$D:$D,
        Raw_totalendusesannual!$B:$B,$A124,
        Raw_totalendusesannual!$C:$C,$B124,
        Raw_totalendusesannual!$A:$A,$C124) / $D124</f>
        <v>39.790157709623294</v>
      </c>
      <c r="F124" s="38">
        <f>SUMIFS(Raw_totalendusesannual!$E:$E,
        Raw_totalendusesannual!$B:$B,$A124,
        Raw_totalendusesannual!$C:$C,$B124,
        Raw_totalendusesannual!$A:$A,$C124) / $D124</f>
        <v>8.3569054517184558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Zones!$H$33</f>
        <v>120011.70000000004</v>
      </c>
      <c r="E125" s="38">
        <f>SUMIFS(Raw_totalendusesannual!$D:$D,
        Raw_totalendusesannual!$B:$B,$A125,
        Raw_totalendusesannual!$C:$C,$B125,
        Raw_totalendusesannual!$A:$A,$C125) / $D125</f>
        <v>59.471268634641433</v>
      </c>
      <c r="F125" s="38">
        <f>SUMIFS(Raw_totalendusesannual!$E:$E,
        Raw_totalendusesannual!$B:$B,$A125,
        Raw_totalendusesannual!$C:$C,$B125,
        Raw_totalendusesannual!$A:$A,$C125) / $D125</f>
        <v>6.0074401079228084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Zones!$H$33</f>
        <v>120011.70000000004</v>
      </c>
      <c r="E126" s="38">
        <f>SUMIFS(Raw_totalendusesannual!$D:$D,
        Raw_totalendusesannual!$B:$B,$A126,
        Raw_totalendusesannual!$C:$C,$B126,
        Raw_totalendusesannual!$A:$A,$C126) / $D126</f>
        <v>41.238301348951801</v>
      </c>
      <c r="F126" s="38">
        <f>SUMIFS(Raw_totalendusesannual!$E:$E,
        Raw_totalendusesannual!$B:$B,$A126,
        Raw_totalendusesannual!$C:$C,$B126,
        Raw_totalendusesannual!$A:$A,$C126) / $D126</f>
        <v>6.6915815707968447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Zones!$H$33</f>
        <v>120011.70000000004</v>
      </c>
      <c r="E127" s="38">
        <f>SUMIFS(Raw_totalendusesannual!$D:$D,
        Raw_totalendusesannual!$B:$B,$A127,
        Raw_totalendusesannual!$C:$C,$B127,
        Raw_totalendusesannual!$A:$A,$C127) / $D127</f>
        <v>59.979273937457741</v>
      </c>
      <c r="F127" s="38">
        <f>SUMIFS(Raw_totalendusesannual!$E:$E,
        Raw_totalendusesannual!$B:$B,$A127,
        Raw_totalendusesannual!$C:$C,$B127,
        Raw_totalendusesannual!$A:$A,$C127) / $D127</f>
        <v>4.4926784638497725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Zones!$H$33</f>
        <v>120011.70000000004</v>
      </c>
      <c r="E128" s="38">
        <f>SUMIFS(Raw_totalendusesannual!$D:$D,
        Raw_totalendusesannual!$B:$B,$A128,
        Raw_totalendusesannual!$C:$C,$B128,
        Raw_totalendusesannual!$A:$A,$C128) / $D128</f>
        <v>41.88081612042825</v>
      </c>
      <c r="F128" s="38">
        <f>SUMIFS(Raw_totalendusesannual!$E:$E,
        Raw_totalendusesannual!$B:$B,$A128,
        Raw_totalendusesannual!$C:$C,$B128,
        Raw_totalendusesannual!$A:$A,$C128) / $D128</f>
        <v>4.5016388402130776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Zones!$H$33</f>
        <v>120011.70000000004</v>
      </c>
      <c r="E129" s="38">
        <f>SUMIFS(Raw_totalendusesannual!$D:$D,
        Raw_totalendusesannual!$B:$B,$A129,
        Raw_totalendusesannual!$C:$C,$B129,
        Raw_totalendusesannual!$A:$A,$C129) / $D129</f>
        <v>59.499247323385951</v>
      </c>
      <c r="F129" s="38">
        <f>SUMIFS(Raw_totalendusesannual!$E:$E,
        Raw_totalendusesannual!$B:$B,$A129,
        Raw_totalendusesannual!$C:$C,$B129,
        Raw_totalendusesannual!$A:$A,$C129) / $D129</f>
        <v>4.5006672682746744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Zones!$H$33</f>
        <v>120011.70000000004</v>
      </c>
      <c r="E130" s="38">
        <f>SUMIFS(Raw_totalendusesannual!$D:$D,
        Raw_totalendusesannual!$B:$B,$A130,
        Raw_totalendusesannual!$C:$C,$B130,
        Raw_totalendusesannual!$A:$A,$C130) / $D130</f>
        <v>41.234716365154384</v>
      </c>
      <c r="F130" s="38">
        <f>SUMIFS(Raw_totalendusesannual!$E:$E,
        Raw_totalendusesannual!$B:$B,$A130,
        Raw_totalendusesannual!$C:$C,$B130,
        Raw_totalendusesannual!$A:$A,$C130) / $D130</f>
        <v>4.5352502297692627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Zones!$H$33</f>
        <v>120011.70000000004</v>
      </c>
      <c r="E131" s="38">
        <f>SUMIFS(Raw_totalendusesannual!$D:$D,
        Raw_totalendusesannual!$B:$B,$A131,
        Raw_totalendusesannual!$C:$C,$B131,
        Raw_totalendusesannual!$A:$A,$C131) / $D131</f>
        <v>52.582294309638129</v>
      </c>
      <c r="F131" s="38">
        <f>SUMIFS(Raw_totalendusesannual!$E:$E,
        Raw_totalendusesannual!$B:$B,$A131,
        Raw_totalendusesannual!$C:$C,$B131,
        Raw_totalendusesannual!$A:$A,$C131) / $D131</f>
        <v>7.3677264800015303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Zones!$H$33</f>
        <v>120011.70000000004</v>
      </c>
      <c r="E132" s="38">
        <f>SUMIFS(Raw_totalendusesannual!$D:$D,
        Raw_totalendusesannual!$B:$B,$A132,
        Raw_totalendusesannual!$C:$C,$B132,
        Raw_totalendusesannual!$A:$A,$C132) / $D132</f>
        <v>36.699144416752688</v>
      </c>
      <c r="F132" s="38">
        <f>SUMIFS(Raw_totalendusesannual!$E:$E,
        Raw_totalendusesannual!$B:$B,$A132,
        Raw_totalendusesannual!$C:$C,$B132,
        Raw_totalendusesannual!$A:$A,$C132) / $D132</f>
        <v>8.0094300805671423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Zones!$H$33</f>
        <v>120011.70000000004</v>
      </c>
      <c r="E133" s="38">
        <f>SUMIFS(Raw_totalendusesannual!$D:$D,
        Raw_totalendusesannual!$B:$B,$A133,
        Raw_totalendusesannual!$C:$C,$B133,
        Raw_totalendusesannual!$A:$A,$C133) / $D133</f>
        <v>59.530332709227494</v>
      </c>
      <c r="F133" s="38">
        <f>SUMIFS(Raw_totalendusesannual!$E:$E,
        Raw_totalendusesannual!$B:$B,$A133,
        Raw_totalendusesannual!$C:$C,$B133,
        Raw_totalendusesannual!$A:$A,$C133) / $D133</f>
        <v>6.631606501699415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Zones!$H$33</f>
        <v>120011.70000000004</v>
      </c>
      <c r="E134" s="38">
        <f>SUMIFS(Raw_totalendusesannual!$D:$D,
        Raw_totalendusesannual!$B:$B,$A134,
        Raw_totalendusesannual!$C:$C,$B134,
        Raw_totalendusesannual!$A:$A,$C134) / $D134</f>
        <v>42.515317339892675</v>
      </c>
      <c r="F134" s="38">
        <f>SUMIFS(Raw_totalendusesannual!$E:$E,
        Raw_totalendusesannual!$B:$B,$A134,
        Raw_totalendusesannual!$C:$C,$B134,
        Raw_totalendusesannual!$A:$A,$C134) / $D134</f>
        <v>6.6783636928732761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Zones!$H$33</f>
        <v>120011.70000000004</v>
      </c>
      <c r="E135" s="38">
        <f>SUMIFS(Raw_totalendusesannual!$D:$D,
        Raw_totalendusesannual!$B:$B,$A135,
        Raw_totalendusesannual!$C:$C,$B135,
        Raw_totalendusesannual!$A:$A,$C135) / $D135</f>
        <v>62.617462214100769</v>
      </c>
      <c r="F135" s="38">
        <f>SUMIFS(Raw_totalendusesannual!$E:$E,
        Raw_totalendusesannual!$B:$B,$A135,
        Raw_totalendusesannual!$C:$C,$B135,
        Raw_totalendusesannual!$A:$A,$C135) / $D135</f>
        <v>5.0969517138745619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Zones!$H$33</f>
        <v>120011.70000000004</v>
      </c>
      <c r="E136" s="38">
        <f>SUMIFS(Raw_totalendusesannual!$D:$D,
        Raw_totalendusesannual!$B:$B,$A136,
        Raw_totalendusesannual!$C:$C,$B136,
        Raw_totalendusesannual!$A:$A,$C136) / $D136</f>
        <v>43.937025723325299</v>
      </c>
      <c r="F136" s="38">
        <f>SUMIFS(Raw_totalendusesannual!$E:$E,
        Raw_totalendusesannual!$B:$B,$A136,
        Raw_totalendusesannual!$C:$C,$B136,
        Raw_totalendusesannual!$A:$A,$C136) / $D136</f>
        <v>5.3996771981398455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Zones!$H$33</f>
        <v>120011.70000000004</v>
      </c>
      <c r="E137" s="38">
        <f>SUMIFS(Raw_totalendusesannual!$D:$D,
        Raw_totalendusesannual!$B:$B,$A137,
        Raw_totalendusesannual!$C:$C,$B137,
        Raw_totalendusesannual!$A:$A,$C137) / $D137</f>
        <v>63.007136804161568</v>
      </c>
      <c r="F137" s="38">
        <f>SUMIFS(Raw_totalendusesannual!$E:$E,
        Raw_totalendusesannual!$B:$B,$A137,
        Raw_totalendusesannual!$C:$C,$B137,
        Raw_totalendusesannual!$A:$A,$C137) / $D137</f>
        <v>4.2341350884955373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Zones!$H$33</f>
        <v>120011.70000000004</v>
      </c>
      <c r="E138" s="38">
        <f>SUMIFS(Raw_totalendusesannual!$D:$D,
        Raw_totalendusesannual!$B:$B,$A138,
        Raw_totalendusesannual!$C:$C,$B138,
        Raw_totalendusesannual!$A:$A,$C138) / $D138</f>
        <v>44.341700517532864</v>
      </c>
      <c r="F138" s="38">
        <f>SUMIFS(Raw_totalendusesannual!$E:$E,
        Raw_totalendusesannual!$B:$B,$A138,
        Raw_totalendusesannual!$C:$C,$B138,
        Raw_totalendusesannual!$A:$A,$C138) / $D138</f>
        <v>4.2334919845315069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Zones!$H$33</f>
        <v>120011.70000000004</v>
      </c>
      <c r="E139" s="38">
        <f>SUMIFS(Raw_totalendusesannual!$D:$D,
        Raw_totalendusesannual!$B:$B,$A139,
        Raw_totalendusesannual!$C:$C,$B139,
        Raw_totalendusesannual!$A:$A,$C139) / $D139</f>
        <v>62.619423939499207</v>
      </c>
      <c r="F139" s="38">
        <f>SUMIFS(Raw_totalendusesannual!$E:$E,
        Raw_totalendusesannual!$B:$B,$A139,
        Raw_totalendusesannual!$C:$C,$B139,
        Raw_totalendusesannual!$A:$A,$C139) / $D139</f>
        <v>4.2363792030277034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Zones!$H$33</f>
        <v>120011.70000000004</v>
      </c>
      <c r="E140" s="38">
        <f>SUMIFS(Raw_totalendusesannual!$D:$D,
        Raw_totalendusesannual!$B:$B,$A140,
        Raw_totalendusesannual!$C:$C,$B140,
        Raw_totalendusesannual!$A:$A,$C140) / $D140</f>
        <v>43.911159661932949</v>
      </c>
      <c r="F140" s="38">
        <f>SUMIFS(Raw_totalendusesannual!$E:$E,
        Raw_totalendusesannual!$B:$B,$A140,
        Raw_totalendusesannual!$C:$C,$B140,
        Raw_totalendusesannual!$A:$A,$C140) / $D140</f>
        <v>4.2444005042841644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Zones!$H$33</f>
        <v>120011.70000000004</v>
      </c>
      <c r="E141" s="38">
        <f>SUMIFS(Raw_totalendusesannual!$D:$D,
        Raw_totalendusesannual!$B:$B,$A141,
        Raw_totalendusesannual!$C:$C,$B141,
        Raw_totalendusesannual!$A:$A,$C141) / $D141</f>
        <v>55.788390798563789</v>
      </c>
      <c r="F141" s="38">
        <f>SUMIFS(Raw_totalendusesannual!$E:$E,
        Raw_totalendusesannual!$B:$B,$A141,
        Raw_totalendusesannual!$C:$C,$B141,
        Raw_totalendusesannual!$A:$A,$C141) / $D141</f>
        <v>5.9131323029337954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Zones!$H$33</f>
        <v>120011.70000000004</v>
      </c>
      <c r="E142" s="38">
        <f>SUMIFS(Raw_totalendusesannual!$D:$D,
        Raw_totalendusesannual!$B:$B,$A142,
        Raw_totalendusesannual!$C:$C,$B142,
        Raw_totalendusesannual!$A:$A,$C142) / $D142</f>
        <v>39.352751106767073</v>
      </c>
      <c r="F142" s="38">
        <f>SUMIFS(Raw_totalendusesannual!$E:$E,
        Raw_totalendusesannual!$B:$B,$A142,
        Raw_totalendusesannual!$C:$C,$B142,
        Raw_totalendusesannual!$A:$A,$C142) / $D142</f>
        <v>6.2356742717585014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Zones!$H$33</f>
        <v>120011.70000000004</v>
      </c>
      <c r="E143" s="38">
        <f>SUMIFS(Raw_totalendusesannual!$D:$D,
        Raw_totalendusesannual!$B:$B,$A143,
        Raw_totalendusesannual!$C:$C,$B143,
        Raw_totalendusesannual!$A:$A,$C143) / $D143</f>
        <v>67.237151961017119</v>
      </c>
      <c r="F143" s="38">
        <f>SUMIFS(Raw_totalendusesannual!$E:$E,
        Raw_totalendusesannual!$B:$B,$A143,
        Raw_totalendusesannual!$C:$C,$B143,
        Raw_totalendusesannual!$A:$A,$C143) / $D143</f>
        <v>4.4927348750163514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Zones!$H$33</f>
        <v>120011.70000000004</v>
      </c>
      <c r="E144" s="38">
        <f>SUMIFS(Raw_totalendusesannual!$D:$D,
        Raw_totalendusesannual!$B:$B,$A144,
        Raw_totalendusesannual!$C:$C,$B144,
        Raw_totalendusesannual!$A:$A,$C144) / $D144</f>
        <v>49.181129923165805</v>
      </c>
      <c r="F144" s="38">
        <f>SUMIFS(Raw_totalendusesannual!$E:$E,
        Raw_totalendusesannual!$B:$B,$A144,
        Raw_totalendusesannual!$C:$C,$B144,
        Raw_totalendusesannual!$A:$A,$C144) / $D144</f>
        <v>4.6454674002618059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Zones!$H$33</f>
        <v>120011.70000000004</v>
      </c>
      <c r="E145" s="38">
        <f>SUMIFS(Raw_totalendusesannual!$D:$D,
        Raw_totalendusesannual!$B:$B,$A145,
        Raw_totalendusesannual!$C:$C,$B145,
        Raw_totalendusesannual!$A:$A,$C145) / $D145</f>
        <v>67.932000879914185</v>
      </c>
      <c r="F145" s="38">
        <f>SUMIFS(Raw_totalendusesannual!$E:$E,
        Raw_totalendusesannual!$B:$B,$A145,
        Raw_totalendusesannual!$C:$C,$B145,
        Raw_totalendusesannual!$A:$A,$C145) / $D145</f>
        <v>3.9238463416483542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Zones!$H$33</f>
        <v>120011.70000000004</v>
      </c>
      <c r="E146" s="38">
        <f>SUMIFS(Raw_totalendusesannual!$D:$D,
        Raw_totalendusesannual!$B:$B,$A146,
        Raw_totalendusesannual!$C:$C,$B146,
        Raw_totalendusesannual!$A:$A,$C146) / $D146</f>
        <v>47.953767341017567</v>
      </c>
      <c r="F146" s="38">
        <f>SUMIFS(Raw_totalendusesannual!$E:$E,
        Raw_totalendusesannual!$B:$B,$A146,
        Raw_totalendusesannual!$C:$C,$B146,
        Raw_totalendusesannual!$A:$A,$C146) / $D146</f>
        <v>4.0214744062453898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Zones!$H$33</f>
        <v>120011.70000000004</v>
      </c>
      <c r="E147" s="38">
        <f>SUMIFS(Raw_totalendusesannual!$D:$D,
        Raw_totalendusesannual!$B:$B,$A147,
        Raw_totalendusesannual!$C:$C,$B147,
        Raw_totalendusesannual!$A:$A,$C147) / $D147</f>
        <v>68.006669849689629</v>
      </c>
      <c r="F147" s="38">
        <f>SUMIFS(Raw_totalendusesannual!$E:$E,
        Raw_totalendusesannual!$B:$B,$A147,
        Raw_totalendusesannual!$C:$C,$B147,
        Raw_totalendusesannual!$A:$A,$C147) / $D147</f>
        <v>3.7360360698165249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Zones!$H$33</f>
        <v>120011.70000000004</v>
      </c>
      <c r="E148" s="38">
        <f>SUMIFS(Raw_totalendusesannual!$D:$D,
        Raw_totalendusesannual!$B:$B,$A148,
        Raw_totalendusesannual!$C:$C,$B148,
        Raw_totalendusesannual!$A:$A,$C148) / $D148</f>
        <v>48.06603656143524</v>
      </c>
      <c r="F148" s="38">
        <f>SUMIFS(Raw_totalendusesannual!$E:$E,
        Raw_totalendusesannual!$B:$B,$A148,
        Raw_totalendusesannual!$C:$C,$B148,
        Raw_totalendusesannual!$A:$A,$C148) / $D148</f>
        <v>3.7325011644697961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Zones!$H$33</f>
        <v>120011.70000000004</v>
      </c>
      <c r="E149" s="38">
        <f>SUMIFS(Raw_totalendusesannual!$D:$D,
        Raw_totalendusesannual!$B:$B,$A149,
        Raw_totalendusesannual!$C:$C,$B149,
        Raw_totalendusesannual!$A:$A,$C149) / $D149</f>
        <v>67.926701229963385</v>
      </c>
      <c r="F149" s="38">
        <f>SUMIFS(Raw_totalendusesannual!$E:$E,
        Raw_totalendusesannual!$B:$B,$A149,
        Raw_totalendusesannual!$C:$C,$B149,
        Raw_totalendusesannual!$A:$A,$C149) / $D149</f>
        <v>3.7362272178462588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Zones!$H$33</f>
        <v>120011.70000000004</v>
      </c>
      <c r="E150" s="38">
        <f>SUMIFS(Raw_totalendusesannual!$D:$D,
        Raw_totalendusesannual!$B:$B,$A150,
        Raw_totalendusesannual!$C:$C,$B150,
        Raw_totalendusesannual!$A:$A,$C150) / $D150</f>
        <v>47.926596406850315</v>
      </c>
      <c r="F150" s="38">
        <f>SUMIFS(Raw_totalendusesannual!$E:$E,
        Raw_totalendusesannual!$B:$B,$A150,
        Raw_totalendusesannual!$C:$C,$B150,
        Raw_totalendusesannual!$A:$A,$C150) / $D150</f>
        <v>3.7325520761725719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Zones!$H$33</f>
        <v>120011.70000000004</v>
      </c>
      <c r="E151" s="38">
        <f>SUMIFS(Raw_totalendusesannual!$D:$D,
        Raw_totalendusesannual!$B:$B,$A151,
        Raw_totalendusesannual!$C:$C,$B151,
        Raw_totalendusesannual!$A:$A,$C151) / $D151</f>
        <v>61.691834629456942</v>
      </c>
      <c r="F151" s="38">
        <f>SUMIFS(Raw_totalendusesannual!$E:$E,
        Raw_totalendusesannual!$B:$B,$A151,
        Raw_totalendusesannual!$C:$C,$B151,
        Raw_totalendusesannual!$A:$A,$C151) / $D151</f>
        <v>4.1577537856725622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Zones!$H$33</f>
        <v>120011.70000000004</v>
      </c>
      <c r="E152" s="38">
        <f>SUMIFS(Raw_totalendusesannual!$D:$D,
        Raw_totalendusesannual!$B:$B,$A152,
        Raw_totalendusesannual!$C:$C,$B152,
        Raw_totalendusesannual!$A:$A,$C152) / $D152</f>
        <v>44.060960639670952</v>
      </c>
      <c r="F152" s="38">
        <f>SUMIFS(Raw_totalendusesannual!$E:$E,
        Raw_totalendusesannual!$B:$B,$A152,
        Raw_totalendusesannual!$C:$C,$B152,
        Raw_totalendusesannual!$A:$A,$C152) / $D152</f>
        <v>4.2663301161470075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Zones!$H$33</f>
        <v>120011.70000000004</v>
      </c>
      <c r="E153" s="38">
        <f>SUMIFS(Raw_totalendusesannual!$D:$D,
        Raw_totalendusesannual!$B:$B,$A153,
        Raw_totalendusesannual!$C:$C,$B153,
        Raw_totalendusesannual!$A:$A,$C153) / $D153</f>
        <v>53.422185253604418</v>
      </c>
      <c r="F153" s="38">
        <f>SUMIFS(Raw_totalendusesannual!$E:$E,
        Raw_totalendusesannual!$B:$B,$A153,
        Raw_totalendusesannual!$C:$C,$B153,
        Raw_totalendusesannual!$A:$A,$C153) / $D153</f>
        <v>12.236386535646105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Zones!$H$33</f>
        <v>120011.70000000004</v>
      </c>
      <c r="E154" s="38">
        <f>SUMIFS(Raw_totalendusesannual!$D:$D,
        Raw_totalendusesannual!$B:$B,$A154,
        Raw_totalendusesannual!$C:$C,$B154,
        Raw_totalendusesannual!$A:$A,$C154) / $D154</f>
        <v>38.100922826691047</v>
      </c>
      <c r="F154" s="38">
        <f>SUMIFS(Raw_totalendusesannual!$E:$E,
        Raw_totalendusesannual!$B:$B,$A154,
        Raw_totalendusesannual!$C:$C,$B154,
        Raw_totalendusesannual!$A:$A,$C154) / $D154</f>
        <v>11.772115802042629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Zones!$H$33</f>
        <v>120011.70000000004</v>
      </c>
      <c r="E155" s="38">
        <f>SUMIFS(Raw_totalendusesannual!$D:$D,
        Raw_totalendusesannual!$B:$B,$A155,
        Raw_totalendusesannual!$C:$C,$B155,
        Raw_totalendusesannual!$A:$A,$C155) / $D155</f>
        <v>57.892880360831469</v>
      </c>
      <c r="F155" s="38">
        <f>SUMIFS(Raw_totalendusesannual!$E:$E,
        Raw_totalendusesannual!$B:$B,$A155,
        Raw_totalendusesannual!$C:$C,$B155,
        Raw_totalendusesannual!$A:$A,$C155) / $D155</f>
        <v>8.5272961719565643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Zones!$H$33</f>
        <v>120011.70000000004</v>
      </c>
      <c r="E156" s="38">
        <f>SUMIFS(Raw_totalendusesannual!$D:$D,
        Raw_totalendusesannual!$B:$B,$A156,
        Raw_totalendusesannual!$C:$C,$B156,
        Raw_totalendusesannual!$A:$A,$C156) / $D156</f>
        <v>40.334229495957466</v>
      </c>
      <c r="F156" s="38">
        <f>SUMIFS(Raw_totalendusesannual!$E:$E,
        Raw_totalendusesannual!$B:$B,$A156,
        Raw_totalendusesannual!$C:$C,$B156,
        Raw_totalendusesannual!$A:$A,$C156) / $D156</f>
        <v>9.4360414026299075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Zones!$H$33</f>
        <v>120011.70000000004</v>
      </c>
      <c r="E157" s="38">
        <f>SUMIFS(Raw_totalendusesannual!$D:$D,
        Raw_totalendusesannual!$B:$B,$A157,
        Raw_totalendusesannual!$C:$C,$B157,
        Raw_totalendusesannual!$A:$A,$C157) / $D157</f>
        <v>59.292674630890133</v>
      </c>
      <c r="F157" s="38">
        <f>SUMIFS(Raw_totalendusesannual!$E:$E,
        Raw_totalendusesannual!$B:$B,$A157,
        Raw_totalendusesannual!$C:$C,$B157,
        Raw_totalendusesannual!$A:$A,$C157) / $D157</f>
        <v>5.1109621811873325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Zones!$H$33</f>
        <v>120011.70000000004</v>
      </c>
      <c r="E158" s="38">
        <f>SUMIFS(Raw_totalendusesannual!$D:$D,
        Raw_totalendusesannual!$B:$B,$A158,
        Raw_totalendusesannual!$C:$C,$B158,
        Raw_totalendusesannual!$A:$A,$C158) / $D158</f>
        <v>41.9516665458451</v>
      </c>
      <c r="F158" s="38">
        <f>SUMIFS(Raw_totalendusesannual!$E:$E,
        Raw_totalendusesannual!$B:$B,$A158,
        Raw_totalendusesannual!$C:$C,$B158,
        Raw_totalendusesannual!$A:$A,$C158) / $D158</f>
        <v>5.1153580025947454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Zones!$H$33</f>
        <v>120011.70000000004</v>
      </c>
      <c r="E159" s="38">
        <f>SUMIFS(Raw_totalendusesannual!$D:$D,
        Raw_totalendusesannual!$B:$B,$A159,
        Raw_totalendusesannual!$C:$C,$B159,
        Raw_totalendusesannual!$A:$A,$C159) / $D159</f>
        <v>58.020385929038568</v>
      </c>
      <c r="F159" s="38">
        <f>SUMIFS(Raw_totalendusesannual!$E:$E,
        Raw_totalendusesannual!$B:$B,$A159,
        Raw_totalendusesannual!$C:$C,$B159,
        Raw_totalendusesannual!$A:$A,$C159) / $D159</f>
        <v>5.1347541947993385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Zones!$H$33</f>
        <v>120011.70000000004</v>
      </c>
      <c r="E160" s="38">
        <f>SUMIFS(Raw_totalendusesannual!$D:$D,
        Raw_totalendusesannual!$B:$B,$A160,
        Raw_totalendusesannual!$C:$C,$B160,
        Raw_totalendusesannual!$A:$A,$C160) / $D160</f>
        <v>40.38967200697931</v>
      </c>
      <c r="F160" s="38">
        <f>SUMIFS(Raw_totalendusesannual!$E:$E,
        Raw_totalendusesannual!$B:$B,$A160,
        Raw_totalendusesannual!$C:$C,$B160,
        Raw_totalendusesannual!$A:$A,$C160) / $D160</f>
        <v>5.1885588655106112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Zones!$H$33</f>
        <v>120011.70000000004</v>
      </c>
      <c r="E161" s="38">
        <f>SUMIFS(Raw_totalendusesannual!$D:$D,
        Raw_totalendusesannual!$B:$B,$A161,
        Raw_totalendusesannual!$C:$C,$B161,
        Raw_totalendusesannual!$A:$A,$C161) / $D161</f>
        <v>50.713805987249565</v>
      </c>
      <c r="F161" s="38">
        <f>SUMIFS(Raw_totalendusesannual!$E:$E,
        Raw_totalendusesannual!$B:$B,$A161,
        Raw_totalendusesannual!$C:$C,$B161,
        Raw_totalendusesannual!$A:$A,$C161) / $D161</f>
        <v>10.598841946243571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Zones!$H$33</f>
        <v>120011.70000000004</v>
      </c>
      <c r="E162" s="38">
        <f>SUMIFS(Raw_totalendusesannual!$D:$D,
        Raw_totalendusesannual!$B:$B,$A162,
        Raw_totalendusesannual!$C:$C,$B162,
        Raw_totalendusesannual!$A:$A,$C162) / $D162</f>
        <v>35.461628157921261</v>
      </c>
      <c r="F162" s="38">
        <f>SUMIFS(Raw_totalendusesannual!$E:$E,
        Raw_totalendusesannual!$B:$B,$A162,
        Raw_totalendusesannual!$C:$C,$B162,
        Raw_totalendusesannual!$A:$A,$C162) / $D162</f>
        <v>11.311270484461096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7E5D-3216-42A3-913A-BFA865FC5401}">
  <dimension ref="A1:H140"/>
  <sheetViews>
    <sheetView workbookViewId="0"/>
  </sheetViews>
  <sheetFormatPr defaultRowHeight="15" x14ac:dyDescent="0.25"/>
  <sheetData>
    <row r="1" spans="1:8" x14ac:dyDescent="0.25">
      <c r="A1" t="s">
        <v>490</v>
      </c>
    </row>
    <row r="3" spans="1:8" x14ac:dyDescent="0.25">
      <c r="A3" s="86" t="s">
        <v>491</v>
      </c>
      <c r="B3" s="86"/>
      <c r="C3" s="86"/>
      <c r="F3" s="86" t="s">
        <v>492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39.093987752860748</v>
      </c>
      <c r="C5" s="86">
        <v>28.120083291879034</v>
      </c>
      <c r="F5" s="86" t="s">
        <v>73</v>
      </c>
      <c r="G5" s="86">
        <v>11.135970576202149</v>
      </c>
      <c r="H5" s="86">
        <v>13.60319610504642</v>
      </c>
    </row>
    <row r="6" spans="1:8" x14ac:dyDescent="0.25">
      <c r="A6" s="86" t="s">
        <v>74</v>
      </c>
      <c r="B6" s="86">
        <v>45.076417382638517</v>
      </c>
      <c r="C6" s="86">
        <v>32.663098181260651</v>
      </c>
      <c r="F6" s="86" t="s">
        <v>74</v>
      </c>
      <c r="G6" s="86">
        <v>10.62670781265493</v>
      </c>
      <c r="H6" s="86">
        <v>16.769445312415368</v>
      </c>
    </row>
    <row r="7" spans="1:8" x14ac:dyDescent="0.25">
      <c r="A7" s="86" t="s">
        <v>75</v>
      </c>
      <c r="B7" s="86">
        <v>42.210104598135004</v>
      </c>
      <c r="C7" s="86">
        <v>30.251671878658485</v>
      </c>
      <c r="F7" s="86" t="s">
        <v>75</v>
      </c>
      <c r="G7" s="86">
        <v>8.306965820832465</v>
      </c>
      <c r="H7" s="86">
        <v>12.979265271636011</v>
      </c>
    </row>
    <row r="8" spans="1:8" x14ac:dyDescent="0.25">
      <c r="A8" s="86" t="s">
        <v>76</v>
      </c>
      <c r="B8" s="86">
        <v>46.374833870364291</v>
      </c>
      <c r="C8" s="86">
        <v>33.544253601940468</v>
      </c>
      <c r="F8" s="86" t="s">
        <v>76</v>
      </c>
      <c r="G8" s="86">
        <v>8.074826621071109</v>
      </c>
      <c r="H8" s="86">
        <v>12.071418536692669</v>
      </c>
    </row>
    <row r="9" spans="1:8" x14ac:dyDescent="0.25">
      <c r="A9" s="86" t="s">
        <v>77</v>
      </c>
      <c r="B9" s="86">
        <v>43.032923040003588</v>
      </c>
      <c r="C9" s="86">
        <v>30.939463818944308</v>
      </c>
      <c r="F9" s="86" t="s">
        <v>77</v>
      </c>
      <c r="G9" s="86">
        <v>8.1434430143061025</v>
      </c>
      <c r="H9" s="86">
        <v>12.25107485353511</v>
      </c>
    </row>
    <row r="10" spans="1:8" x14ac:dyDescent="0.25">
      <c r="A10" s="86" t="s">
        <v>78</v>
      </c>
      <c r="B10" s="86">
        <v>47.787846434972579</v>
      </c>
      <c r="C10" s="86">
        <v>34.351046356313581</v>
      </c>
      <c r="F10" s="86" t="s">
        <v>78</v>
      </c>
      <c r="G10" s="86">
        <v>5.5785703393919075</v>
      </c>
      <c r="H10" s="86">
        <v>7.2595359452453359</v>
      </c>
    </row>
    <row r="11" spans="1:8" x14ac:dyDescent="0.25">
      <c r="A11" s="86" t="s">
        <v>79</v>
      </c>
      <c r="B11" s="86">
        <v>49.431884641247457</v>
      </c>
      <c r="C11" s="86">
        <v>35.753729261397005</v>
      </c>
      <c r="F11" s="86" t="s">
        <v>79</v>
      </c>
      <c r="G11" s="86">
        <v>5.5442795994057228</v>
      </c>
      <c r="H11" s="86">
        <v>6.958709442496021</v>
      </c>
    </row>
    <row r="12" spans="1:8" x14ac:dyDescent="0.25">
      <c r="A12" s="86" t="s">
        <v>80</v>
      </c>
      <c r="B12" s="86">
        <v>50.103693889845729</v>
      </c>
      <c r="C12" s="86">
        <v>36.538608652323056</v>
      </c>
      <c r="F12" s="86" t="s">
        <v>80</v>
      </c>
      <c r="G12" s="86">
        <v>5.8283549020637135</v>
      </c>
      <c r="H12" s="86">
        <v>7.8898315747547922</v>
      </c>
    </row>
    <row r="13" spans="1:8" x14ac:dyDescent="0.25">
      <c r="A13" s="86" t="s">
        <v>81</v>
      </c>
      <c r="B13" s="86">
        <v>52.784401854152534</v>
      </c>
      <c r="C13" s="86">
        <v>39.21849361353933</v>
      </c>
      <c r="F13" s="86" t="s">
        <v>81</v>
      </c>
      <c r="G13" s="86">
        <v>5.6354629590281595</v>
      </c>
      <c r="H13" s="86">
        <v>7.4244512826666043</v>
      </c>
    </row>
    <row r="14" spans="1:8" x14ac:dyDescent="0.25">
      <c r="A14" s="86" t="s">
        <v>20</v>
      </c>
      <c r="B14" s="86">
        <v>54.641529284228106</v>
      </c>
      <c r="C14" s="86">
        <v>40.948190384770811</v>
      </c>
      <c r="F14" s="86" t="s">
        <v>20</v>
      </c>
      <c r="G14" s="86">
        <v>7.4963546887511781</v>
      </c>
      <c r="H14" s="86">
        <v>9.7345547142486897</v>
      </c>
    </row>
    <row r="15" spans="1:8" x14ac:dyDescent="0.25">
      <c r="A15" s="86" t="s">
        <v>21</v>
      </c>
      <c r="B15" s="86">
        <v>53.643983294962055</v>
      </c>
      <c r="C15" s="86">
        <v>38.456859372877801</v>
      </c>
      <c r="F15" s="86" t="s">
        <v>21</v>
      </c>
      <c r="G15" s="86">
        <v>10.037443265948232</v>
      </c>
      <c r="H15" s="86">
        <v>9.3165927988687738</v>
      </c>
    </row>
    <row r="16" spans="1:8" x14ac:dyDescent="0.25">
      <c r="A16" s="86" t="s">
        <v>22</v>
      </c>
      <c r="B16" s="86">
        <v>51.243292945604452</v>
      </c>
      <c r="C16" s="86">
        <v>36.727707881814844</v>
      </c>
      <c r="F16" s="86" t="s">
        <v>22</v>
      </c>
      <c r="G16" s="86">
        <v>9.7229215984774786</v>
      </c>
      <c r="H16" s="86">
        <v>9.7863115846204956</v>
      </c>
    </row>
    <row r="17" spans="1:8" x14ac:dyDescent="0.25">
      <c r="A17" s="86" t="s">
        <v>23</v>
      </c>
      <c r="B17" s="86">
        <v>55.396873304852761</v>
      </c>
      <c r="C17" s="86">
        <v>39.790157709623294</v>
      </c>
      <c r="F17" s="86" t="s">
        <v>23</v>
      </c>
      <c r="G17" s="86">
        <v>8.3349009304926067</v>
      </c>
      <c r="H17" s="86">
        <v>8.3569054517184558</v>
      </c>
    </row>
    <row r="18" spans="1:8" x14ac:dyDescent="0.25">
      <c r="A18" s="86" t="s">
        <v>24</v>
      </c>
      <c r="B18" s="86">
        <v>59.530332709227494</v>
      </c>
      <c r="C18" s="86">
        <v>42.515317339892675</v>
      </c>
      <c r="F18" s="86" t="s">
        <v>24</v>
      </c>
      <c r="G18" s="86">
        <v>6.631606501699415</v>
      </c>
      <c r="H18" s="86">
        <v>6.6783636928732761</v>
      </c>
    </row>
    <row r="19" spans="1:8" x14ac:dyDescent="0.25">
      <c r="A19" s="86" t="s">
        <v>25</v>
      </c>
      <c r="B19" s="86">
        <v>67.237151961017119</v>
      </c>
      <c r="C19" s="86">
        <v>49.181129923165805</v>
      </c>
      <c r="F19" s="86" t="s">
        <v>25</v>
      </c>
      <c r="G19" s="86">
        <v>4.4927348750163514</v>
      </c>
      <c r="H19" s="86">
        <v>4.6454674002618059</v>
      </c>
    </row>
    <row r="20" spans="1:8" x14ac:dyDescent="0.25">
      <c r="A20" s="86" t="s">
        <v>26</v>
      </c>
      <c r="B20" s="86">
        <v>53.422185253604418</v>
      </c>
      <c r="C20" s="86">
        <v>38.100922826691047</v>
      </c>
      <c r="F20" s="86" t="s">
        <v>26</v>
      </c>
      <c r="G20" s="86">
        <v>12.236386535646105</v>
      </c>
      <c r="H20" s="86">
        <v>11.772115802042629</v>
      </c>
    </row>
    <row r="33" spans="1:8" x14ac:dyDescent="0.25">
      <c r="A33" s="86" t="s">
        <v>493</v>
      </c>
      <c r="B33" s="86"/>
      <c r="C33" s="86"/>
      <c r="F33" s="86" t="s">
        <v>494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45.265555608328178</v>
      </c>
      <c r="C35" s="86">
        <v>31.344530741586016</v>
      </c>
      <c r="F35" s="86" t="s">
        <v>73</v>
      </c>
      <c r="G35" s="86">
        <v>8.3702535669438873</v>
      </c>
      <c r="H35" s="86">
        <v>10.466789987976169</v>
      </c>
    </row>
    <row r="36" spans="1:8" x14ac:dyDescent="0.25">
      <c r="A36" s="86" t="s">
        <v>74</v>
      </c>
      <c r="B36" s="86">
        <v>51.515334754861385</v>
      </c>
      <c r="C36" s="86">
        <v>39.312336297211004</v>
      </c>
      <c r="F36" s="86" t="s">
        <v>74</v>
      </c>
      <c r="G36" s="86">
        <v>7.5576352138999754</v>
      </c>
      <c r="H36" s="86">
        <v>10.553972571007655</v>
      </c>
    </row>
    <row r="37" spans="1:8" x14ac:dyDescent="0.25">
      <c r="A37" s="86" t="s">
        <v>75</v>
      </c>
      <c r="B37" s="86">
        <v>49.042815408830961</v>
      </c>
      <c r="C37" s="86">
        <v>36.793043511590945</v>
      </c>
      <c r="F37" s="86" t="s">
        <v>75</v>
      </c>
      <c r="G37" s="86">
        <v>6.3437927302088024</v>
      </c>
      <c r="H37" s="86">
        <v>8.4575829689938544</v>
      </c>
    </row>
    <row r="38" spans="1:8" x14ac:dyDescent="0.25">
      <c r="A38" s="86" t="s">
        <v>76</v>
      </c>
      <c r="B38" s="86">
        <v>52.582240731528657</v>
      </c>
      <c r="C38" s="86">
        <v>40.04075269327906</v>
      </c>
      <c r="F38" s="86" t="s">
        <v>76</v>
      </c>
      <c r="G38" s="86">
        <v>6.0590623247566677</v>
      </c>
      <c r="H38" s="86">
        <v>7.790737903054449</v>
      </c>
    </row>
    <row r="39" spans="1:8" x14ac:dyDescent="0.25">
      <c r="A39" s="86" t="s">
        <v>77</v>
      </c>
      <c r="B39" s="86">
        <v>49.937223620696962</v>
      </c>
      <c r="C39" s="86">
        <v>37.490738819631737</v>
      </c>
      <c r="F39" s="86" t="s">
        <v>77</v>
      </c>
      <c r="G39" s="86">
        <v>6.3346823684690721</v>
      </c>
      <c r="H39" s="86">
        <v>7.9763333908277243</v>
      </c>
    </row>
    <row r="40" spans="1:8" x14ac:dyDescent="0.25">
      <c r="A40" s="86" t="s">
        <v>78</v>
      </c>
      <c r="B40" s="86">
        <v>52.500658769103325</v>
      </c>
      <c r="C40" s="86">
        <v>39.486333499150483</v>
      </c>
      <c r="F40" s="86" t="s">
        <v>78</v>
      </c>
      <c r="G40" s="86">
        <v>4.8727263258498947</v>
      </c>
      <c r="H40" s="86">
        <v>5.3684188291641544</v>
      </c>
    </row>
    <row r="41" spans="1:8" x14ac:dyDescent="0.25">
      <c r="A41" s="86" t="s">
        <v>79</v>
      </c>
      <c r="B41" s="86">
        <v>53.395650507408845</v>
      </c>
      <c r="C41" s="86">
        <v>39.984681326903946</v>
      </c>
      <c r="F41" s="86" t="s">
        <v>79</v>
      </c>
      <c r="G41" s="86">
        <v>4.8086709879120102</v>
      </c>
      <c r="H41" s="86">
        <v>5.1843286112937301</v>
      </c>
    </row>
    <row r="42" spans="1:8" x14ac:dyDescent="0.25">
      <c r="A42" s="86" t="s">
        <v>80</v>
      </c>
      <c r="B42" s="86">
        <v>54.806160066060208</v>
      </c>
      <c r="C42" s="86">
        <v>41.998208924629836</v>
      </c>
      <c r="F42" s="86" t="s">
        <v>80</v>
      </c>
      <c r="G42" s="86">
        <v>4.8997706056992767</v>
      </c>
      <c r="H42" s="86">
        <v>5.4639789287211151</v>
      </c>
    </row>
    <row r="43" spans="1:8" x14ac:dyDescent="0.25">
      <c r="A43" s="86" t="s">
        <v>81</v>
      </c>
      <c r="B43" s="86">
        <v>56.877380705381206</v>
      </c>
      <c r="C43" s="86">
        <v>44.325967968123088</v>
      </c>
      <c r="F43" s="86" t="s">
        <v>81</v>
      </c>
      <c r="G43" s="86">
        <v>4.741156237266865</v>
      </c>
      <c r="H43" s="86">
        <v>5.1646096172289848</v>
      </c>
    </row>
    <row r="44" spans="1:8" x14ac:dyDescent="0.25">
      <c r="A44" s="86" t="s">
        <v>20</v>
      </c>
      <c r="B44" s="86">
        <v>59.808799308734045</v>
      </c>
      <c r="C44" s="86">
        <v>46.190076467544394</v>
      </c>
      <c r="F44" s="86" t="s">
        <v>20</v>
      </c>
      <c r="G44" s="86">
        <v>5.436400117655193</v>
      </c>
      <c r="H44" s="86">
        <v>6.2765582022419464</v>
      </c>
    </row>
    <row r="45" spans="1:8" x14ac:dyDescent="0.25">
      <c r="A45" s="86" t="s">
        <v>21</v>
      </c>
      <c r="B45" s="86">
        <v>58.568083278546993</v>
      </c>
      <c r="C45" s="86">
        <v>40.206033328417135</v>
      </c>
      <c r="F45" s="86" t="s">
        <v>21</v>
      </c>
      <c r="G45" s="86">
        <v>6.8292740624455766</v>
      </c>
      <c r="H45" s="86">
        <v>7.336131477180972</v>
      </c>
    </row>
    <row r="46" spans="1:8" x14ac:dyDescent="0.25">
      <c r="A46" s="86" t="s">
        <v>22</v>
      </c>
      <c r="B46" s="86">
        <v>56.188657772533823</v>
      </c>
      <c r="C46" s="86">
        <v>39.086375828356722</v>
      </c>
      <c r="F46" s="86" t="s">
        <v>22</v>
      </c>
      <c r="G46" s="86">
        <v>6.9449402016636688</v>
      </c>
      <c r="H46" s="86">
        <v>7.7636428781527105</v>
      </c>
    </row>
    <row r="47" spans="1:8" x14ac:dyDescent="0.25">
      <c r="A47" s="86" t="s">
        <v>23</v>
      </c>
      <c r="B47" s="86">
        <v>59.471268634641433</v>
      </c>
      <c r="C47" s="86">
        <v>41.238301348951801</v>
      </c>
      <c r="F47" s="86" t="s">
        <v>23</v>
      </c>
      <c r="G47" s="86">
        <v>6.0074401079228084</v>
      </c>
      <c r="H47" s="86">
        <v>6.6915815707968447</v>
      </c>
    </row>
    <row r="48" spans="1:8" x14ac:dyDescent="0.25">
      <c r="A48" s="86" t="s">
        <v>24</v>
      </c>
      <c r="B48" s="86">
        <v>62.617462214100769</v>
      </c>
      <c r="C48" s="86">
        <v>43.937025723325299</v>
      </c>
      <c r="F48" s="86" t="s">
        <v>24</v>
      </c>
      <c r="G48" s="86">
        <v>5.0969517138745619</v>
      </c>
      <c r="H48" s="86">
        <v>5.3996771981398455</v>
      </c>
    </row>
    <row r="49" spans="1:8" x14ac:dyDescent="0.25">
      <c r="A49" s="86" t="s">
        <v>25</v>
      </c>
      <c r="B49" s="86">
        <v>67.932000879914185</v>
      </c>
      <c r="C49" s="86">
        <v>47.953767341017567</v>
      </c>
      <c r="F49" s="86" t="s">
        <v>25</v>
      </c>
      <c r="G49" s="86">
        <v>3.9238463416483542</v>
      </c>
      <c r="H49" s="86">
        <v>4.0214744062453898</v>
      </c>
    </row>
    <row r="50" spans="1:8" x14ac:dyDescent="0.25">
      <c r="A50" s="86" t="s">
        <v>26</v>
      </c>
      <c r="B50" s="86">
        <v>57.892880360831469</v>
      </c>
      <c r="C50" s="86">
        <v>40.334229495957466</v>
      </c>
      <c r="F50" s="86" t="s">
        <v>26</v>
      </c>
      <c r="G50" s="86">
        <v>8.5272961719565643</v>
      </c>
      <c r="H50" s="86">
        <v>9.4360414026299075</v>
      </c>
    </row>
    <row r="63" spans="1:8" x14ac:dyDescent="0.25">
      <c r="A63" s="86" t="s">
        <v>495</v>
      </c>
      <c r="B63" s="86"/>
      <c r="C63" s="86"/>
      <c r="F63" s="86" t="s">
        <v>496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45.942081230413351</v>
      </c>
      <c r="C65" s="86">
        <v>32.503021955359344</v>
      </c>
      <c r="F65" s="86" t="s">
        <v>73</v>
      </c>
      <c r="G65" s="86">
        <v>5.621804290748317</v>
      </c>
      <c r="H65" s="86">
        <v>5.6973310935517105</v>
      </c>
    </row>
    <row r="66" spans="1:8" x14ac:dyDescent="0.25">
      <c r="A66" s="86" t="s">
        <v>74</v>
      </c>
      <c r="B66" s="86">
        <v>52.156881037432164</v>
      </c>
      <c r="C66" s="86">
        <v>40.680706464453039</v>
      </c>
      <c r="F66" s="86" t="s">
        <v>74</v>
      </c>
      <c r="G66" s="86">
        <v>5.156286345414653</v>
      </c>
      <c r="H66" s="86">
        <v>5.2654872816567027</v>
      </c>
    </row>
    <row r="67" spans="1:8" x14ac:dyDescent="0.25">
      <c r="A67" s="86" t="s">
        <v>75</v>
      </c>
      <c r="B67" s="86">
        <v>49.335431795399934</v>
      </c>
      <c r="C67" s="86">
        <v>37.580998769286644</v>
      </c>
      <c r="F67" s="86" t="s">
        <v>75</v>
      </c>
      <c r="G67" s="86">
        <v>5.0719792320248756</v>
      </c>
      <c r="H67" s="86">
        <v>5.1474601226380408</v>
      </c>
    </row>
    <row r="68" spans="1:8" x14ac:dyDescent="0.25">
      <c r="A68" s="86" t="s">
        <v>76</v>
      </c>
      <c r="B68" s="86">
        <v>52.858333895778472</v>
      </c>
      <c r="C68" s="86">
        <v>40.722705786185834</v>
      </c>
      <c r="F68" s="86" t="s">
        <v>76</v>
      </c>
      <c r="G68" s="86">
        <v>4.8955934296406083</v>
      </c>
      <c r="H68" s="86">
        <v>4.9504553306052648</v>
      </c>
    </row>
    <row r="69" spans="1:8" x14ac:dyDescent="0.25">
      <c r="A69" s="86" t="s">
        <v>77</v>
      </c>
      <c r="B69" s="86">
        <v>50.248179385843194</v>
      </c>
      <c r="C69" s="86">
        <v>38.19729334723197</v>
      </c>
      <c r="F69" s="86" t="s">
        <v>77</v>
      </c>
      <c r="G69" s="86">
        <v>5.0678448017984898</v>
      </c>
      <c r="H69" s="86">
        <v>5.117071668845619</v>
      </c>
    </row>
    <row r="70" spans="1:8" x14ac:dyDescent="0.25">
      <c r="A70" s="86" t="s">
        <v>78</v>
      </c>
      <c r="B70" s="86">
        <v>52.287209663724433</v>
      </c>
      <c r="C70" s="86">
        <v>39.44109674306754</v>
      </c>
      <c r="F70" s="86" t="s">
        <v>78</v>
      </c>
      <c r="G70" s="86">
        <v>4.6283184889473263</v>
      </c>
      <c r="H70" s="86">
        <v>4.6379633819035959</v>
      </c>
    </row>
    <row r="71" spans="1:8" x14ac:dyDescent="0.25">
      <c r="A71" s="86" t="s">
        <v>79</v>
      </c>
      <c r="B71" s="86">
        <v>53.276358471715653</v>
      </c>
      <c r="C71" s="86">
        <v>39.974802873386494</v>
      </c>
      <c r="F71" s="86" t="s">
        <v>79</v>
      </c>
      <c r="G71" s="86">
        <v>4.568802625077387</v>
      </c>
      <c r="H71" s="86">
        <v>4.574239011696358</v>
      </c>
    </row>
    <row r="72" spans="1:8" x14ac:dyDescent="0.25">
      <c r="A72" s="86" t="s">
        <v>80</v>
      </c>
      <c r="B72" s="86">
        <v>54.774297672643563</v>
      </c>
      <c r="C72" s="86">
        <v>42.134405895425182</v>
      </c>
      <c r="F72" s="86" t="s">
        <v>80</v>
      </c>
      <c r="G72" s="86">
        <v>4.5677192307083381</v>
      </c>
      <c r="H72" s="86">
        <v>4.5801875150506142</v>
      </c>
    </row>
    <row r="73" spans="1:8" x14ac:dyDescent="0.25">
      <c r="A73" s="86" t="s">
        <v>81</v>
      </c>
      <c r="B73" s="86">
        <v>56.80941499870427</v>
      </c>
      <c r="C73" s="86">
        <v>44.382205818266037</v>
      </c>
      <c r="F73" s="86" t="s">
        <v>81</v>
      </c>
      <c r="G73" s="86">
        <v>4.5001331536841809</v>
      </c>
      <c r="H73" s="86">
        <v>4.5079733059360034</v>
      </c>
    </row>
    <row r="74" spans="1:8" x14ac:dyDescent="0.25">
      <c r="A74" s="86" t="s">
        <v>20</v>
      </c>
      <c r="B74" s="86">
        <v>60.077349208452155</v>
      </c>
      <c r="C74" s="86">
        <v>46.656536321042019</v>
      </c>
      <c r="F74" s="86" t="s">
        <v>20</v>
      </c>
      <c r="G74" s="86">
        <v>4.495932646566958</v>
      </c>
      <c r="H74" s="86">
        <v>4.5153087573961521</v>
      </c>
    </row>
    <row r="75" spans="1:8" x14ac:dyDescent="0.25">
      <c r="A75" s="86" t="s">
        <v>21</v>
      </c>
      <c r="B75" s="86">
        <v>59.296646410308306</v>
      </c>
      <c r="C75" s="86">
        <v>41.024794749178611</v>
      </c>
      <c r="F75" s="86" t="s">
        <v>21</v>
      </c>
      <c r="G75" s="86">
        <v>4.6629892752123316</v>
      </c>
      <c r="H75" s="86">
        <v>4.6573743226702051</v>
      </c>
    </row>
    <row r="76" spans="1:8" x14ac:dyDescent="0.25">
      <c r="A76" s="86" t="s">
        <v>22</v>
      </c>
      <c r="B76" s="86">
        <v>56.872922640042574</v>
      </c>
      <c r="C76" s="86">
        <v>39.935509287844425</v>
      </c>
      <c r="F76" s="86" t="s">
        <v>22</v>
      </c>
      <c r="G76" s="86">
        <v>4.7876333724128548</v>
      </c>
      <c r="H76" s="86">
        <v>4.7977708840054749</v>
      </c>
    </row>
    <row r="77" spans="1:8" x14ac:dyDescent="0.25">
      <c r="A77" s="86" t="s">
        <v>23</v>
      </c>
      <c r="B77" s="86">
        <v>59.979273937457741</v>
      </c>
      <c r="C77" s="86">
        <v>41.88081612042825</v>
      </c>
      <c r="F77" s="86" t="s">
        <v>23</v>
      </c>
      <c r="G77" s="86">
        <v>4.4926784638497725</v>
      </c>
      <c r="H77" s="86">
        <v>4.5016388402130776</v>
      </c>
    </row>
    <row r="78" spans="1:8" x14ac:dyDescent="0.25">
      <c r="A78" s="86" t="s">
        <v>24</v>
      </c>
      <c r="B78" s="86">
        <v>63.007136804161568</v>
      </c>
      <c r="C78" s="86">
        <v>44.341700517532864</v>
      </c>
      <c r="F78" s="86" t="s">
        <v>24</v>
      </c>
      <c r="G78" s="86">
        <v>4.2341350884955373</v>
      </c>
      <c r="H78" s="86">
        <v>4.2334919845315069</v>
      </c>
    </row>
    <row r="79" spans="1:8" x14ac:dyDescent="0.25">
      <c r="A79" s="86" t="s">
        <v>25</v>
      </c>
      <c r="B79" s="86">
        <v>68.006669849689629</v>
      </c>
      <c r="C79" s="86">
        <v>48.06603656143524</v>
      </c>
      <c r="F79" s="86" t="s">
        <v>25</v>
      </c>
      <c r="G79" s="86">
        <v>3.7360360698165249</v>
      </c>
      <c r="H79" s="86">
        <v>3.7325011644697961</v>
      </c>
    </row>
    <row r="80" spans="1:8" x14ac:dyDescent="0.25">
      <c r="A80" s="86" t="s">
        <v>26</v>
      </c>
      <c r="B80" s="86">
        <v>59.292674630890133</v>
      </c>
      <c r="C80" s="86">
        <v>41.9516665458451</v>
      </c>
      <c r="F80" s="86" t="s">
        <v>26</v>
      </c>
      <c r="G80" s="86">
        <v>5.1109621811873325</v>
      </c>
      <c r="H80" s="86">
        <v>5.1153580025947454</v>
      </c>
    </row>
    <row r="93" spans="1:8" x14ac:dyDescent="0.25">
      <c r="A93" s="86" t="s">
        <v>497</v>
      </c>
      <c r="B93" s="86"/>
      <c r="C93" s="86"/>
      <c r="F93" s="86" t="s">
        <v>498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45.289113228126908</v>
      </c>
      <c r="C95" s="86">
        <v>31.367496002473082</v>
      </c>
      <c r="F95" s="86" t="s">
        <v>73</v>
      </c>
      <c r="G95" s="86">
        <v>5.6387820520832532</v>
      </c>
      <c r="H95" s="86">
        <v>5.7652195577597833</v>
      </c>
    </row>
    <row r="96" spans="1:8" x14ac:dyDescent="0.25">
      <c r="A96" s="86" t="s">
        <v>74</v>
      </c>
      <c r="B96" s="86">
        <v>51.541414545415137</v>
      </c>
      <c r="C96" s="86">
        <v>39.424315795876559</v>
      </c>
      <c r="F96" s="86" t="s">
        <v>74</v>
      </c>
      <c r="G96" s="86">
        <v>5.1668700635021398</v>
      </c>
      <c r="H96" s="86">
        <v>5.3027563145926591</v>
      </c>
    </row>
    <row r="97" spans="1:8" x14ac:dyDescent="0.25">
      <c r="A97" s="86" t="s">
        <v>75</v>
      </c>
      <c r="B97" s="86">
        <v>49.046317900671333</v>
      </c>
      <c r="C97" s="86">
        <v>36.852755856304</v>
      </c>
      <c r="F97" s="86" t="s">
        <v>75</v>
      </c>
      <c r="G97" s="86">
        <v>5.0755825473682972</v>
      </c>
      <c r="H97" s="86">
        <v>5.165481032266019</v>
      </c>
    </row>
    <row r="98" spans="1:8" x14ac:dyDescent="0.25">
      <c r="A98" s="86" t="s">
        <v>76</v>
      </c>
      <c r="B98" s="86">
        <v>52.585667147453101</v>
      </c>
      <c r="C98" s="86">
        <v>40.072917890505664</v>
      </c>
      <c r="F98" s="86" t="s">
        <v>76</v>
      </c>
      <c r="G98" s="86">
        <v>4.8986263006023556</v>
      </c>
      <c r="H98" s="86">
        <v>4.9633769040851838</v>
      </c>
    </row>
    <row r="99" spans="1:8" x14ac:dyDescent="0.25">
      <c r="A99" s="86" t="s">
        <v>77</v>
      </c>
      <c r="B99" s="86">
        <v>49.929036418949138</v>
      </c>
      <c r="C99" s="86">
        <v>37.497924452365886</v>
      </c>
      <c r="F99" s="86" t="s">
        <v>77</v>
      </c>
      <c r="G99" s="86">
        <v>5.0701124140396301</v>
      </c>
      <c r="H99" s="86">
        <v>5.1264235903666044</v>
      </c>
    </row>
    <row r="100" spans="1:8" x14ac:dyDescent="0.25">
      <c r="A100" s="86" t="s">
        <v>78</v>
      </c>
      <c r="B100" s="86">
        <v>52.498464233070592</v>
      </c>
      <c r="C100" s="86">
        <v>39.482095162388326</v>
      </c>
      <c r="F100" s="86" t="s">
        <v>78</v>
      </c>
      <c r="G100" s="86">
        <v>4.6284752236656912</v>
      </c>
      <c r="H100" s="86">
        <v>4.6389302876302878</v>
      </c>
    </row>
    <row r="101" spans="1:8" x14ac:dyDescent="0.25">
      <c r="A101" s="86" t="s">
        <v>79</v>
      </c>
      <c r="B101" s="86">
        <v>53.392878527676871</v>
      </c>
      <c r="C101" s="86">
        <v>39.978197542406271</v>
      </c>
      <c r="F101" s="86" t="s">
        <v>79</v>
      </c>
      <c r="G101" s="86">
        <v>4.568931695826322</v>
      </c>
      <c r="H101" s="86">
        <v>4.5752610787114909</v>
      </c>
    </row>
    <row r="102" spans="1:8" x14ac:dyDescent="0.25">
      <c r="A102" s="86" t="s">
        <v>80</v>
      </c>
      <c r="B102" s="86">
        <v>54.80129529037584</v>
      </c>
      <c r="C102" s="86">
        <v>41.98806566359778</v>
      </c>
      <c r="F102" s="86" t="s">
        <v>80</v>
      </c>
      <c r="G102" s="86">
        <v>4.568046198828946</v>
      </c>
      <c r="H102" s="86">
        <v>4.5821454074894357</v>
      </c>
    </row>
    <row r="103" spans="1:8" x14ac:dyDescent="0.25">
      <c r="A103" s="86" t="s">
        <v>81</v>
      </c>
      <c r="B103" s="86">
        <v>56.87359632435836</v>
      </c>
      <c r="C103" s="86">
        <v>44.31711791433667</v>
      </c>
      <c r="F103" s="86" t="s">
        <v>81</v>
      </c>
      <c r="G103" s="86">
        <v>4.5003581317488193</v>
      </c>
      <c r="H103" s="86">
        <v>4.5088866335532272</v>
      </c>
    </row>
    <row r="104" spans="1:8" x14ac:dyDescent="0.25">
      <c r="A104" s="86" t="s">
        <v>20</v>
      </c>
      <c r="B104" s="86">
        <v>59.803722303742028</v>
      </c>
      <c r="C104" s="86">
        <v>46.187720697232002</v>
      </c>
      <c r="F104" s="86" t="s">
        <v>20</v>
      </c>
      <c r="G104" s="86">
        <v>4.4973664234403792</v>
      </c>
      <c r="H104" s="86">
        <v>4.5203114363016255</v>
      </c>
    </row>
    <row r="105" spans="1:8" x14ac:dyDescent="0.25">
      <c r="A105" s="86" t="s">
        <v>21</v>
      </c>
      <c r="B105" s="86">
        <v>58.61918721258008</v>
      </c>
      <c r="C105" s="86">
        <v>40.188781093843339</v>
      </c>
      <c r="F105" s="86" t="s">
        <v>21</v>
      </c>
      <c r="G105" s="86">
        <v>4.6757661961292092</v>
      </c>
      <c r="H105" s="86">
        <v>4.6976620612823572</v>
      </c>
    </row>
    <row r="106" spans="1:8" x14ac:dyDescent="0.25">
      <c r="A106" s="86" t="s">
        <v>22</v>
      </c>
      <c r="B106" s="86">
        <v>56.238760470854075</v>
      </c>
      <c r="C106" s="86">
        <v>39.092839948105045</v>
      </c>
      <c r="F106" s="86" t="s">
        <v>22</v>
      </c>
      <c r="G106" s="86">
        <v>4.8001698167761964</v>
      </c>
      <c r="H106" s="86">
        <v>4.8396397184607816</v>
      </c>
    </row>
    <row r="107" spans="1:8" x14ac:dyDescent="0.25">
      <c r="A107" s="86" t="s">
        <v>23</v>
      </c>
      <c r="B107" s="86">
        <v>59.499247323385951</v>
      </c>
      <c r="C107" s="86">
        <v>41.234716365154384</v>
      </c>
      <c r="F107" s="86" t="s">
        <v>23</v>
      </c>
      <c r="G107" s="86">
        <v>4.5006672682746744</v>
      </c>
      <c r="H107" s="86">
        <v>4.5352502297692627</v>
      </c>
    </row>
    <row r="108" spans="1:8" x14ac:dyDescent="0.25">
      <c r="A108" s="86" t="s">
        <v>24</v>
      </c>
      <c r="B108" s="86">
        <v>62.619423939499207</v>
      </c>
      <c r="C108" s="86">
        <v>43.911159661932949</v>
      </c>
      <c r="F108" s="86" t="s">
        <v>24</v>
      </c>
      <c r="G108" s="86">
        <v>4.2363792030277034</v>
      </c>
      <c r="H108" s="86">
        <v>4.2444005042841644</v>
      </c>
    </row>
    <row r="109" spans="1:8" x14ac:dyDescent="0.25">
      <c r="A109" s="86" t="s">
        <v>25</v>
      </c>
      <c r="B109" s="86">
        <v>67.926701229963385</v>
      </c>
      <c r="C109" s="86">
        <v>47.926596406850315</v>
      </c>
      <c r="F109" s="86" t="s">
        <v>25</v>
      </c>
      <c r="G109" s="86">
        <v>3.7362272178462588</v>
      </c>
      <c r="H109" s="86">
        <v>3.7325520761725719</v>
      </c>
    </row>
    <row r="110" spans="1:8" x14ac:dyDescent="0.25">
      <c r="A110" s="86" t="s">
        <v>26</v>
      </c>
      <c r="B110" s="86">
        <v>58.020385929038568</v>
      </c>
      <c r="C110" s="86">
        <v>40.38967200697931</v>
      </c>
      <c r="F110" s="86" t="s">
        <v>26</v>
      </c>
      <c r="G110" s="86">
        <v>5.1347541947993385</v>
      </c>
      <c r="H110" s="86">
        <v>5.1885588655106112</v>
      </c>
    </row>
    <row r="123" spans="1:8" x14ac:dyDescent="0.25">
      <c r="A123" s="86" t="s">
        <v>499</v>
      </c>
      <c r="B123" s="86"/>
      <c r="C123" s="86"/>
      <c r="F123" s="86" t="s">
        <v>500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38.833476985993855</v>
      </c>
      <c r="C125" s="86">
        <v>26.662943113046467</v>
      </c>
      <c r="F125" s="86" t="s">
        <v>73</v>
      </c>
      <c r="G125" s="86">
        <v>10.280565311548788</v>
      </c>
      <c r="H125" s="86">
        <v>13.024588185985195</v>
      </c>
    </row>
    <row r="126" spans="1:8" x14ac:dyDescent="0.25">
      <c r="A126" s="86" t="s">
        <v>74</v>
      </c>
      <c r="B126" s="86">
        <v>44.47138462333254</v>
      </c>
      <c r="C126" s="86">
        <v>32.311134331069375</v>
      </c>
      <c r="F126" s="86" t="s">
        <v>74</v>
      </c>
      <c r="G126" s="86">
        <v>9.2087591459832634</v>
      </c>
      <c r="H126" s="86">
        <v>13.245749289444273</v>
      </c>
    </row>
    <row r="127" spans="1:8" x14ac:dyDescent="0.25">
      <c r="A127" s="86" t="s">
        <v>75</v>
      </c>
      <c r="B127" s="86">
        <v>42.355199534712021</v>
      </c>
      <c r="C127" s="86">
        <v>30.252456468827614</v>
      </c>
      <c r="F127" s="86" t="s">
        <v>75</v>
      </c>
      <c r="G127" s="86">
        <v>7.3906820751643352</v>
      </c>
      <c r="H127" s="86">
        <v>10.57823445547392</v>
      </c>
    </row>
    <row r="128" spans="1:8" x14ac:dyDescent="0.25">
      <c r="A128" s="86" t="s">
        <v>76</v>
      </c>
      <c r="B128" s="86">
        <v>45.600065660264775</v>
      </c>
      <c r="C128" s="86">
        <v>33.323169490974621</v>
      </c>
      <c r="F128" s="86" t="s">
        <v>76</v>
      </c>
      <c r="G128" s="86">
        <v>7.0858926254690147</v>
      </c>
      <c r="H128" s="86">
        <v>9.6071224722256225</v>
      </c>
    </row>
    <row r="129" spans="1:8" x14ac:dyDescent="0.25">
      <c r="A129" s="86" t="s">
        <v>77</v>
      </c>
      <c r="B129" s="86">
        <v>43.318796583999713</v>
      </c>
      <c r="C129" s="86">
        <v>30.910296662742038</v>
      </c>
      <c r="F129" s="86" t="s">
        <v>77</v>
      </c>
      <c r="G129" s="86">
        <v>7.2361503920034433</v>
      </c>
      <c r="H129" s="86">
        <v>9.8030702006554336</v>
      </c>
    </row>
    <row r="130" spans="1:8" x14ac:dyDescent="0.25">
      <c r="A130" s="86" t="s">
        <v>78</v>
      </c>
      <c r="B130" s="86">
        <v>46.246052176579433</v>
      </c>
      <c r="C130" s="86">
        <v>33.442020403010694</v>
      </c>
      <c r="F130" s="86" t="s">
        <v>78</v>
      </c>
      <c r="G130" s="86">
        <v>5.1576505457384556</v>
      </c>
      <c r="H130" s="86">
        <v>5.9936896152625101</v>
      </c>
    </row>
    <row r="131" spans="1:8" x14ac:dyDescent="0.25">
      <c r="A131" s="86" t="s">
        <v>79</v>
      </c>
      <c r="B131" s="86">
        <v>46.941007418443348</v>
      </c>
      <c r="C131" s="86">
        <v>33.931402688237881</v>
      </c>
      <c r="F131" s="86" t="s">
        <v>79</v>
      </c>
      <c r="G131" s="86">
        <v>5.0783451113516413</v>
      </c>
      <c r="H131" s="86">
        <v>5.7250321426994182</v>
      </c>
    </row>
    <row r="132" spans="1:8" x14ac:dyDescent="0.25">
      <c r="A132" s="86" t="s">
        <v>80</v>
      </c>
      <c r="B132" s="86">
        <v>48.108107792823517</v>
      </c>
      <c r="C132" s="86">
        <v>35.455279943538827</v>
      </c>
      <c r="F132" s="86" t="s">
        <v>80</v>
      </c>
      <c r="G132" s="86">
        <v>5.2626597240102404</v>
      </c>
      <c r="H132" s="86">
        <v>6.2059430872156609</v>
      </c>
    </row>
    <row r="133" spans="1:8" x14ac:dyDescent="0.25">
      <c r="A133" s="86" t="s">
        <v>81</v>
      </c>
      <c r="B133" s="86">
        <v>49.805740773607887</v>
      </c>
      <c r="C133" s="86">
        <v>37.228525968718039</v>
      </c>
      <c r="F133" s="86" t="s">
        <v>81</v>
      </c>
      <c r="G133" s="86">
        <v>5.0567193032012696</v>
      </c>
      <c r="H133" s="86">
        <v>5.829254730997059</v>
      </c>
    </row>
    <row r="134" spans="1:8" x14ac:dyDescent="0.25">
      <c r="A134" s="86" t="s">
        <v>20</v>
      </c>
      <c r="B134" s="86">
        <v>52.298324163394049</v>
      </c>
      <c r="C134" s="86">
        <v>39.232352762272328</v>
      </c>
      <c r="F134" s="86" t="s">
        <v>20</v>
      </c>
      <c r="G134" s="86">
        <v>6.2414097125530237</v>
      </c>
      <c r="H134" s="86">
        <v>7.4981090177041052</v>
      </c>
    </row>
    <row r="135" spans="1:8" x14ac:dyDescent="0.25">
      <c r="A135" s="86" t="s">
        <v>21</v>
      </c>
      <c r="B135" s="86">
        <v>51.465499697112847</v>
      </c>
      <c r="C135" s="86">
        <v>35.655650240768182</v>
      </c>
      <c r="F135" s="86" t="s">
        <v>21</v>
      </c>
      <c r="G135" s="86">
        <v>8.5754268958776496</v>
      </c>
      <c r="H135" s="86">
        <v>8.8521657471729807</v>
      </c>
    </row>
    <row r="136" spans="1:8" x14ac:dyDescent="0.25">
      <c r="A136" s="86" t="s">
        <v>22</v>
      </c>
      <c r="B136" s="86">
        <v>49.364004009609047</v>
      </c>
      <c r="C136" s="86">
        <v>34.369594214564067</v>
      </c>
      <c r="F136" s="86" t="s">
        <v>22</v>
      </c>
      <c r="G136" s="86">
        <v>8.5079534745362295</v>
      </c>
      <c r="H136" s="86">
        <v>9.2561620242026379</v>
      </c>
    </row>
    <row r="137" spans="1:8" x14ac:dyDescent="0.25">
      <c r="A137" s="86" t="s">
        <v>23</v>
      </c>
      <c r="B137" s="86">
        <v>52.582294309638129</v>
      </c>
      <c r="C137" s="86">
        <v>36.699144416752688</v>
      </c>
      <c r="F137" s="86" t="s">
        <v>23</v>
      </c>
      <c r="G137" s="86">
        <v>7.3677264800015303</v>
      </c>
      <c r="H137" s="86">
        <v>8.0094300805671423</v>
      </c>
    </row>
    <row r="138" spans="1:8" x14ac:dyDescent="0.25">
      <c r="A138" s="86" t="s">
        <v>24</v>
      </c>
      <c r="B138" s="86">
        <v>55.788390798563789</v>
      </c>
      <c r="C138" s="86">
        <v>39.352751106767073</v>
      </c>
      <c r="F138" s="86" t="s">
        <v>24</v>
      </c>
      <c r="G138" s="86">
        <v>5.9131323029337954</v>
      </c>
      <c r="H138" s="86">
        <v>6.2356742717585014</v>
      </c>
    </row>
    <row r="139" spans="1:8" x14ac:dyDescent="0.25">
      <c r="A139" s="86" t="s">
        <v>25</v>
      </c>
      <c r="B139" s="86">
        <v>61.691834629456942</v>
      </c>
      <c r="C139" s="86">
        <v>44.060960639670952</v>
      </c>
      <c r="F139" s="86" t="s">
        <v>25</v>
      </c>
      <c r="G139" s="86">
        <v>4.1577537856725622</v>
      </c>
      <c r="H139" s="86">
        <v>4.2663301161470075</v>
      </c>
    </row>
    <row r="140" spans="1:8" x14ac:dyDescent="0.25">
      <c r="A140" s="86" t="s">
        <v>26</v>
      </c>
      <c r="B140" s="86">
        <v>50.713805987249565</v>
      </c>
      <c r="C140" s="86">
        <v>35.461628157921261</v>
      </c>
      <c r="F140" s="86" t="s">
        <v>26</v>
      </c>
      <c r="G140" s="86">
        <v>10.598841946243571</v>
      </c>
      <c r="H140" s="86">
        <v>11.311270484461096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4691735.93</v>
      </c>
      <c r="E2">
        <v>1336446.76</v>
      </c>
    </row>
    <row r="3" spans="1:5" x14ac:dyDescent="0.25">
      <c r="A3" t="s">
        <v>39</v>
      </c>
      <c r="B3" t="s">
        <v>74</v>
      </c>
      <c r="C3" t="s">
        <v>67</v>
      </c>
      <c r="D3">
        <v>5409697.4800000004</v>
      </c>
      <c r="E3">
        <v>1275329.27</v>
      </c>
    </row>
    <row r="4" spans="1:5" x14ac:dyDescent="0.25">
      <c r="A4" t="s">
        <v>39</v>
      </c>
      <c r="B4" t="s">
        <v>75</v>
      </c>
      <c r="C4" t="s">
        <v>67</v>
      </c>
      <c r="D4">
        <v>5065706.41</v>
      </c>
      <c r="E4">
        <v>996933.09</v>
      </c>
    </row>
    <row r="5" spans="1:5" x14ac:dyDescent="0.25">
      <c r="A5" t="s">
        <v>39</v>
      </c>
      <c r="B5" t="s">
        <v>76</v>
      </c>
      <c r="C5" t="s">
        <v>67</v>
      </c>
      <c r="D5">
        <v>5565522.6500000004</v>
      </c>
      <c r="E5">
        <v>969073.67</v>
      </c>
    </row>
    <row r="6" spans="1:5" x14ac:dyDescent="0.25">
      <c r="A6" t="s">
        <v>39</v>
      </c>
      <c r="B6" t="s">
        <v>77</v>
      </c>
      <c r="C6" t="s">
        <v>67</v>
      </c>
      <c r="D6">
        <v>5164454.25</v>
      </c>
      <c r="E6">
        <v>977308.44</v>
      </c>
    </row>
    <row r="7" spans="1:5" x14ac:dyDescent="0.25">
      <c r="A7" t="s">
        <v>39</v>
      </c>
      <c r="B7" t="s">
        <v>78</v>
      </c>
      <c r="C7" t="s">
        <v>67</v>
      </c>
      <c r="D7">
        <v>5735100.6900000004</v>
      </c>
      <c r="E7">
        <v>669493.71</v>
      </c>
    </row>
    <row r="8" spans="1:5" x14ac:dyDescent="0.25">
      <c r="A8" t="s">
        <v>39</v>
      </c>
      <c r="B8" t="s">
        <v>79</v>
      </c>
      <c r="C8" t="s">
        <v>67</v>
      </c>
      <c r="D8">
        <v>5932404.5099999998</v>
      </c>
      <c r="E8">
        <v>665378.42000000004</v>
      </c>
    </row>
    <row r="9" spans="1:5" x14ac:dyDescent="0.25">
      <c r="A9" t="s">
        <v>39</v>
      </c>
      <c r="B9" t="s">
        <v>80</v>
      </c>
      <c r="C9" t="s">
        <v>67</v>
      </c>
      <c r="D9">
        <v>6013029.4800000004</v>
      </c>
      <c r="E9">
        <v>699470.78</v>
      </c>
    </row>
    <row r="10" spans="1:5" x14ac:dyDescent="0.25">
      <c r="A10" t="s">
        <v>39</v>
      </c>
      <c r="B10" t="s">
        <v>81</v>
      </c>
      <c r="C10" t="s">
        <v>67</v>
      </c>
      <c r="D10">
        <v>6334745.7999999998</v>
      </c>
      <c r="E10">
        <v>676321.49</v>
      </c>
    </row>
    <row r="11" spans="1:5" x14ac:dyDescent="0.25">
      <c r="A11" t="s">
        <v>39</v>
      </c>
      <c r="B11" t="s">
        <v>20</v>
      </c>
      <c r="C11" t="s">
        <v>67</v>
      </c>
      <c r="D11">
        <v>6557622.8200000003</v>
      </c>
      <c r="E11">
        <v>899650.27</v>
      </c>
    </row>
    <row r="12" spans="1:5" x14ac:dyDescent="0.25">
      <c r="A12" t="s">
        <v>39</v>
      </c>
      <c r="B12" t="s">
        <v>21</v>
      </c>
      <c r="C12" t="s">
        <v>67</v>
      </c>
      <c r="D12">
        <v>6437905.6299999999</v>
      </c>
      <c r="E12">
        <v>1204610.6299999999</v>
      </c>
    </row>
    <row r="13" spans="1:5" x14ac:dyDescent="0.25">
      <c r="A13" t="s">
        <v>39</v>
      </c>
      <c r="B13" t="s">
        <v>22</v>
      </c>
      <c r="C13" t="s">
        <v>67</v>
      </c>
      <c r="D13">
        <v>6149794.7000000002</v>
      </c>
      <c r="E13">
        <v>1166864.3500000001</v>
      </c>
    </row>
    <row r="14" spans="1:5" x14ac:dyDescent="0.25">
      <c r="A14" t="s">
        <v>39</v>
      </c>
      <c r="B14" t="s">
        <v>23</v>
      </c>
      <c r="C14" t="s">
        <v>67</v>
      </c>
      <c r="D14">
        <v>6648272.9400000004</v>
      </c>
      <c r="E14">
        <v>1000285.63</v>
      </c>
    </row>
    <row r="15" spans="1:5" x14ac:dyDescent="0.25">
      <c r="A15" t="s">
        <v>39</v>
      </c>
      <c r="B15" t="s">
        <v>24</v>
      </c>
      <c r="C15" t="s">
        <v>67</v>
      </c>
      <c r="D15">
        <v>7144336.4299999997</v>
      </c>
      <c r="E15">
        <v>795870.37</v>
      </c>
    </row>
    <row r="16" spans="1:5" x14ac:dyDescent="0.25">
      <c r="A16" t="s">
        <v>39</v>
      </c>
      <c r="B16" t="s">
        <v>25</v>
      </c>
      <c r="C16" t="s">
        <v>67</v>
      </c>
      <c r="D16">
        <v>8069244.9100000001</v>
      </c>
      <c r="E16">
        <v>539180.75</v>
      </c>
    </row>
    <row r="17" spans="1:5" x14ac:dyDescent="0.25">
      <c r="A17" t="s">
        <v>39</v>
      </c>
      <c r="B17" t="s">
        <v>26</v>
      </c>
      <c r="C17" t="s">
        <v>67</v>
      </c>
      <c r="D17">
        <v>6411287.2699999996</v>
      </c>
      <c r="E17">
        <v>1468509.55</v>
      </c>
    </row>
    <row r="18" spans="1:5" x14ac:dyDescent="0.25">
      <c r="A18" t="s">
        <v>40</v>
      </c>
      <c r="B18" t="s">
        <v>73</v>
      </c>
      <c r="C18" t="s">
        <v>67</v>
      </c>
      <c r="D18">
        <v>3374739</v>
      </c>
      <c r="E18">
        <v>1632542.69</v>
      </c>
    </row>
    <row r="19" spans="1:5" x14ac:dyDescent="0.25">
      <c r="A19" t="s">
        <v>40</v>
      </c>
      <c r="B19" t="s">
        <v>74</v>
      </c>
      <c r="C19" t="s">
        <v>67</v>
      </c>
      <c r="D19">
        <v>3919953.94</v>
      </c>
      <c r="E19">
        <v>2012529.64</v>
      </c>
    </row>
    <row r="20" spans="1:5" x14ac:dyDescent="0.25">
      <c r="A20" t="s">
        <v>40</v>
      </c>
      <c r="B20" t="s">
        <v>75</v>
      </c>
      <c r="C20" t="s">
        <v>67</v>
      </c>
      <c r="D20">
        <v>3630554.57</v>
      </c>
      <c r="E20">
        <v>1557663.69</v>
      </c>
    </row>
    <row r="21" spans="1:5" x14ac:dyDescent="0.25">
      <c r="A21" t="s">
        <v>40</v>
      </c>
      <c r="B21" t="s">
        <v>76</v>
      </c>
      <c r="C21" t="s">
        <v>67</v>
      </c>
      <c r="D21">
        <v>4025702.9</v>
      </c>
      <c r="E21">
        <v>1448711.46</v>
      </c>
    </row>
    <row r="22" spans="1:5" x14ac:dyDescent="0.25">
      <c r="A22" t="s">
        <v>40</v>
      </c>
      <c r="B22" t="s">
        <v>77</v>
      </c>
      <c r="C22" t="s">
        <v>67</v>
      </c>
      <c r="D22">
        <v>3713097.65</v>
      </c>
      <c r="E22">
        <v>1470272.32</v>
      </c>
    </row>
    <row r="23" spans="1:5" x14ac:dyDescent="0.25">
      <c r="A23" t="s">
        <v>40</v>
      </c>
      <c r="B23" t="s">
        <v>78</v>
      </c>
      <c r="C23" t="s">
        <v>67</v>
      </c>
      <c r="D23">
        <v>4122527.47</v>
      </c>
      <c r="E23">
        <v>871229.25</v>
      </c>
    </row>
    <row r="24" spans="1:5" x14ac:dyDescent="0.25">
      <c r="A24" t="s">
        <v>40</v>
      </c>
      <c r="B24" t="s">
        <v>79</v>
      </c>
      <c r="C24" t="s">
        <v>67</v>
      </c>
      <c r="D24">
        <v>4290865.83</v>
      </c>
      <c r="E24">
        <v>835126.55</v>
      </c>
    </row>
    <row r="25" spans="1:5" x14ac:dyDescent="0.25">
      <c r="A25" t="s">
        <v>40</v>
      </c>
      <c r="B25" t="s">
        <v>80</v>
      </c>
      <c r="C25" t="s">
        <v>67</v>
      </c>
      <c r="D25">
        <v>4385060.54</v>
      </c>
      <c r="E25">
        <v>946872.1</v>
      </c>
    </row>
    <row r="26" spans="1:5" x14ac:dyDescent="0.25">
      <c r="A26" t="s">
        <v>40</v>
      </c>
      <c r="B26" t="s">
        <v>81</v>
      </c>
      <c r="C26" t="s">
        <v>67</v>
      </c>
      <c r="D26">
        <v>4706678.09</v>
      </c>
      <c r="E26">
        <v>891021.02</v>
      </c>
    </row>
    <row r="27" spans="1:5" x14ac:dyDescent="0.25">
      <c r="A27" t="s">
        <v>40</v>
      </c>
      <c r="B27" t="s">
        <v>20</v>
      </c>
      <c r="C27" t="s">
        <v>67</v>
      </c>
      <c r="D27">
        <v>4914261.9400000004</v>
      </c>
      <c r="E27">
        <v>1168260.46</v>
      </c>
    </row>
    <row r="28" spans="1:5" x14ac:dyDescent="0.25">
      <c r="A28" t="s">
        <v>40</v>
      </c>
      <c r="B28" t="s">
        <v>21</v>
      </c>
      <c r="C28" t="s">
        <v>67</v>
      </c>
      <c r="D28">
        <v>4615273.07</v>
      </c>
      <c r="E28">
        <v>1118100.1399999999</v>
      </c>
    </row>
    <row r="29" spans="1:5" x14ac:dyDescent="0.25">
      <c r="A29" t="s">
        <v>40</v>
      </c>
      <c r="B29" t="s">
        <v>22</v>
      </c>
      <c r="C29" t="s">
        <v>67</v>
      </c>
      <c r="D29">
        <v>4407754.66</v>
      </c>
      <c r="E29">
        <v>1174471.8899999999</v>
      </c>
    </row>
    <row r="30" spans="1:5" x14ac:dyDescent="0.25">
      <c r="A30" t="s">
        <v>40</v>
      </c>
      <c r="B30" t="s">
        <v>23</v>
      </c>
      <c r="C30" t="s">
        <v>67</v>
      </c>
      <c r="D30">
        <v>4775284.47</v>
      </c>
      <c r="E30">
        <v>1002926.43</v>
      </c>
    </row>
    <row r="31" spans="1:5" x14ac:dyDescent="0.25">
      <c r="A31" t="s">
        <v>40</v>
      </c>
      <c r="B31" t="s">
        <v>24</v>
      </c>
      <c r="C31" t="s">
        <v>67</v>
      </c>
      <c r="D31">
        <v>5102335.51</v>
      </c>
      <c r="E31">
        <v>801481.78</v>
      </c>
    </row>
    <row r="32" spans="1:5" x14ac:dyDescent="0.25">
      <c r="A32" t="s">
        <v>40</v>
      </c>
      <c r="B32" t="s">
        <v>25</v>
      </c>
      <c r="C32" t="s">
        <v>67</v>
      </c>
      <c r="D32">
        <v>5902311.0099999998</v>
      </c>
      <c r="E32">
        <v>557510.43999999994</v>
      </c>
    </row>
    <row r="33" spans="1:5" x14ac:dyDescent="0.25">
      <c r="A33" t="s">
        <v>40</v>
      </c>
      <c r="B33" t="s">
        <v>26</v>
      </c>
      <c r="C33" t="s">
        <v>67</v>
      </c>
      <c r="D33">
        <v>4572556.5199999996</v>
      </c>
      <c r="E33">
        <v>1412791.63</v>
      </c>
    </row>
    <row r="34" spans="1:5" x14ac:dyDescent="0.25">
      <c r="A34" t="s">
        <v>39</v>
      </c>
      <c r="B34" t="s">
        <v>73</v>
      </c>
      <c r="C34" t="s">
        <v>48</v>
      </c>
      <c r="D34">
        <v>5432396.2800000003</v>
      </c>
      <c r="E34">
        <v>1004528.36</v>
      </c>
    </row>
    <row r="35" spans="1:5" x14ac:dyDescent="0.25">
      <c r="A35" t="s">
        <v>39</v>
      </c>
      <c r="B35" t="s">
        <v>74</v>
      </c>
      <c r="C35" t="s">
        <v>48</v>
      </c>
      <c r="D35">
        <v>6182442.9000000004</v>
      </c>
      <c r="E35">
        <v>907004.65</v>
      </c>
    </row>
    <row r="36" spans="1:5" x14ac:dyDescent="0.25">
      <c r="A36" t="s">
        <v>39</v>
      </c>
      <c r="B36" t="s">
        <v>75</v>
      </c>
      <c r="C36" t="s">
        <v>48</v>
      </c>
      <c r="D36">
        <v>5885711.6500000004</v>
      </c>
      <c r="E36">
        <v>761329.35</v>
      </c>
    </row>
    <row r="37" spans="1:5" x14ac:dyDescent="0.25">
      <c r="A37" t="s">
        <v>39</v>
      </c>
      <c r="B37" t="s">
        <v>76</v>
      </c>
      <c r="C37" t="s">
        <v>48</v>
      </c>
      <c r="D37">
        <v>6310484.0999999996</v>
      </c>
      <c r="E37">
        <v>727158.37</v>
      </c>
    </row>
    <row r="38" spans="1:5" x14ac:dyDescent="0.25">
      <c r="A38" t="s">
        <v>39</v>
      </c>
      <c r="B38" t="s">
        <v>77</v>
      </c>
      <c r="C38" t="s">
        <v>48</v>
      </c>
      <c r="D38">
        <v>5993051.0999999996</v>
      </c>
      <c r="E38">
        <v>760236</v>
      </c>
    </row>
    <row r="39" spans="1:5" x14ac:dyDescent="0.25">
      <c r="A39" t="s">
        <v>39</v>
      </c>
      <c r="B39" t="s">
        <v>78</v>
      </c>
      <c r="C39" t="s">
        <v>48</v>
      </c>
      <c r="D39">
        <v>6300693.3099999996</v>
      </c>
      <c r="E39">
        <v>584784.17000000004</v>
      </c>
    </row>
    <row r="40" spans="1:5" x14ac:dyDescent="0.25">
      <c r="A40" t="s">
        <v>39</v>
      </c>
      <c r="B40" t="s">
        <v>79</v>
      </c>
      <c r="C40" t="s">
        <v>48</v>
      </c>
      <c r="D40">
        <v>6408102.79</v>
      </c>
      <c r="E40">
        <v>577096.78</v>
      </c>
    </row>
    <row r="41" spans="1:5" x14ac:dyDescent="0.25">
      <c r="A41" t="s">
        <v>39</v>
      </c>
      <c r="B41" t="s">
        <v>80</v>
      </c>
      <c r="C41" t="s">
        <v>48</v>
      </c>
      <c r="D41">
        <v>6577380.4400000004</v>
      </c>
      <c r="E41">
        <v>588029.80000000005</v>
      </c>
    </row>
    <row r="42" spans="1:5" x14ac:dyDescent="0.25">
      <c r="A42" t="s">
        <v>39</v>
      </c>
      <c r="B42" t="s">
        <v>81</v>
      </c>
      <c r="C42" t="s">
        <v>48</v>
      </c>
      <c r="D42">
        <v>6825951.1500000004</v>
      </c>
      <c r="E42">
        <v>568994.22</v>
      </c>
    </row>
    <row r="43" spans="1:5" x14ac:dyDescent="0.25">
      <c r="A43" t="s">
        <v>39</v>
      </c>
      <c r="B43" t="s">
        <v>20</v>
      </c>
      <c r="C43" t="s">
        <v>48</v>
      </c>
      <c r="D43">
        <v>7177755.6799999997</v>
      </c>
      <c r="E43">
        <v>652431.62</v>
      </c>
    </row>
    <row r="44" spans="1:5" x14ac:dyDescent="0.25">
      <c r="A44" t="s">
        <v>39</v>
      </c>
      <c r="B44" t="s">
        <v>21</v>
      </c>
      <c r="C44" t="s">
        <v>48</v>
      </c>
      <c r="D44">
        <v>7028855.2400000002</v>
      </c>
      <c r="E44">
        <v>819592.79</v>
      </c>
    </row>
    <row r="45" spans="1:5" x14ac:dyDescent="0.25">
      <c r="A45" t="s">
        <v>39</v>
      </c>
      <c r="B45" t="s">
        <v>22</v>
      </c>
      <c r="C45" t="s">
        <v>48</v>
      </c>
      <c r="D45">
        <v>6743296.3399999999</v>
      </c>
      <c r="E45">
        <v>833474.08</v>
      </c>
    </row>
    <row r="46" spans="1:5" x14ac:dyDescent="0.25">
      <c r="A46" t="s">
        <v>39</v>
      </c>
      <c r="B46" t="s">
        <v>23</v>
      </c>
      <c r="C46" t="s">
        <v>48</v>
      </c>
      <c r="D46">
        <v>7137248.0499999998</v>
      </c>
      <c r="E46">
        <v>720963.1</v>
      </c>
    </row>
    <row r="47" spans="1:5" x14ac:dyDescent="0.25">
      <c r="A47" t="s">
        <v>39</v>
      </c>
      <c r="B47" t="s">
        <v>24</v>
      </c>
      <c r="C47" t="s">
        <v>48</v>
      </c>
      <c r="D47">
        <v>7514828.0899999999</v>
      </c>
      <c r="E47">
        <v>611693.84</v>
      </c>
    </row>
    <row r="48" spans="1:5" x14ac:dyDescent="0.25">
      <c r="A48" t="s">
        <v>39</v>
      </c>
      <c r="B48" t="s">
        <v>25</v>
      </c>
      <c r="C48" t="s">
        <v>48</v>
      </c>
      <c r="D48">
        <v>8152634.9100000001</v>
      </c>
      <c r="E48">
        <v>470907.47</v>
      </c>
    </row>
    <row r="49" spans="1:5" x14ac:dyDescent="0.25">
      <c r="A49" t="s">
        <v>39</v>
      </c>
      <c r="B49" t="s">
        <v>26</v>
      </c>
      <c r="C49" t="s">
        <v>48</v>
      </c>
      <c r="D49">
        <v>6947822.9900000002</v>
      </c>
      <c r="E49">
        <v>1023375.31</v>
      </c>
    </row>
    <row r="50" spans="1:5" x14ac:dyDescent="0.25">
      <c r="A50" t="s">
        <v>40</v>
      </c>
      <c r="B50" t="s">
        <v>73</v>
      </c>
      <c r="C50" t="s">
        <v>48</v>
      </c>
      <c r="D50">
        <v>3761710.42</v>
      </c>
      <c r="E50">
        <v>1256137.26</v>
      </c>
    </row>
    <row r="51" spans="1:5" x14ac:dyDescent="0.25">
      <c r="A51" t="s">
        <v>40</v>
      </c>
      <c r="B51" t="s">
        <v>74</v>
      </c>
      <c r="C51" t="s">
        <v>48</v>
      </c>
      <c r="D51">
        <v>4717940.3099999996</v>
      </c>
      <c r="E51">
        <v>1266600.19</v>
      </c>
    </row>
    <row r="52" spans="1:5" x14ac:dyDescent="0.25">
      <c r="A52" t="s">
        <v>40</v>
      </c>
      <c r="B52" t="s">
        <v>75</v>
      </c>
      <c r="C52" t="s">
        <v>48</v>
      </c>
      <c r="D52">
        <v>4415595.7</v>
      </c>
      <c r="E52">
        <v>1015008.91</v>
      </c>
    </row>
    <row r="53" spans="1:5" x14ac:dyDescent="0.25">
      <c r="A53" t="s">
        <v>40</v>
      </c>
      <c r="B53" t="s">
        <v>76</v>
      </c>
      <c r="C53" t="s">
        <v>48</v>
      </c>
      <c r="D53">
        <v>4805358.8</v>
      </c>
      <c r="E53">
        <v>934979.7</v>
      </c>
    </row>
    <row r="54" spans="1:5" x14ac:dyDescent="0.25">
      <c r="A54" t="s">
        <v>40</v>
      </c>
      <c r="B54" t="s">
        <v>77</v>
      </c>
      <c r="C54" t="s">
        <v>48</v>
      </c>
      <c r="D54">
        <v>4499327.3</v>
      </c>
      <c r="E54">
        <v>957253.33</v>
      </c>
    </row>
    <row r="55" spans="1:5" x14ac:dyDescent="0.25">
      <c r="A55" t="s">
        <v>40</v>
      </c>
      <c r="B55" t="s">
        <v>78</v>
      </c>
      <c r="C55" t="s">
        <v>48</v>
      </c>
      <c r="D55">
        <v>4738822.01</v>
      </c>
      <c r="E55">
        <v>644273.06999999995</v>
      </c>
    </row>
    <row r="56" spans="1:5" x14ac:dyDescent="0.25">
      <c r="A56" t="s">
        <v>40</v>
      </c>
      <c r="B56" t="s">
        <v>79</v>
      </c>
      <c r="C56" t="s">
        <v>48</v>
      </c>
      <c r="D56">
        <v>4798629.58</v>
      </c>
      <c r="E56">
        <v>622180.09</v>
      </c>
    </row>
    <row r="57" spans="1:5" x14ac:dyDescent="0.25">
      <c r="A57" t="s">
        <v>40</v>
      </c>
      <c r="B57" t="s">
        <v>80</v>
      </c>
      <c r="C57" t="s">
        <v>48</v>
      </c>
      <c r="D57">
        <v>5040276.45</v>
      </c>
      <c r="E57">
        <v>655741.4</v>
      </c>
    </row>
    <row r="58" spans="1:5" x14ac:dyDescent="0.25">
      <c r="A58" t="s">
        <v>40</v>
      </c>
      <c r="B58" t="s">
        <v>81</v>
      </c>
      <c r="C58" t="s">
        <v>48</v>
      </c>
      <c r="D58">
        <v>5319634.7699999996</v>
      </c>
      <c r="E58">
        <v>619813.57999999996</v>
      </c>
    </row>
    <row r="59" spans="1:5" x14ac:dyDescent="0.25">
      <c r="A59" t="s">
        <v>40</v>
      </c>
      <c r="B59" t="s">
        <v>20</v>
      </c>
      <c r="C59" t="s">
        <v>48</v>
      </c>
      <c r="D59">
        <v>5543349.5999999996</v>
      </c>
      <c r="E59">
        <v>753260.42</v>
      </c>
    </row>
    <row r="60" spans="1:5" x14ac:dyDescent="0.25">
      <c r="A60" t="s">
        <v>40</v>
      </c>
      <c r="B60" t="s">
        <v>21</v>
      </c>
      <c r="C60" t="s">
        <v>48</v>
      </c>
      <c r="D60">
        <v>4825194.41</v>
      </c>
      <c r="E60">
        <v>880421.61</v>
      </c>
    </row>
    <row r="61" spans="1:5" x14ac:dyDescent="0.25">
      <c r="A61" t="s">
        <v>40</v>
      </c>
      <c r="B61" t="s">
        <v>22</v>
      </c>
      <c r="C61" t="s">
        <v>48</v>
      </c>
      <c r="D61">
        <v>4690822.41</v>
      </c>
      <c r="E61">
        <v>931727.98</v>
      </c>
    </row>
    <row r="62" spans="1:5" x14ac:dyDescent="0.25">
      <c r="A62" t="s">
        <v>40</v>
      </c>
      <c r="B62" t="s">
        <v>23</v>
      </c>
      <c r="C62" t="s">
        <v>48</v>
      </c>
      <c r="D62">
        <v>4949078.6500000004</v>
      </c>
      <c r="E62">
        <v>803068.08</v>
      </c>
    </row>
    <row r="63" spans="1:5" x14ac:dyDescent="0.25">
      <c r="A63" t="s">
        <v>40</v>
      </c>
      <c r="B63" t="s">
        <v>24</v>
      </c>
      <c r="C63" t="s">
        <v>48</v>
      </c>
      <c r="D63">
        <v>5272957.1500000004</v>
      </c>
      <c r="E63">
        <v>648024.43999999994</v>
      </c>
    </row>
    <row r="64" spans="1:5" x14ac:dyDescent="0.25">
      <c r="A64" t="s">
        <v>40</v>
      </c>
      <c r="B64" t="s">
        <v>25</v>
      </c>
      <c r="C64" t="s">
        <v>48</v>
      </c>
      <c r="D64">
        <v>5755013.1399999997</v>
      </c>
      <c r="E64">
        <v>482623.98</v>
      </c>
    </row>
    <row r="65" spans="1:5" x14ac:dyDescent="0.25">
      <c r="A65" t="s">
        <v>40</v>
      </c>
      <c r="B65" t="s">
        <v>26</v>
      </c>
      <c r="C65" t="s">
        <v>48</v>
      </c>
      <c r="D65">
        <v>4840579.45</v>
      </c>
      <c r="E65">
        <v>1132435.3700000001</v>
      </c>
    </row>
    <row r="66" spans="1:5" x14ac:dyDescent="0.25">
      <c r="A66" t="s">
        <v>39</v>
      </c>
      <c r="B66" t="s">
        <v>73</v>
      </c>
      <c r="C66" t="s">
        <v>65</v>
      </c>
      <c r="D66">
        <v>5513587.2699999996</v>
      </c>
      <c r="E66">
        <v>674682.29</v>
      </c>
    </row>
    <row r="67" spans="1:5" x14ac:dyDescent="0.25">
      <c r="A67" t="s">
        <v>39</v>
      </c>
      <c r="B67" t="s">
        <v>74</v>
      </c>
      <c r="C67" t="s">
        <v>65</v>
      </c>
      <c r="D67">
        <v>6259435.96</v>
      </c>
      <c r="E67">
        <v>618814.68999999994</v>
      </c>
    </row>
    <row r="68" spans="1:5" x14ac:dyDescent="0.25">
      <c r="A68" t="s">
        <v>39</v>
      </c>
      <c r="B68" t="s">
        <v>75</v>
      </c>
      <c r="C68" t="s">
        <v>65</v>
      </c>
      <c r="D68">
        <v>5920829.04</v>
      </c>
      <c r="E68">
        <v>608696.85</v>
      </c>
    </row>
    <row r="69" spans="1:5" x14ac:dyDescent="0.25">
      <c r="A69" t="s">
        <v>39</v>
      </c>
      <c r="B69" t="s">
        <v>76</v>
      </c>
      <c r="C69" t="s">
        <v>65</v>
      </c>
      <c r="D69">
        <v>6343618.5099999998</v>
      </c>
      <c r="E69">
        <v>587528.49</v>
      </c>
    </row>
    <row r="70" spans="1:5" x14ac:dyDescent="0.25">
      <c r="A70" t="s">
        <v>39</v>
      </c>
      <c r="B70" t="s">
        <v>77</v>
      </c>
      <c r="C70" t="s">
        <v>65</v>
      </c>
      <c r="D70">
        <v>6030369.4299999997</v>
      </c>
      <c r="E70">
        <v>608200.67000000004</v>
      </c>
    </row>
    <row r="71" spans="1:5" x14ac:dyDescent="0.25">
      <c r="A71" t="s">
        <v>39</v>
      </c>
      <c r="B71" t="s">
        <v>78</v>
      </c>
      <c r="C71" t="s">
        <v>65</v>
      </c>
      <c r="D71">
        <v>6275076.9199999999</v>
      </c>
      <c r="E71">
        <v>555452.37</v>
      </c>
    </row>
    <row r="72" spans="1:5" x14ac:dyDescent="0.25">
      <c r="A72" t="s">
        <v>39</v>
      </c>
      <c r="B72" t="s">
        <v>79</v>
      </c>
      <c r="C72" t="s">
        <v>65</v>
      </c>
      <c r="D72">
        <v>6393786.3499999996</v>
      </c>
      <c r="E72">
        <v>548309.77</v>
      </c>
    </row>
    <row r="73" spans="1:5" x14ac:dyDescent="0.25">
      <c r="A73" t="s">
        <v>39</v>
      </c>
      <c r="B73" t="s">
        <v>80</v>
      </c>
      <c r="C73" t="s">
        <v>65</v>
      </c>
      <c r="D73">
        <v>6573556.5800000001</v>
      </c>
      <c r="E73">
        <v>548179.75</v>
      </c>
    </row>
    <row r="74" spans="1:5" x14ac:dyDescent="0.25">
      <c r="A74" t="s">
        <v>39</v>
      </c>
      <c r="B74" t="s">
        <v>81</v>
      </c>
      <c r="C74" t="s">
        <v>65</v>
      </c>
      <c r="D74">
        <v>6817794.4699999997</v>
      </c>
      <c r="E74">
        <v>540068.63</v>
      </c>
    </row>
    <row r="75" spans="1:5" x14ac:dyDescent="0.25">
      <c r="A75" t="s">
        <v>39</v>
      </c>
      <c r="B75" t="s">
        <v>20</v>
      </c>
      <c r="C75" t="s">
        <v>65</v>
      </c>
      <c r="D75">
        <v>7209984.8099999996</v>
      </c>
      <c r="E75">
        <v>539564.52</v>
      </c>
    </row>
    <row r="76" spans="1:5" x14ac:dyDescent="0.25">
      <c r="A76" t="s">
        <v>39</v>
      </c>
      <c r="B76" t="s">
        <v>21</v>
      </c>
      <c r="C76" t="s">
        <v>65</v>
      </c>
      <c r="D76">
        <v>7116291.3399999999</v>
      </c>
      <c r="E76">
        <v>559613.27</v>
      </c>
    </row>
    <row r="77" spans="1:5" x14ac:dyDescent="0.25">
      <c r="A77" t="s">
        <v>39</v>
      </c>
      <c r="B77" t="s">
        <v>22</v>
      </c>
      <c r="C77" t="s">
        <v>65</v>
      </c>
      <c r="D77">
        <v>6825416.1299999999</v>
      </c>
      <c r="E77">
        <v>574572.02</v>
      </c>
    </row>
    <row r="78" spans="1:5" x14ac:dyDescent="0.25">
      <c r="A78" t="s">
        <v>39</v>
      </c>
      <c r="B78" t="s">
        <v>23</v>
      </c>
      <c r="C78" t="s">
        <v>65</v>
      </c>
      <c r="D78">
        <v>7198214.6299999999</v>
      </c>
      <c r="E78">
        <v>539173.98</v>
      </c>
    </row>
    <row r="79" spans="1:5" x14ac:dyDescent="0.25">
      <c r="A79" t="s">
        <v>39</v>
      </c>
      <c r="B79" t="s">
        <v>24</v>
      </c>
      <c r="C79" t="s">
        <v>65</v>
      </c>
      <c r="D79">
        <v>7561593.5999999996</v>
      </c>
      <c r="E79">
        <v>508145.75</v>
      </c>
    </row>
    <row r="80" spans="1:5" x14ac:dyDescent="0.25">
      <c r="A80" t="s">
        <v>39</v>
      </c>
      <c r="B80" t="s">
        <v>25</v>
      </c>
      <c r="C80" t="s">
        <v>65</v>
      </c>
      <c r="D80">
        <v>8161596.0599999996</v>
      </c>
      <c r="E80">
        <v>448368.04</v>
      </c>
    </row>
    <row r="81" spans="1:5" x14ac:dyDescent="0.25">
      <c r="A81" t="s">
        <v>39</v>
      </c>
      <c r="B81" t="s">
        <v>26</v>
      </c>
      <c r="C81" t="s">
        <v>65</v>
      </c>
      <c r="D81">
        <v>7115814.6799999997</v>
      </c>
      <c r="E81">
        <v>613375.26</v>
      </c>
    </row>
    <row r="82" spans="1:5" x14ac:dyDescent="0.25">
      <c r="A82" t="s">
        <v>40</v>
      </c>
      <c r="B82" t="s">
        <v>73</v>
      </c>
      <c r="C82" t="s">
        <v>65</v>
      </c>
      <c r="D82">
        <v>3900742.92</v>
      </c>
      <c r="E82">
        <v>683746.39</v>
      </c>
    </row>
    <row r="83" spans="1:5" x14ac:dyDescent="0.25">
      <c r="A83" t="s">
        <v>40</v>
      </c>
      <c r="B83" t="s">
        <v>74</v>
      </c>
      <c r="C83" t="s">
        <v>65</v>
      </c>
      <c r="D83">
        <v>4882160.74</v>
      </c>
      <c r="E83">
        <v>631920.07999999996</v>
      </c>
    </row>
    <row r="84" spans="1:5" x14ac:dyDescent="0.25">
      <c r="A84" t="s">
        <v>40</v>
      </c>
      <c r="B84" t="s">
        <v>75</v>
      </c>
      <c r="C84" t="s">
        <v>65</v>
      </c>
      <c r="D84">
        <v>4510159.55</v>
      </c>
      <c r="E84">
        <v>617755.43999999994</v>
      </c>
    </row>
    <row r="85" spans="1:5" x14ac:dyDescent="0.25">
      <c r="A85" t="s">
        <v>40</v>
      </c>
      <c r="B85" t="s">
        <v>76</v>
      </c>
      <c r="C85" t="s">
        <v>65</v>
      </c>
      <c r="D85">
        <v>4887201.1500000004</v>
      </c>
      <c r="E85">
        <v>594112.56000000006</v>
      </c>
    </row>
    <row r="86" spans="1:5" x14ac:dyDescent="0.25">
      <c r="A86" t="s">
        <v>40</v>
      </c>
      <c r="B86" t="s">
        <v>77</v>
      </c>
      <c r="C86" t="s">
        <v>65</v>
      </c>
      <c r="D86">
        <v>4584122.1100000003</v>
      </c>
      <c r="E86">
        <v>614108.47</v>
      </c>
    </row>
    <row r="87" spans="1:5" x14ac:dyDescent="0.25">
      <c r="A87" t="s">
        <v>40</v>
      </c>
      <c r="B87" t="s">
        <v>78</v>
      </c>
      <c r="C87" t="s">
        <v>65</v>
      </c>
      <c r="D87">
        <v>4733393.07</v>
      </c>
      <c r="E87">
        <v>556609.87</v>
      </c>
    </row>
    <row r="88" spans="1:5" x14ac:dyDescent="0.25">
      <c r="A88" t="s">
        <v>40</v>
      </c>
      <c r="B88" t="s">
        <v>79</v>
      </c>
      <c r="C88" t="s">
        <v>65</v>
      </c>
      <c r="D88">
        <v>4797444.05</v>
      </c>
      <c r="E88">
        <v>548962.19999999995</v>
      </c>
    </row>
    <row r="89" spans="1:5" x14ac:dyDescent="0.25">
      <c r="A89" t="s">
        <v>40</v>
      </c>
      <c r="B89" t="s">
        <v>80</v>
      </c>
      <c r="C89" t="s">
        <v>65</v>
      </c>
      <c r="D89">
        <v>5056621.68</v>
      </c>
      <c r="E89">
        <v>549676.09</v>
      </c>
    </row>
    <row r="90" spans="1:5" x14ac:dyDescent="0.25">
      <c r="A90" t="s">
        <v>40</v>
      </c>
      <c r="B90" t="s">
        <v>81</v>
      </c>
      <c r="C90" t="s">
        <v>65</v>
      </c>
      <c r="D90">
        <v>5326383.97</v>
      </c>
      <c r="E90">
        <v>541009.54</v>
      </c>
    </row>
    <row r="91" spans="1:5" x14ac:dyDescent="0.25">
      <c r="A91" t="s">
        <v>40</v>
      </c>
      <c r="B91" t="s">
        <v>20</v>
      </c>
      <c r="C91" t="s">
        <v>65</v>
      </c>
      <c r="D91">
        <v>5599330.2400000002</v>
      </c>
      <c r="E91">
        <v>541889.88</v>
      </c>
    </row>
    <row r="92" spans="1:5" x14ac:dyDescent="0.25">
      <c r="A92" t="s">
        <v>40</v>
      </c>
      <c r="B92" t="s">
        <v>21</v>
      </c>
      <c r="C92" t="s">
        <v>65</v>
      </c>
      <c r="D92">
        <v>4923455.3600000003</v>
      </c>
      <c r="E92">
        <v>558939.41</v>
      </c>
    </row>
    <row r="93" spans="1:5" x14ac:dyDescent="0.25">
      <c r="A93" t="s">
        <v>40</v>
      </c>
      <c r="B93" t="s">
        <v>22</v>
      </c>
      <c r="C93" t="s">
        <v>65</v>
      </c>
      <c r="D93">
        <v>4792728.3600000003</v>
      </c>
      <c r="E93">
        <v>575788.64</v>
      </c>
    </row>
    <row r="94" spans="1:5" x14ac:dyDescent="0.25">
      <c r="A94" t="s">
        <v>40</v>
      </c>
      <c r="B94" t="s">
        <v>23</v>
      </c>
      <c r="C94" t="s">
        <v>65</v>
      </c>
      <c r="D94">
        <v>5026187.9400000004</v>
      </c>
      <c r="E94">
        <v>540249.32999999996</v>
      </c>
    </row>
    <row r="95" spans="1:5" x14ac:dyDescent="0.25">
      <c r="A95" t="s">
        <v>40</v>
      </c>
      <c r="B95" t="s">
        <v>24</v>
      </c>
      <c r="C95" t="s">
        <v>65</v>
      </c>
      <c r="D95">
        <v>5321522.8600000003</v>
      </c>
      <c r="E95">
        <v>508068.57</v>
      </c>
    </row>
    <row r="96" spans="1:5" x14ac:dyDescent="0.25">
      <c r="A96" t="s">
        <v>40</v>
      </c>
      <c r="B96" t="s">
        <v>25</v>
      </c>
      <c r="C96" t="s">
        <v>65</v>
      </c>
      <c r="D96">
        <v>5768486.7599999998</v>
      </c>
      <c r="E96">
        <v>447943.81</v>
      </c>
    </row>
    <row r="97" spans="1:5" x14ac:dyDescent="0.25">
      <c r="A97" t="s">
        <v>40</v>
      </c>
      <c r="B97" t="s">
        <v>26</v>
      </c>
      <c r="C97" t="s">
        <v>65</v>
      </c>
      <c r="D97">
        <v>5034690.82</v>
      </c>
      <c r="E97">
        <v>613902.81000000006</v>
      </c>
    </row>
    <row r="98" spans="1:5" x14ac:dyDescent="0.25">
      <c r="A98" t="s">
        <v>39</v>
      </c>
      <c r="B98" t="s">
        <v>73</v>
      </c>
      <c r="C98" t="s">
        <v>68</v>
      </c>
      <c r="D98">
        <v>5435223.4699999997</v>
      </c>
      <c r="E98">
        <v>676719.82</v>
      </c>
    </row>
    <row r="99" spans="1:5" x14ac:dyDescent="0.25">
      <c r="A99" t="s">
        <v>39</v>
      </c>
      <c r="B99" t="s">
        <v>74</v>
      </c>
      <c r="C99" t="s">
        <v>68</v>
      </c>
      <c r="D99">
        <v>6185572.7800000003</v>
      </c>
      <c r="E99">
        <v>620084.86</v>
      </c>
    </row>
    <row r="100" spans="1:5" x14ac:dyDescent="0.25">
      <c r="A100" t="s">
        <v>39</v>
      </c>
      <c r="B100" t="s">
        <v>75</v>
      </c>
      <c r="C100" t="s">
        <v>68</v>
      </c>
      <c r="D100">
        <v>5886131.9900000002</v>
      </c>
      <c r="E100">
        <v>609129.29</v>
      </c>
    </row>
    <row r="101" spans="1:5" x14ac:dyDescent="0.25">
      <c r="A101" t="s">
        <v>39</v>
      </c>
      <c r="B101" t="s">
        <v>76</v>
      </c>
      <c r="C101" t="s">
        <v>68</v>
      </c>
      <c r="D101">
        <v>6310895.3099999996</v>
      </c>
      <c r="E101">
        <v>587892.47</v>
      </c>
    </row>
    <row r="102" spans="1:5" x14ac:dyDescent="0.25">
      <c r="A102" t="s">
        <v>39</v>
      </c>
      <c r="B102" t="s">
        <v>77</v>
      </c>
      <c r="C102" t="s">
        <v>68</v>
      </c>
      <c r="D102">
        <v>5992068.54</v>
      </c>
      <c r="E102">
        <v>608472.81000000006</v>
      </c>
    </row>
    <row r="103" spans="1:5" x14ac:dyDescent="0.25">
      <c r="A103" t="s">
        <v>39</v>
      </c>
      <c r="B103" t="s">
        <v>78</v>
      </c>
      <c r="C103" t="s">
        <v>68</v>
      </c>
      <c r="D103">
        <v>6300429.9400000004</v>
      </c>
      <c r="E103">
        <v>555471.18000000005</v>
      </c>
    </row>
    <row r="104" spans="1:5" x14ac:dyDescent="0.25">
      <c r="A104" t="s">
        <v>39</v>
      </c>
      <c r="B104" t="s">
        <v>79</v>
      </c>
      <c r="C104" t="s">
        <v>68</v>
      </c>
      <c r="D104">
        <v>6407770.1200000001</v>
      </c>
      <c r="E104">
        <v>548325.26</v>
      </c>
    </row>
    <row r="105" spans="1:5" x14ac:dyDescent="0.25">
      <c r="A105" t="s">
        <v>39</v>
      </c>
      <c r="B105" t="s">
        <v>80</v>
      </c>
      <c r="C105" t="s">
        <v>68</v>
      </c>
      <c r="D105">
        <v>6576796.6100000003</v>
      </c>
      <c r="E105">
        <v>548218.99</v>
      </c>
    </row>
    <row r="106" spans="1:5" x14ac:dyDescent="0.25">
      <c r="A106" t="s">
        <v>39</v>
      </c>
      <c r="B106" t="s">
        <v>81</v>
      </c>
      <c r="C106" t="s">
        <v>68</v>
      </c>
      <c r="D106">
        <v>6825496.9800000004</v>
      </c>
      <c r="E106">
        <v>540095.63</v>
      </c>
    </row>
    <row r="107" spans="1:5" x14ac:dyDescent="0.25">
      <c r="A107" t="s">
        <v>39</v>
      </c>
      <c r="B107" t="s">
        <v>20</v>
      </c>
      <c r="C107" t="s">
        <v>68</v>
      </c>
      <c r="D107">
        <v>7177146.3799999999</v>
      </c>
      <c r="E107">
        <v>539736.59</v>
      </c>
    </row>
    <row r="108" spans="1:5" x14ac:dyDescent="0.25">
      <c r="A108" t="s">
        <v>39</v>
      </c>
      <c r="B108" t="s">
        <v>21</v>
      </c>
      <c r="C108" t="s">
        <v>68</v>
      </c>
      <c r="D108">
        <v>7034988.3099999996</v>
      </c>
      <c r="E108">
        <v>561146.65</v>
      </c>
    </row>
    <row r="109" spans="1:5" x14ac:dyDescent="0.25">
      <c r="A109" t="s">
        <v>39</v>
      </c>
      <c r="B109" t="s">
        <v>22</v>
      </c>
      <c r="C109" t="s">
        <v>68</v>
      </c>
      <c r="D109">
        <v>6749309.25</v>
      </c>
      <c r="E109">
        <v>576076.54</v>
      </c>
    </row>
    <row r="110" spans="1:5" x14ac:dyDescent="0.25">
      <c r="A110" t="s">
        <v>39</v>
      </c>
      <c r="B110" t="s">
        <v>23</v>
      </c>
      <c r="C110" t="s">
        <v>68</v>
      </c>
      <c r="D110">
        <v>7140605.8200000003</v>
      </c>
      <c r="E110">
        <v>540132.73</v>
      </c>
    </row>
    <row r="111" spans="1:5" x14ac:dyDescent="0.25">
      <c r="A111" t="s">
        <v>39</v>
      </c>
      <c r="B111" t="s">
        <v>24</v>
      </c>
      <c r="C111" t="s">
        <v>68</v>
      </c>
      <c r="D111">
        <v>7515063.5199999996</v>
      </c>
      <c r="E111">
        <v>508415.07</v>
      </c>
    </row>
    <row r="112" spans="1:5" x14ac:dyDescent="0.25">
      <c r="A112" t="s">
        <v>39</v>
      </c>
      <c r="B112" t="s">
        <v>25</v>
      </c>
      <c r="C112" t="s">
        <v>68</v>
      </c>
      <c r="D112">
        <v>8151998.8899999997</v>
      </c>
      <c r="E112">
        <v>448390.98</v>
      </c>
    </row>
    <row r="113" spans="1:5" x14ac:dyDescent="0.25">
      <c r="A113" t="s">
        <v>39</v>
      </c>
      <c r="B113" t="s">
        <v>26</v>
      </c>
      <c r="C113" t="s">
        <v>68</v>
      </c>
      <c r="D113">
        <v>6963125.1500000004</v>
      </c>
      <c r="E113">
        <v>616230.57999999996</v>
      </c>
    </row>
    <row r="114" spans="1:5" x14ac:dyDescent="0.25">
      <c r="A114" t="s">
        <v>40</v>
      </c>
      <c r="B114" t="s">
        <v>73</v>
      </c>
      <c r="C114" t="s">
        <v>68</v>
      </c>
      <c r="D114">
        <v>3764466.52</v>
      </c>
      <c r="E114">
        <v>691893.8</v>
      </c>
    </row>
    <row r="115" spans="1:5" x14ac:dyDescent="0.25">
      <c r="A115" t="s">
        <v>40</v>
      </c>
      <c r="B115" t="s">
        <v>74</v>
      </c>
      <c r="C115" t="s">
        <v>68</v>
      </c>
      <c r="D115">
        <v>4731379.16</v>
      </c>
      <c r="E115">
        <v>636392.80000000005</v>
      </c>
    </row>
    <row r="116" spans="1:5" x14ac:dyDescent="0.25">
      <c r="A116" t="s">
        <v>40</v>
      </c>
      <c r="B116" t="s">
        <v>75</v>
      </c>
      <c r="C116" t="s">
        <v>68</v>
      </c>
      <c r="D116">
        <v>4422761.88</v>
      </c>
      <c r="E116">
        <v>619918.16</v>
      </c>
    </row>
    <row r="117" spans="1:5" x14ac:dyDescent="0.25">
      <c r="A117" t="s">
        <v>40</v>
      </c>
      <c r="B117" t="s">
        <v>76</v>
      </c>
      <c r="C117" t="s">
        <v>68</v>
      </c>
      <c r="D117">
        <v>4809219</v>
      </c>
      <c r="E117">
        <v>595663.30000000005</v>
      </c>
    </row>
    <row r="118" spans="1:5" x14ac:dyDescent="0.25">
      <c r="A118" t="s">
        <v>40</v>
      </c>
      <c r="B118" t="s">
        <v>77</v>
      </c>
      <c r="C118" t="s">
        <v>68</v>
      </c>
      <c r="D118">
        <v>4500189.66</v>
      </c>
      <c r="E118">
        <v>615230.81000000006</v>
      </c>
    </row>
    <row r="119" spans="1:5" x14ac:dyDescent="0.25">
      <c r="A119" t="s">
        <v>40</v>
      </c>
      <c r="B119" t="s">
        <v>78</v>
      </c>
      <c r="C119" t="s">
        <v>68</v>
      </c>
      <c r="D119">
        <v>4738313.3600000003</v>
      </c>
      <c r="E119">
        <v>556725.91</v>
      </c>
    </row>
    <row r="120" spans="1:5" x14ac:dyDescent="0.25">
      <c r="A120" t="s">
        <v>40</v>
      </c>
      <c r="B120" t="s">
        <v>79</v>
      </c>
      <c r="C120" t="s">
        <v>68</v>
      </c>
      <c r="D120">
        <v>4797851.45</v>
      </c>
      <c r="E120">
        <v>549084.86</v>
      </c>
    </row>
    <row r="121" spans="1:5" x14ac:dyDescent="0.25">
      <c r="A121" t="s">
        <v>40</v>
      </c>
      <c r="B121" t="s">
        <v>80</v>
      </c>
      <c r="C121" t="s">
        <v>68</v>
      </c>
      <c r="D121">
        <v>5039059.1399999997</v>
      </c>
      <c r="E121">
        <v>549911.06000000006</v>
      </c>
    </row>
    <row r="122" spans="1:5" x14ac:dyDescent="0.25">
      <c r="A122" t="s">
        <v>40</v>
      </c>
      <c r="B122" t="s">
        <v>81</v>
      </c>
      <c r="C122" t="s">
        <v>68</v>
      </c>
      <c r="D122">
        <v>5318572.66</v>
      </c>
      <c r="E122">
        <v>541119.15</v>
      </c>
    </row>
    <row r="123" spans="1:5" x14ac:dyDescent="0.25">
      <c r="A123" t="s">
        <v>40</v>
      </c>
      <c r="B123" t="s">
        <v>20</v>
      </c>
      <c r="C123" t="s">
        <v>68</v>
      </c>
      <c r="D123">
        <v>5543066.8799999999</v>
      </c>
      <c r="E123">
        <v>542490.26</v>
      </c>
    </row>
    <row r="124" spans="1:5" x14ac:dyDescent="0.25">
      <c r="A124" t="s">
        <v>40</v>
      </c>
      <c r="B124" t="s">
        <v>21</v>
      </c>
      <c r="C124" t="s">
        <v>68</v>
      </c>
      <c r="D124">
        <v>4823123.9400000004</v>
      </c>
      <c r="E124">
        <v>563774.41</v>
      </c>
    </row>
    <row r="125" spans="1:5" x14ac:dyDescent="0.25">
      <c r="A125" t="s">
        <v>40</v>
      </c>
      <c r="B125" t="s">
        <v>22</v>
      </c>
      <c r="C125" t="s">
        <v>68</v>
      </c>
      <c r="D125">
        <v>4691598.18</v>
      </c>
      <c r="E125">
        <v>580813.39</v>
      </c>
    </row>
    <row r="126" spans="1:5" x14ac:dyDescent="0.25">
      <c r="A126" t="s">
        <v>40</v>
      </c>
      <c r="B126" t="s">
        <v>23</v>
      </c>
      <c r="C126" t="s">
        <v>68</v>
      </c>
      <c r="D126">
        <v>4948648.41</v>
      </c>
      <c r="E126">
        <v>544283.09</v>
      </c>
    </row>
    <row r="127" spans="1:5" x14ac:dyDescent="0.25">
      <c r="A127" t="s">
        <v>40</v>
      </c>
      <c r="B127" t="s">
        <v>24</v>
      </c>
      <c r="C127" t="s">
        <v>68</v>
      </c>
      <c r="D127">
        <v>5269852.92</v>
      </c>
      <c r="E127">
        <v>509377.72</v>
      </c>
    </row>
    <row r="128" spans="1:5" x14ac:dyDescent="0.25">
      <c r="A128" t="s">
        <v>40</v>
      </c>
      <c r="B128" t="s">
        <v>25</v>
      </c>
      <c r="C128" t="s">
        <v>68</v>
      </c>
      <c r="D128">
        <v>5751752.3099999996</v>
      </c>
      <c r="E128">
        <v>447949.92</v>
      </c>
    </row>
    <row r="129" spans="1:5" x14ac:dyDescent="0.25">
      <c r="A129" t="s">
        <v>40</v>
      </c>
      <c r="B129" t="s">
        <v>26</v>
      </c>
      <c r="C129" t="s">
        <v>68</v>
      </c>
      <c r="D129">
        <v>4847233.2</v>
      </c>
      <c r="E129">
        <v>622687.77</v>
      </c>
    </row>
    <row r="130" spans="1:5" x14ac:dyDescent="0.25">
      <c r="A130" t="s">
        <v>39</v>
      </c>
      <c r="B130" t="s">
        <v>73</v>
      </c>
      <c r="C130" t="s">
        <v>69</v>
      </c>
      <c r="D130">
        <v>4660471.59</v>
      </c>
      <c r="E130">
        <v>1233788.1200000001</v>
      </c>
    </row>
    <row r="131" spans="1:5" x14ac:dyDescent="0.25">
      <c r="A131" t="s">
        <v>39</v>
      </c>
      <c r="B131" t="s">
        <v>74</v>
      </c>
      <c r="C131" t="s">
        <v>69</v>
      </c>
      <c r="D131">
        <v>5337086.47</v>
      </c>
      <c r="E131">
        <v>1105158.8400000001</v>
      </c>
    </row>
    <row r="132" spans="1:5" x14ac:dyDescent="0.25">
      <c r="A132" t="s">
        <v>39</v>
      </c>
      <c r="B132" t="s">
        <v>75</v>
      </c>
      <c r="C132" t="s">
        <v>69</v>
      </c>
      <c r="D132">
        <v>5083119.5</v>
      </c>
      <c r="E132">
        <v>886968.31999999995</v>
      </c>
    </row>
    <row r="133" spans="1:5" x14ac:dyDescent="0.25">
      <c r="A133" t="s">
        <v>39</v>
      </c>
      <c r="B133" t="s">
        <v>76</v>
      </c>
      <c r="C133" t="s">
        <v>69</v>
      </c>
      <c r="D133">
        <v>5472541.4000000004</v>
      </c>
      <c r="E133">
        <v>850390.02</v>
      </c>
    </row>
    <row r="134" spans="1:5" x14ac:dyDescent="0.25">
      <c r="A134" t="s">
        <v>39</v>
      </c>
      <c r="B134" t="s">
        <v>77</v>
      </c>
      <c r="C134" t="s">
        <v>69</v>
      </c>
      <c r="D134">
        <v>5198762.42</v>
      </c>
      <c r="E134">
        <v>868422.71</v>
      </c>
    </row>
    <row r="135" spans="1:5" x14ac:dyDescent="0.25">
      <c r="A135" t="s">
        <v>39</v>
      </c>
      <c r="B135" t="s">
        <v>78</v>
      </c>
      <c r="C135" t="s">
        <v>69</v>
      </c>
      <c r="D135">
        <v>5550067.3399999999</v>
      </c>
      <c r="E135">
        <v>618978.41</v>
      </c>
    </row>
    <row r="136" spans="1:5" x14ac:dyDescent="0.25">
      <c r="A136" t="s">
        <v>39</v>
      </c>
      <c r="B136" t="s">
        <v>79</v>
      </c>
      <c r="C136" t="s">
        <v>69</v>
      </c>
      <c r="D136">
        <v>5633470.0999999996</v>
      </c>
      <c r="E136">
        <v>609460.82999999996</v>
      </c>
    </row>
    <row r="137" spans="1:5" x14ac:dyDescent="0.25">
      <c r="A137" t="s">
        <v>39</v>
      </c>
      <c r="B137" t="s">
        <v>80</v>
      </c>
      <c r="C137" t="s">
        <v>69</v>
      </c>
      <c r="D137">
        <v>5773535.7999999998</v>
      </c>
      <c r="E137">
        <v>631580.74</v>
      </c>
    </row>
    <row r="138" spans="1:5" x14ac:dyDescent="0.25">
      <c r="A138" t="s">
        <v>39</v>
      </c>
      <c r="B138" t="s">
        <v>81</v>
      </c>
      <c r="C138" t="s">
        <v>69</v>
      </c>
      <c r="D138">
        <v>5977271.6200000001</v>
      </c>
      <c r="E138">
        <v>606865.48</v>
      </c>
    </row>
    <row r="139" spans="1:5" x14ac:dyDescent="0.25">
      <c r="A139" t="s">
        <v>39</v>
      </c>
      <c r="B139" t="s">
        <v>20</v>
      </c>
      <c r="C139" t="s">
        <v>69</v>
      </c>
      <c r="D139">
        <v>6276410.79</v>
      </c>
      <c r="E139">
        <v>749042.19</v>
      </c>
    </row>
    <row r="140" spans="1:5" x14ac:dyDescent="0.25">
      <c r="A140" t="s">
        <v>39</v>
      </c>
      <c r="B140" t="s">
        <v>21</v>
      </c>
      <c r="C140" t="s">
        <v>69</v>
      </c>
      <c r="D140">
        <v>6176462.1100000003</v>
      </c>
      <c r="E140">
        <v>1029151.56</v>
      </c>
    </row>
    <row r="141" spans="1:5" x14ac:dyDescent="0.25">
      <c r="A141" t="s">
        <v>39</v>
      </c>
      <c r="B141" t="s">
        <v>22</v>
      </c>
      <c r="C141" t="s">
        <v>69</v>
      </c>
      <c r="D141">
        <v>5924258.04</v>
      </c>
      <c r="E141">
        <v>1021053.96</v>
      </c>
    </row>
    <row r="142" spans="1:5" x14ac:dyDescent="0.25">
      <c r="A142" t="s">
        <v>39</v>
      </c>
      <c r="B142" t="s">
        <v>23</v>
      </c>
      <c r="C142" t="s">
        <v>69</v>
      </c>
      <c r="D142">
        <v>6310490.5300000003</v>
      </c>
      <c r="E142">
        <v>884213.38</v>
      </c>
    </row>
    <row r="143" spans="1:5" x14ac:dyDescent="0.25">
      <c r="A143" t="s">
        <v>39</v>
      </c>
      <c r="B143" t="s">
        <v>24</v>
      </c>
      <c r="C143" t="s">
        <v>69</v>
      </c>
      <c r="D143">
        <v>6695259.6200000001</v>
      </c>
      <c r="E143">
        <v>709645.06</v>
      </c>
    </row>
    <row r="144" spans="1:5" x14ac:dyDescent="0.25">
      <c r="A144" t="s">
        <v>39</v>
      </c>
      <c r="B144" t="s">
        <v>25</v>
      </c>
      <c r="C144" t="s">
        <v>69</v>
      </c>
      <c r="D144">
        <v>7403741.9500000002</v>
      </c>
      <c r="E144">
        <v>498979.1</v>
      </c>
    </row>
    <row r="145" spans="1:5" x14ac:dyDescent="0.25">
      <c r="A145" t="s">
        <v>39</v>
      </c>
      <c r="B145" t="s">
        <v>26</v>
      </c>
      <c r="C145" t="s">
        <v>69</v>
      </c>
      <c r="D145">
        <v>6086250.0700000003</v>
      </c>
      <c r="E145">
        <v>1271985.04</v>
      </c>
    </row>
    <row r="146" spans="1:5" x14ac:dyDescent="0.25">
      <c r="A146" t="s">
        <v>40</v>
      </c>
      <c r="B146" t="s">
        <v>73</v>
      </c>
      <c r="C146" t="s">
        <v>69</v>
      </c>
      <c r="D146">
        <v>3199865.13</v>
      </c>
      <c r="E146">
        <v>1563102.97</v>
      </c>
    </row>
    <row r="147" spans="1:5" x14ac:dyDescent="0.25">
      <c r="A147" t="s">
        <v>40</v>
      </c>
      <c r="B147" t="s">
        <v>74</v>
      </c>
      <c r="C147" t="s">
        <v>69</v>
      </c>
      <c r="D147">
        <v>3877714.16</v>
      </c>
      <c r="E147">
        <v>1589644.89</v>
      </c>
    </row>
    <row r="148" spans="1:5" x14ac:dyDescent="0.25">
      <c r="A148" t="s">
        <v>40</v>
      </c>
      <c r="B148" t="s">
        <v>75</v>
      </c>
      <c r="C148" t="s">
        <v>69</v>
      </c>
      <c r="D148">
        <v>3630648.73</v>
      </c>
      <c r="E148">
        <v>1269511.8999999999</v>
      </c>
    </row>
    <row r="149" spans="1:5" x14ac:dyDescent="0.25">
      <c r="A149" t="s">
        <v>40</v>
      </c>
      <c r="B149" t="s">
        <v>76</v>
      </c>
      <c r="C149" t="s">
        <v>69</v>
      </c>
      <c r="D149">
        <v>3999170.22</v>
      </c>
      <c r="E149">
        <v>1152967.1000000001</v>
      </c>
    </row>
    <row r="150" spans="1:5" x14ac:dyDescent="0.25">
      <c r="A150" t="s">
        <v>40</v>
      </c>
      <c r="B150" t="s">
        <v>77</v>
      </c>
      <c r="C150" t="s">
        <v>69</v>
      </c>
      <c r="D150">
        <v>3709597.25</v>
      </c>
      <c r="E150">
        <v>1176483.1200000001</v>
      </c>
    </row>
    <row r="151" spans="1:5" x14ac:dyDescent="0.25">
      <c r="A151" t="s">
        <v>40</v>
      </c>
      <c r="B151" t="s">
        <v>78</v>
      </c>
      <c r="C151" t="s">
        <v>69</v>
      </c>
      <c r="D151">
        <v>4013433.72</v>
      </c>
      <c r="E151">
        <v>719312.88</v>
      </c>
    </row>
    <row r="152" spans="1:5" x14ac:dyDescent="0.25">
      <c r="A152" t="s">
        <v>40</v>
      </c>
      <c r="B152" t="s">
        <v>79</v>
      </c>
      <c r="C152" t="s">
        <v>69</v>
      </c>
      <c r="D152">
        <v>4072165.32</v>
      </c>
      <c r="E152">
        <v>687070.84</v>
      </c>
    </row>
    <row r="153" spans="1:5" x14ac:dyDescent="0.25">
      <c r="A153" t="s">
        <v>40</v>
      </c>
      <c r="B153" t="s">
        <v>80</v>
      </c>
      <c r="C153" t="s">
        <v>69</v>
      </c>
      <c r="D153">
        <v>4255048.42</v>
      </c>
      <c r="E153">
        <v>744785.78</v>
      </c>
    </row>
    <row r="154" spans="1:5" x14ac:dyDescent="0.25">
      <c r="A154" t="s">
        <v>40</v>
      </c>
      <c r="B154" t="s">
        <v>81</v>
      </c>
      <c r="C154" t="s">
        <v>69</v>
      </c>
      <c r="D154">
        <v>4467858.6900000004</v>
      </c>
      <c r="E154">
        <v>699578.77</v>
      </c>
    </row>
    <row r="155" spans="1:5" x14ac:dyDescent="0.25">
      <c r="A155" t="s">
        <v>40</v>
      </c>
      <c r="B155" t="s">
        <v>20</v>
      </c>
      <c r="C155" t="s">
        <v>69</v>
      </c>
      <c r="D155">
        <v>4708341.3499999996</v>
      </c>
      <c r="E155">
        <v>899860.81</v>
      </c>
    </row>
    <row r="156" spans="1:5" x14ac:dyDescent="0.25">
      <c r="A156" t="s">
        <v>40</v>
      </c>
      <c r="B156" t="s">
        <v>21</v>
      </c>
      <c r="C156" t="s">
        <v>69</v>
      </c>
      <c r="D156">
        <v>4279095.2</v>
      </c>
      <c r="E156">
        <v>1062363.46</v>
      </c>
    </row>
    <row r="157" spans="1:5" x14ac:dyDescent="0.25">
      <c r="A157" t="s">
        <v>40</v>
      </c>
      <c r="B157" t="s">
        <v>22</v>
      </c>
      <c r="C157" t="s">
        <v>69</v>
      </c>
      <c r="D157">
        <v>4124753.43</v>
      </c>
      <c r="E157">
        <v>1110847.74</v>
      </c>
    </row>
    <row r="158" spans="1:5" x14ac:dyDescent="0.25">
      <c r="A158" t="s">
        <v>40</v>
      </c>
      <c r="B158" t="s">
        <v>23</v>
      </c>
      <c r="C158" t="s">
        <v>69</v>
      </c>
      <c r="D158">
        <v>4404326.71</v>
      </c>
      <c r="E158">
        <v>961225.32</v>
      </c>
    </row>
    <row r="159" spans="1:5" x14ac:dyDescent="0.25">
      <c r="A159" t="s">
        <v>40</v>
      </c>
      <c r="B159" t="s">
        <v>24</v>
      </c>
      <c r="C159" t="s">
        <v>69</v>
      </c>
      <c r="D159">
        <v>4722790.5599999996</v>
      </c>
      <c r="E159">
        <v>748353.87</v>
      </c>
    </row>
    <row r="160" spans="1:5" x14ac:dyDescent="0.25">
      <c r="A160" t="s">
        <v>40</v>
      </c>
      <c r="B160" t="s">
        <v>25</v>
      </c>
      <c r="C160" t="s">
        <v>69</v>
      </c>
      <c r="D160">
        <v>5287830.79</v>
      </c>
      <c r="E160">
        <v>512009.53</v>
      </c>
    </row>
    <row r="161" spans="1:5" x14ac:dyDescent="0.25">
      <c r="A161" t="s">
        <v>40</v>
      </c>
      <c r="B161" t="s">
        <v>26</v>
      </c>
      <c r="C161" t="s">
        <v>69</v>
      </c>
      <c r="D161">
        <v>4255810.28</v>
      </c>
      <c r="E161">
        <v>1357484.8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Retail - Multistory Large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678817.18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41362.800000000003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2644869.73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1490455.79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511500.23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3547.38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657629.57999999996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4691735.93</v>
      </c>
      <c r="F17" s="65">
        <f>Raw_endusebreakdownannual!F16</f>
        <v>1336446.76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670966.38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638226.06999999995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2644869.73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1490455.79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611242.67000000004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24903.21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604362.88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5409697.4800000004</v>
      </c>
      <c r="F32" s="65">
        <f>Raw_endusebreakdownannual!F31</f>
        <v>1275329.27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394945.7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389624.05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2644869.73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1490455.79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520081.62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20675.21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601987.39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5065706.41</v>
      </c>
      <c r="F47" s="65">
        <f>Raw_endusebreakdownannual!F46</f>
        <v>996933.09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387732.67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757821.69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2644869.73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1490455.79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644266.04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28109.4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581340.99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5565522.6500000004</v>
      </c>
      <c r="F62" s="65">
        <f>Raw_endusebreakdownannual!F61</f>
        <v>969073.67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375306.06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476457.63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2644869.73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1490455.79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531921.99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20749.099999999999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602002.38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5164454.25</v>
      </c>
      <c r="F77" s="65">
        <f>Raw_endusebreakdownannual!F76</f>
        <v>977308.44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114945.69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843647.19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2644869.73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1490455.79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719505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36622.99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554548.02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5735100.6900000004</v>
      </c>
      <c r="F92" s="65">
        <f>Raw_endusebreakdownannual!F91</f>
        <v>669493.71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117889.88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969441.3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2644869.73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1490455.79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786377.2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41260.49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547488.54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5932404.5099999998</v>
      </c>
      <c r="F107" s="65">
        <f>Raw_endusebreakdownannual!F106</f>
        <v>665378.42000000004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152780.28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1095219.04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2644869.73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1490455.79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747143.45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35341.480000000003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546690.5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6013029.4800000004</v>
      </c>
      <c r="F122" s="65">
        <f>Raw_endusebreakdownannual!F121</f>
        <v>699470.78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137172.62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1289151.22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2644869.73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1490455.79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863020.53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47248.53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539148.86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6334745.7999999998</v>
      </c>
      <c r="F137" s="65">
        <f>Raw_endusebreakdownannual!F136</f>
        <v>676321.49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364727.7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1532653.81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2644869.73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1490455.79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854865.22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34778.26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534922.56999999995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6557622.8200000003</v>
      </c>
      <c r="F152" s="65">
        <f>Raw_endusebreakdownannual!F151</f>
        <v>899650.27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657758.53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1447966.93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2644869.73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1490455.79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825059.73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29553.45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546852.11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6437905.6299999999</v>
      </c>
      <c r="F167" s="65">
        <f>Raw_endusebreakdownannual!F166</f>
        <v>1204610.6299999999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604647.76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1231702.43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2644869.73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1490455.79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753448.98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29317.759999999998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562216.59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6149794.7000000002</v>
      </c>
      <c r="F182" s="65">
        <f>Raw_endusebreakdownannual!F181</f>
        <v>1166864.3500000001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469277.33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1604702.92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2644869.73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1490455.79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874635.95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33608.550000000003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531008.30000000005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6648272.9400000004</v>
      </c>
      <c r="F197" s="65">
        <f>Raw_endusebreakdownannual!F196</f>
        <v>1000285.63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291690.90000000002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1951703.76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2644869.73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1490455.79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1011693.3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45613.85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504179.47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7144336.4299999997</v>
      </c>
      <c r="F212" s="65">
        <f>Raw_endusebreakdownannual!F211</f>
        <v>795870.37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91536.39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2829251.13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2644869.73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1490455.79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1059283.94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45384.31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447644.35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8069244.9100000001</v>
      </c>
      <c r="F227" s="65">
        <f>Raw_endusebreakdownannual!F226</f>
        <v>539180.75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874010.44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1277830.04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2644869.73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1490455.79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963467.87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34663.839999999997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594499.12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6411287.2699999996</v>
      </c>
      <c r="F242" s="65">
        <f>Raw_endusebreakdownannual!F241</f>
        <v>1468509.55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975053.91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28643.8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1347017.37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1490455.79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506167.17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2454.87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657488.78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3374739</v>
      </c>
      <c r="F257" s="65">
        <f>Raw_endusebreakdownannual!F256</f>
        <v>1632542.69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1408434.23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538519.72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1347017.37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1490455.79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524654.78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19306.28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604095.41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3919953.94</v>
      </c>
      <c r="F272" s="65">
        <f>Raw_endusebreakdownannual!F271</f>
        <v>2012529.64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955950.13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318889.18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1347017.37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1490455.79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456774.84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17417.39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601713.56000000006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3630554.57</v>
      </c>
      <c r="F287" s="65">
        <f>Raw_endusebreakdownannual!F286</f>
        <v>1557663.69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867692.88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636872.76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1347017.37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1490455.79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530868.43999999994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20488.54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581018.56999999995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4025702.9</v>
      </c>
      <c r="F302" s="65">
        <f>Raw_endusebreakdownannual!F301</f>
        <v>1448711.46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868552.43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396851.5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1347017.37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1490455.79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460590.18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18182.810000000001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601719.89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3713097.65</v>
      </c>
      <c r="F317" s="65">
        <f>Raw_endusebreakdownannual!F316</f>
        <v>1470272.32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317151.92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703638.33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1347017.37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1490455.79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550383.35999999999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31032.63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554077.31999999995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4122527.47</v>
      </c>
      <c r="F332" s="65">
        <f>Raw_endusebreakdownannual!F331</f>
        <v>871229.25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288077.59999999998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814060.16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1347017.37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1490455.79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603871.89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35460.620000000003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547048.93999999994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4290865.83</v>
      </c>
      <c r="F347" s="65">
        <f>Raw_endusebreakdownannual!F346</f>
        <v>835126.55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400578.85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933360.23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1347017.37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1490455.79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586044.93000000005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28182.22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546293.26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4385060.54</v>
      </c>
      <c r="F362" s="65">
        <f>Raw_endusebreakdownannual!F361</f>
        <v>946872.1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352225.67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1139267.1000000001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1347017.37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1490455.79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687838.2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42099.63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538795.35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4706678.09</v>
      </c>
      <c r="F377" s="65">
        <f>Raw_endusebreakdownannual!F376</f>
        <v>891021.02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633588.61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1342241.17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1347017.37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1490455.79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703426.51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31121.1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534671.85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4914261.9400000004</v>
      </c>
      <c r="F392" s="65">
        <f>Raw_endusebreakdownannual!F391</f>
        <v>1168260.46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571592.15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1098989.67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1347017.37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1490455.79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658609.69999999995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20200.53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546507.99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4615273.07</v>
      </c>
      <c r="F407" s="65">
        <f>Raw_endusebreakdownannual!F406</f>
        <v>1118100.1399999999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612647.5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944401.92000000004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1347017.37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1490455.79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604756.24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21123.34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561824.4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4407754.66</v>
      </c>
      <c r="F422" s="65">
        <f>Raw_endusebreakdownannual!F421</f>
        <v>1174471.8899999999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472294.36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1224490.06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1347017.37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1490455.79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689679.58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23641.68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530632.06000000006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4775284.47</v>
      </c>
      <c r="F437" s="65">
        <f>Raw_endusebreakdownannual!F436</f>
        <v>1002926.43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297748.77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1512615.51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1347017.37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1490455.79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731005.38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21241.46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503733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5102335.51</v>
      </c>
      <c r="F452" s="65">
        <f>Raw_endusebreakdownannual!F451</f>
        <v>801481.78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110429.24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2246984.34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1347017.37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1490455.79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784533.23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33320.29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447081.21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5902311.0099999998</v>
      </c>
      <c r="F467" s="65">
        <f>Raw_endusebreakdownannual!F466</f>
        <v>557510.43999999994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818670.15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966565.44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1347017.37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1490455.79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746778.9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21739.02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594121.48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4572556.5199999996</v>
      </c>
      <c r="F482" s="65">
        <f>Raw_endusebreakdownannual!F481</f>
        <v>1412791.63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346909.21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22346.45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2644869.73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1490455.79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1274724.3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657619.15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5432396.2800000003</v>
      </c>
      <c r="F497" s="65">
        <f>Raw_endusebreakdownannual!F496</f>
        <v>1004528.36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302659.99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512704.87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2644869.73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1490455.79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1534412.5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604344.66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6182442.9000000004</v>
      </c>
      <c r="F512" s="65">
        <f>Raw_endusebreakdownannual!F511</f>
        <v>907004.65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159367.71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292293.78999999998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2644869.73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1490455.79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1458092.34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601961.64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5885711.6500000004</v>
      </c>
      <c r="F527" s="65">
        <f>Raw_endusebreakdownannual!F526</f>
        <v>761329.35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145852.07999999999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618933.17000000004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2644869.73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1490455.79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1556225.41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581306.29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6310484.0999999996</v>
      </c>
      <c r="F542" s="65">
        <f>Raw_endusebreakdownannual!F541</f>
        <v>727158.37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158245.04999999999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391956.31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2644869.73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1490455.79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1465769.26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601990.94999999995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5993051.0999999996</v>
      </c>
      <c r="F557" s="65">
        <f>Raw_endusebreakdownannual!F556</f>
        <v>760236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30266.77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661017.21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2644869.73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1490455.79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1504350.58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554517.4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6300693.3099999996</v>
      </c>
      <c r="F572" s="65">
        <f>Raw_endusebreakdownannual!F571</f>
        <v>584784.17000000004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29639.38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758798.2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2644869.73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1490455.79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1513979.07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547457.41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6408102.79</v>
      </c>
      <c r="F587" s="65">
        <f>Raw_endusebreakdownannual!F586</f>
        <v>577096.78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41373.620000000003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883684.33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2644869.73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1490455.79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1558370.58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546656.18000000005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6577380.4400000004</v>
      </c>
      <c r="F602" s="65">
        <f>Raw_endusebreakdownannual!F601</f>
        <v>588029.80000000005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29894.240000000002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1027776.99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2644869.73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1490455.79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1662848.65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539099.97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6825951.1500000004</v>
      </c>
      <c r="F617" s="65">
        <f>Raw_endusebreakdownannual!F616</f>
        <v>568994.22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117491.85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1296036.6200000001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2644869.73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1490455.79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1746393.54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534939.77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7177755.6799999997</v>
      </c>
      <c r="F632" s="65">
        <f>Raw_endusebreakdownannual!F631</f>
        <v>652431.62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272739.5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1222467.95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2644869.73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1490455.79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1671061.76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546853.29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7028855.2400000002</v>
      </c>
      <c r="F647" s="65">
        <f>Raw_endusebreakdownannual!F646</f>
        <v>819592.79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271273.49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1032061.08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2644869.73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1490455.79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1575909.74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562200.59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6743296.3399999999</v>
      </c>
      <c r="F662" s="65">
        <f>Raw_endusebreakdownannual!F661</f>
        <v>833474.08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189977.37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1357485.24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2644869.73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1490455.79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1644437.29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530985.73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7137248.0499999998</v>
      </c>
      <c r="F677" s="65">
        <f>Raw_endusebreakdownannual!F676</f>
        <v>720963.1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107550.59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1669927.83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2644869.73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1490455.79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1709574.73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504143.25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7514828.0899999999</v>
      </c>
      <c r="F692" s="65">
        <f>Raw_endusebreakdownannual!F691</f>
        <v>611693.84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23283.4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2354252.5099999998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2644869.73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1490455.79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1663056.87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447624.06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8152634.9100000001</v>
      </c>
      <c r="F707" s="65">
        <f>Raw_endusebreakdownannual!F706</f>
        <v>470907.47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428862.35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1085776.57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2644869.73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1490455.79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1726720.9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594512.94999999995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6947822.9900000002</v>
      </c>
      <c r="F722" s="65">
        <f>Raw_endusebreakdownannual!F721</f>
        <v>1023375.31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598654.31000000006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11279.6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1347017.37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1490455.79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912957.65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657482.94999999995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3761710.42</v>
      </c>
      <c r="F737" s="65">
        <f>Raw_endusebreakdownannual!F736</f>
        <v>1256137.26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662530.89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420601.29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1347017.37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1490455.79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1459865.86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604069.30000000005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4717940.3099999996</v>
      </c>
      <c r="F752" s="65">
        <f>Raw_endusebreakdownannual!F751</f>
        <v>1266600.19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413324.88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221808.07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1347017.37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1490455.79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1356314.47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601684.03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4415595.7</v>
      </c>
      <c r="F767" s="65">
        <f>Raw_endusebreakdownannual!F766</f>
        <v>1015008.91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354005.57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518969.85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1347017.37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1490455.79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1448915.79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580974.13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4805358.8</v>
      </c>
      <c r="F782" s="65">
        <f>Raw_endusebreakdownannual!F781</f>
        <v>934979.7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355581.54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298474.34999999998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1347017.37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1490455.79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1363379.79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601671.80000000005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4499327.3</v>
      </c>
      <c r="F797" s="65">
        <f>Raw_endusebreakdownannual!F796</f>
        <v>957253.33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90209.84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529460.68999999994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1347017.37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1490455.79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1371888.16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554063.23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4738822.01</v>
      </c>
      <c r="F812" s="65">
        <f>Raw_endusebreakdownannual!F811</f>
        <v>644273.06999999995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75257.2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613977.39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1347017.37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1490455.79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1347179.02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546922.9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4798629.58</v>
      </c>
      <c r="F827" s="65">
        <f>Raw_endusebreakdownannual!F826</f>
        <v>622180.09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109440.52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749093.37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1347017.37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1490455.79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1453709.92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546300.88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5040276.45</v>
      </c>
      <c r="F842" s="65">
        <f>Raw_endusebreakdownannual!F841</f>
        <v>655741.4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81043.789999999994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894312.98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1347017.37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1490455.79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1587848.63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538769.79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5319634.7699999996</v>
      </c>
      <c r="F857" s="65">
        <f>Raw_endusebreakdownannual!F856</f>
        <v>619813.57999999996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218638.01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1132720.3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1347017.37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1490455.79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1573156.13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534622.41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5543349.5999999996</v>
      </c>
      <c r="F872" s="65">
        <f>Raw_endusebreakdownannual!F871</f>
        <v>753260.42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334043.83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902655.64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1347017.37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1490455.79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1085065.6100000001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546377.77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4825194.41</v>
      </c>
      <c r="F887" s="65">
        <f>Raw_endusebreakdownannual!F886</f>
        <v>880421.61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369869.2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773058.57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1347017.37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1490455.79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1080290.68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561858.78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4690822.41</v>
      </c>
      <c r="F902" s="65">
        <f>Raw_endusebreakdownannual!F901</f>
        <v>931727.98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272426.77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1013933.21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1347017.37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1490455.79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1097672.28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530641.31000000006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4949078.6500000004</v>
      </c>
      <c r="F917" s="65">
        <f>Raw_endusebreakdownannual!F916</f>
        <v>803068.08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144291.15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1273659.69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1347017.37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1490455.79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1161824.3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503733.29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5272957.1500000004</v>
      </c>
      <c r="F932" s="65">
        <f>Raw_endusebreakdownannual!F931</f>
        <v>648024.43999999994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35503.5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1800002.42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1347017.37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1490455.79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1117537.56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447120.48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5755013.1399999997</v>
      </c>
      <c r="F947" s="65">
        <f>Raw_endusebreakdownannual!F946</f>
        <v>482623.98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538268.1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818779.17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1347017.37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1490455.79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1184327.1200000001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594167.27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4840579.45</v>
      </c>
      <c r="F962" s="65">
        <f>Raw_endusebreakdownannual!F961</f>
        <v>1132435.3700000001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81473.98</v>
      </c>
      <c r="F963" s="65">
        <f>Raw_endusebreakdownannual!F962</f>
        <v>17061.580000000002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22061.279999999999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2644869.73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1490455.79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1274726.48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657620.71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5513587.2699999996</v>
      </c>
      <c r="F977" s="65">
        <f>Raw_endusebreakdownannual!F976</f>
        <v>674682.29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81643.81</v>
      </c>
      <c r="F978" s="65">
        <f>Raw_endusebreakdownannual!F977</f>
        <v>14471.08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508032.14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2644869.73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1490455.79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1534434.49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604343.61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6259435.96</v>
      </c>
      <c r="F992" s="65">
        <f>Raw_endusebreakdownannual!F991</f>
        <v>618814.68999999994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38759.4</v>
      </c>
      <c r="F993" s="65">
        <f>Raw_endusebreakdownannual!F992</f>
        <v>6734.98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288648.43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2644869.73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1490455.79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1458095.7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601961.87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5920829.04</v>
      </c>
      <c r="F1007" s="65">
        <f>Raw_endusebreakdownannual!F1006</f>
        <v>608696.85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35766.550000000003</v>
      </c>
      <c r="F1008" s="65">
        <f>Raw_endusebreakdownannual!F1007</f>
        <v>6221.94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616298.41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2644869.73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1490455.79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1556228.03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581306.55000000005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6343618.5099999998</v>
      </c>
      <c r="F1022" s="65">
        <f>Raw_endusebreakdownannual!F1021</f>
        <v>587528.49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39880.620000000003</v>
      </c>
      <c r="F1023" s="65">
        <f>Raw_endusebreakdownannual!F1022</f>
        <v>6209.53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389394.65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2644869.73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1490455.79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1465768.64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601991.14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6030369.4299999997</v>
      </c>
      <c r="F1037" s="65">
        <f>Raw_endusebreakdownannual!F1036</f>
        <v>608200.67000000004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6893.23</v>
      </c>
      <c r="F1038" s="65">
        <f>Raw_endusebreakdownannual!F1037</f>
        <v>934.94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628507.04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2644869.73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1490455.79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1504351.13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554517.43000000005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6275076.9199999999</v>
      </c>
      <c r="F1052" s="65">
        <f>Raw_endusebreakdownannual!F1051</f>
        <v>555452.37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6778.37</v>
      </c>
      <c r="F1053" s="65">
        <f>Raw_endusebreakdownannual!F1052</f>
        <v>852.33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737703.22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2644869.73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1490455.79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1513979.23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547457.43999999994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6393786.3499999996</v>
      </c>
      <c r="F1067" s="65">
        <f>Raw_endusebreakdownannual!F1066</f>
        <v>548309.77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9608.81</v>
      </c>
      <c r="F1068" s="65">
        <f>Raw_endusebreakdownannual!F1067</f>
        <v>1523.6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870252.48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2644869.73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1490455.79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1558369.78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546656.15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6573556.5800000001</v>
      </c>
      <c r="F1082" s="65">
        <f>Raw_endusebreakdownannual!F1081</f>
        <v>548179.75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6945.69</v>
      </c>
      <c r="F1083" s="65">
        <f>Raw_endusebreakdownannual!F1082</f>
        <v>968.66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1012674.61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2644869.73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1490455.79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1662848.65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539099.97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6817794.4699999997</v>
      </c>
      <c r="F1097" s="65">
        <f>Raw_endusebreakdownannual!F1096</f>
        <v>540068.63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31158.68</v>
      </c>
      <c r="F1098" s="65">
        <f>Raw_endusebreakdownannual!F1097</f>
        <v>4624.8599999999997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1297104.97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2644869.73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1490455.79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1746395.64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534939.66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7209984.8099999996</v>
      </c>
      <c r="F1112" s="65">
        <f>Raw_endusebreakdownannual!F1111</f>
        <v>539564.52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72623.33</v>
      </c>
      <c r="F1113" s="65">
        <f>Raw_endusebreakdownannual!F1112</f>
        <v>12758.92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1237691.02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2644869.73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1490455.79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1670651.46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546854.35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7116291.3399999999</v>
      </c>
      <c r="F1127" s="65">
        <f>Raw_endusebreakdownannual!F1126</f>
        <v>559613.27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74100.460000000006</v>
      </c>
      <c r="F1128" s="65">
        <f>Raw_endusebreakdownannual!F1127</f>
        <v>12370.31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1040077.04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2644869.73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1490455.79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1575913.11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562201.71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6825416.1299999999</v>
      </c>
      <c r="F1142" s="65">
        <f>Raw_endusebreakdownannual!F1141</f>
        <v>574572.02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51560.27</v>
      </c>
      <c r="F1143" s="65">
        <f>Raw_endusebreakdownannual!F1142</f>
        <v>8188.32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1366929.72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2644869.73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1490455.79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1644399.12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530985.66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7198214.6299999999</v>
      </c>
      <c r="F1157" s="65">
        <f>Raw_endusebreakdownannual!F1156</f>
        <v>539173.98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29465.4</v>
      </c>
      <c r="F1158" s="65">
        <f>Raw_endusebreakdownannual!F1157</f>
        <v>4002.01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1687588.66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2644869.73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1490455.79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1709214.02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504143.74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7561593.5999999996</v>
      </c>
      <c r="F1172" s="65">
        <f>Raw_endusebreakdownannual!F1171</f>
        <v>508145.75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6171.56</v>
      </c>
      <c r="F1173" s="65">
        <f>Raw_endusebreakdownannual!F1172</f>
        <v>748.35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2357287.86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2644869.73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1490455.79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1662811.13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447619.69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8161596.0599999996</v>
      </c>
      <c r="F1187" s="65">
        <f>Raw_endusebreakdownannual!F1186</f>
        <v>448368.04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142644.57999999999</v>
      </c>
      <c r="F1188" s="65">
        <f>Raw_endusebreakdownannual!F1187</f>
        <v>18860.97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1111279.8899999999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2644869.73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1490455.79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1726564.69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594514.29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7115814.6799999997</v>
      </c>
      <c r="F1202" s="65">
        <f>Raw_endusebreakdownannual!F1201</f>
        <v>613375.26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139840.13</v>
      </c>
      <c r="F1203" s="65">
        <f>Raw_endusebreakdownannual!F1202</f>
        <v>26263.41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10471.98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1347017.37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1490455.79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912957.65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657482.98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3900742.92</v>
      </c>
      <c r="F1217" s="65">
        <f>Raw_endusebreakdownannual!F1216</f>
        <v>683746.39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166820.92000000001</v>
      </c>
      <c r="F1218" s="65">
        <f>Raw_endusebreakdownannual!F1217</f>
        <v>27850.99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417987.53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1347017.37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1490455.79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1459879.13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604069.1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4882160.74</v>
      </c>
      <c r="F1232" s="65">
        <f>Raw_endusebreakdownannual!F1231</f>
        <v>631920.07999999996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96830.83</v>
      </c>
      <c r="F1233" s="65">
        <f>Raw_endusebreakdownannual!F1232</f>
        <v>16049.7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219523.18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1347017.37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1490455.79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1356332.37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601705.75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4510159.55</v>
      </c>
      <c r="F1247" s="65">
        <f>Raw_endusebreakdownannual!F1246</f>
        <v>617755.43999999994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83501.67</v>
      </c>
      <c r="F1248" s="65">
        <f>Raw_endusebreakdownannual!F1247</f>
        <v>13138.26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517326.96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1347017.37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1490455.79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1448899.36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580974.30000000005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4887201.1500000004</v>
      </c>
      <c r="F1262" s="65">
        <f>Raw_endusebreakdownannual!F1261</f>
        <v>594112.56000000006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85551.84</v>
      </c>
      <c r="F1263" s="65">
        <f>Raw_endusebreakdownannual!F1262</f>
        <v>12435.44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297716.09999999998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1347017.37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1490455.79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1363381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601673.03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4584122.1100000003</v>
      </c>
      <c r="F1277" s="65">
        <f>Raw_endusebreakdownannual!F1276</f>
        <v>614108.47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20276.830000000002</v>
      </c>
      <c r="F1278" s="65">
        <f>Raw_endusebreakdownannual!F1277</f>
        <v>2547.8000000000002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503761.44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1347017.37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1490455.79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1371881.64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554062.06999999995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4733393.07</v>
      </c>
      <c r="F1292" s="65">
        <f>Raw_endusebreakdownannual!F1291</f>
        <v>556609.87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16997.93</v>
      </c>
      <c r="F1293" s="65">
        <f>Raw_endusebreakdownannual!F1292</f>
        <v>2040.79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595793.98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1347017.37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1490455.79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1347178.98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546921.41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4797444.05</v>
      </c>
      <c r="F1307" s="65">
        <f>Raw_endusebreakdownannual!F1306</f>
        <v>548962.19999999995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25142.34</v>
      </c>
      <c r="F1308" s="65">
        <f>Raw_endusebreakdownannual!F1307</f>
        <v>3375.25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740295.43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1347017.37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1490455.79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1453710.75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546300.84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5056621.68</v>
      </c>
      <c r="F1322" s="65">
        <f>Raw_endusebreakdownannual!F1321</f>
        <v>549676.09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18633.919999999998</v>
      </c>
      <c r="F1323" s="65">
        <f>Raw_endusebreakdownannual!F1322</f>
        <v>2239.7800000000002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882426.83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1347017.37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1490455.79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1587850.05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538769.76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5326383.97</v>
      </c>
      <c r="F1337" s="65">
        <f>Raw_endusebreakdownannual!F1336</f>
        <v>541009.54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55452.6</v>
      </c>
      <c r="F1338" s="65">
        <f>Raw_endusebreakdownannual!F1337</f>
        <v>7267.5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1133252.9099999999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1347017.37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1490455.79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1573151.56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534622.38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5599330.2400000002</v>
      </c>
      <c r="F1352" s="65">
        <f>Raw_endusebreakdownannual!F1351</f>
        <v>541889.88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87025.68</v>
      </c>
      <c r="F1353" s="65">
        <f>Raw_endusebreakdownannual!F1352</f>
        <v>12562.6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913936.83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1347017.37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1490455.79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1085019.69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546376.81000000006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4923455.3600000003</v>
      </c>
      <c r="F1367" s="65">
        <f>Raw_endusebreakdownannual!F1366</f>
        <v>558939.41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96890.64</v>
      </c>
      <c r="F1368" s="65">
        <f>Raw_endusebreakdownannual!F1367</f>
        <v>13930.26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778070.54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1347017.37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1490455.79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1080294.02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561858.38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4792728.3600000003</v>
      </c>
      <c r="F1382" s="65">
        <f>Raw_endusebreakdownannual!F1381</f>
        <v>575788.64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70780.23</v>
      </c>
      <c r="F1383" s="65">
        <f>Raw_endusebreakdownannual!F1382</f>
        <v>9612.3799999999992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1020270.81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1347017.37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1490455.79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1097663.74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530636.94999999995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5026187.9400000004</v>
      </c>
      <c r="F1397" s="65">
        <f>Raw_endusebreakdownannual!F1396</f>
        <v>540249.32999999996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38503.089999999997</v>
      </c>
      <c r="F1398" s="65">
        <f>Raw_endusebreakdownannual!F1397</f>
        <v>4423.2299999999996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1283822.6299999999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1347017.37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1490455.79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1161723.98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503645.35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5321522.8600000003</v>
      </c>
      <c r="F1412" s="65">
        <f>Raw_endusebreakdownannual!F1411</f>
        <v>508068.57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9297.51</v>
      </c>
      <c r="F1413" s="65">
        <f>Raw_endusebreakdownannual!F1412</f>
        <v>785.9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1804219.94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1347017.37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1490455.79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1117496.1399999999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447157.91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5768486.7599999998</v>
      </c>
      <c r="F1427" s="65">
        <f>Raw_endusebreakdownannual!F1426</f>
        <v>447943.81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171297.65</v>
      </c>
      <c r="F1428" s="65">
        <f>Raw_endusebreakdownannual!F1427</f>
        <v>19733.28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841573.04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1347017.37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1490455.79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1184346.97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594169.53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5034690.82</v>
      </c>
      <c r="F1442" s="65">
        <f>Raw_endusebreakdownannual!F1441</f>
        <v>613902.81000000006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19098.77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21923.31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2644869.73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1490455.79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1277974.6399999999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657621.05000000005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5435223.4699999997</v>
      </c>
      <c r="F1457" s="65">
        <f>Raw_endusebreakdownannual!F1456</f>
        <v>676719.82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15735.13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510862.63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2644869.73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1490455.79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1539384.62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604349.72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6185572.7800000003</v>
      </c>
      <c r="F1472" s="65">
        <f>Raw_endusebreakdownannual!F1471</f>
        <v>620084.86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7172.22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291681.96000000002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2644869.73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1490455.79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1459124.51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601957.06999999995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5886131.9900000002</v>
      </c>
      <c r="F1487" s="65">
        <f>Raw_endusebreakdownannual!F1486</f>
        <v>609129.29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6584.86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618008.51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2644869.73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1490455.79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1557561.28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581307.62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6310895.3099999996</v>
      </c>
      <c r="F1502" s="65">
        <f>Raw_endusebreakdownannual!F1501</f>
        <v>587892.47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6478.51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390277.69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2644869.73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1490455.79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1466465.32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601994.30000000005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5992068.54</v>
      </c>
      <c r="F1517" s="65">
        <f>Raw_endusebreakdownannual!F1516</f>
        <v>608472.81000000006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954.98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660709.93000000005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2644869.73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1490455.79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1504394.49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554516.19999999995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6300429.9400000004</v>
      </c>
      <c r="F1532" s="65">
        <f>Raw_endusebreakdownannual!F1531</f>
        <v>555471.18000000005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867.07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758466.71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2644869.73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1490455.79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1513977.89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547458.19999999995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6407770.1200000001</v>
      </c>
      <c r="F1547" s="65">
        <f>Raw_endusebreakdownannual!F1546</f>
        <v>548325.26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1560.2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883088.61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2644869.73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1490455.79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1558382.48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546658.79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6576796.6100000003</v>
      </c>
      <c r="F1562" s="65">
        <f>Raw_endusebreakdownannual!F1561</f>
        <v>548218.99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996.17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1027360.93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2644869.73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1490455.79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1662810.53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539099.46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6825496.9800000004</v>
      </c>
      <c r="F1577" s="65">
        <f>Raw_endusebreakdownannual!F1576</f>
        <v>540095.63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4793.7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1294116.18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2644869.73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1490455.79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1747704.68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534942.89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7177146.3799999999</v>
      </c>
      <c r="F1592" s="65">
        <f>Raw_endusebreakdownannual!F1591</f>
        <v>539736.59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14288.4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1221184.56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2644869.73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1490455.79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1678478.23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546858.25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7034988.3099999996</v>
      </c>
      <c r="F1607" s="65">
        <f>Raw_endusebreakdownannual!F1606</f>
        <v>561146.65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13866.13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1030808.92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2644869.73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1490455.79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1583174.8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562210.41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6749309.25</v>
      </c>
      <c r="F1622" s="65">
        <f>Raw_endusebreakdownannual!F1621</f>
        <v>576076.54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9139.23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1356812.41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2644869.73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1490455.79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1648467.89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530993.51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7140605.8200000003</v>
      </c>
      <c r="F1637" s="65">
        <f>Raw_endusebreakdownannual!F1636</f>
        <v>540132.73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4291.12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1668937.83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2644869.73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1490455.79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1710800.17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504123.95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7515063.5199999996</v>
      </c>
      <c r="F1652" s="65">
        <f>Raw_endusebreakdownannual!F1651</f>
        <v>508415.07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769.57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2353606.41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2644869.73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1490455.79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1663066.96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447621.41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8151998.8899999997</v>
      </c>
      <c r="F1667" s="65">
        <f>Raw_endusebreakdownannual!F1666</f>
        <v>448390.98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21735.05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1082909.08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2644869.73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1490455.79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1744890.56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594495.54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6963125.1500000004</v>
      </c>
      <c r="F1682" s="65">
        <f>Raw_endusebreakdownannual!F1681</f>
        <v>616230.57999999996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34422.9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10931.15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1347017.37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1490455.79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916062.21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657470.9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3764466.52</v>
      </c>
      <c r="F1697" s="65">
        <f>Raw_endusebreakdownannual!F1696</f>
        <v>691893.8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32276.97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415002.9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1347017.37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1490455.79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1478903.1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604115.82999999996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4731379.16</v>
      </c>
      <c r="F1712" s="65">
        <f>Raw_endusebreakdownannual!F1711</f>
        <v>636392.80000000005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18237.3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219948.4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1347017.37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1490455.79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1365340.33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601680.86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4422761.88</v>
      </c>
      <c r="F1727" s="65">
        <f>Raw_endusebreakdownannual!F1726</f>
        <v>619918.16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14699.6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516217.66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1347017.37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1490455.79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1455528.19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580963.69999999995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4809219</v>
      </c>
      <c r="F1742" s="65">
        <f>Raw_endusebreakdownannual!F1741</f>
        <v>595663.30000000005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13538.17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293226.71999999997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1347017.37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1490455.79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1369489.78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601692.64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4500189.66</v>
      </c>
      <c r="F1757" s="65">
        <f>Raw_endusebreakdownannual!F1756</f>
        <v>615230.81000000006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2663.76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528481.89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1347017.37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1490455.79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1372358.31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554062.15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4738313.3600000003</v>
      </c>
      <c r="F1772" s="65">
        <f>Raw_endusebreakdownannual!F1771</f>
        <v>556725.91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2125.62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612942.55000000005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1347017.37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1490455.79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1347435.74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546959.24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4797851.45</v>
      </c>
      <c r="F1787" s="65">
        <f>Raw_endusebreakdownannual!F1786</f>
        <v>549084.86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3572.01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746974.57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1347017.37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1490455.79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1454611.41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546339.05000000005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5039059.1399999997</v>
      </c>
      <c r="F1802" s="65">
        <f>Raw_endusebreakdownannual!F1801</f>
        <v>549911.06000000006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2365.5300000000002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892608.87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1347017.37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1490455.79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1588490.63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538753.62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5318572.66</v>
      </c>
      <c r="F1817" s="65">
        <f>Raw_endusebreakdownannual!F1816</f>
        <v>541119.15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7870.28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1127460.1399999999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1347017.37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1490455.79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1578133.58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534619.97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5543066.8799999999</v>
      </c>
      <c r="F1832" s="65">
        <f>Raw_endusebreakdownannual!F1831</f>
        <v>542490.26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17390.11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899287.08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1347017.37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1490455.79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1086363.7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546384.30000000005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4823123.9400000004</v>
      </c>
      <c r="F1847" s="65">
        <f>Raw_endusebreakdownannual!F1846</f>
        <v>563774.41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18999.89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769382.11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1347017.37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1490455.79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1084742.9099999999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561813.51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4691598.18</v>
      </c>
      <c r="F1862" s="65">
        <f>Raw_endusebreakdownannual!F1861</f>
        <v>580813.39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13650.01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1011807.15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1347017.37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1490455.79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1099368.1000000001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530633.07999999996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4948648.41</v>
      </c>
      <c r="F1877" s="65">
        <f>Raw_endusebreakdownannual!F1876</f>
        <v>544283.09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5696.17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1270336.6299999999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1347017.37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1490455.79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1162043.1299999999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503681.55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5269852.92</v>
      </c>
      <c r="F1892" s="65">
        <f>Raw_endusebreakdownannual!F1891</f>
        <v>509377.72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883.88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1796781.64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1347017.37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1490455.79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1117497.51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447066.04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5751752.3099999996</v>
      </c>
      <c r="F1907" s="65">
        <f>Raw_endusebreakdownannual!F1906</f>
        <v>447949.92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28503.81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810239.78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1347017.37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1490455.79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1199520.26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594183.96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4847233.2</v>
      </c>
      <c r="F1922" s="65">
        <f>Raw_endusebreakdownannual!F1921</f>
        <v>622687.77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576163.57999999996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36791.410000000003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2644869.73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1490455.79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488354.66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657624.53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4660471.59</v>
      </c>
      <c r="F1937" s="65">
        <f>Raw_endusebreakdownannual!F1936</f>
        <v>1233788.1200000001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500812.33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504758.16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2644869.73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1490455.79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697002.79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604346.51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5337086.47</v>
      </c>
      <c r="F1952" s="65">
        <f>Raw_endusebreakdownannual!F1951</f>
        <v>1105158.8400000001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284996.84999999998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318460.57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2644869.73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1490455.79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629333.41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601971.47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5083119.5</v>
      </c>
      <c r="F1967" s="65">
        <f>Raw_endusebreakdownannual!F1966</f>
        <v>886968.31999999995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269080.63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611291.99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2644869.73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1490455.79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725923.89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581309.39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5472541.4000000004</v>
      </c>
      <c r="F1982" s="65">
        <f>Raw_endusebreakdownannual!F1981</f>
        <v>850390.02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266432.07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404552.97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2644869.73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1490455.79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658883.93000000005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601990.63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5198762.42</v>
      </c>
      <c r="F1997" s="65">
        <f>Raw_endusebreakdownannual!F1996</f>
        <v>868422.71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64465.23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677992.97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2644869.73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1490455.79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736748.85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554513.18999999994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5550067.3399999999</v>
      </c>
      <c r="F2012" s="65">
        <f>Raw_endusebreakdownannual!F2011</f>
        <v>618978.41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62004.160000000003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750557.85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2644869.73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1490455.79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747586.74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547456.67000000004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5633470.0999999996</v>
      </c>
      <c r="F2027" s="65">
        <f>Raw_endusebreakdownannual!F2026</f>
        <v>609460.82999999996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84920.23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863334.87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2644869.73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1490455.79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774875.41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546660.51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5773535.7999999998</v>
      </c>
      <c r="F2042" s="65">
        <f>Raw_endusebreakdownannual!F2041</f>
        <v>631580.74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67774.75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993848.29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2644869.73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1490455.79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848097.8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539090.73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5977271.6200000001</v>
      </c>
      <c r="F2057" s="65">
        <f>Raw_endusebreakdownannual!F2056</f>
        <v>606865.48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214101.98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1239530.77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2644869.73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1490455.79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901554.5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534940.21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6276410.79</v>
      </c>
      <c r="F2072" s="65">
        <f>Raw_endusebreakdownannual!F2071</f>
        <v>749042.19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482292.02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1179362.3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2644869.73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1490455.79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861774.29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546859.54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6176462.1100000003</v>
      </c>
      <c r="F2087" s="65">
        <f>Raw_endusebreakdownannual!F2086</f>
        <v>1029151.56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458843.85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996208.84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2644869.73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1490455.79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792723.68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562210.11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5924258.04</v>
      </c>
      <c r="F2102" s="65">
        <f>Raw_endusebreakdownannual!F2101</f>
        <v>1021053.96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353221.74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1310194.1100000001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2644869.73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1490455.79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864970.9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530991.64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6310490.5300000003</v>
      </c>
      <c r="F2117" s="65">
        <f>Raw_endusebreakdownannual!F2116</f>
        <v>884213.38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205504.92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1608044.93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2644869.73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1490455.79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951889.18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504140.14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6695259.6200000001</v>
      </c>
      <c r="F2132" s="65">
        <f>Raw_endusebreakdownannual!F2131</f>
        <v>709645.06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51353.54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2267929.36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2644869.73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1490455.79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1000487.07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447625.57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7403741.9500000002</v>
      </c>
      <c r="F2147" s="65">
        <f>Raw_endusebreakdownannual!F2146</f>
        <v>498979.1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677465.1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1046705.63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2644869.73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1490455.79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904218.93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594519.93999999994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6086250.0700000003</v>
      </c>
      <c r="F2162" s="65">
        <f>Raw_endusebreakdownannual!F2161</f>
        <v>1271985.04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905620.95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16533.919999999998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1347017.37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1490455.79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345858.04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657482.01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3199865.13</v>
      </c>
      <c r="F2177" s="65">
        <f>Raw_endusebreakdownannual!F2176</f>
        <v>1563102.97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985558.4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400350.54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1347017.37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1490455.79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639890.44999999995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604086.49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3877714.16</v>
      </c>
      <c r="F2192" s="65">
        <f>Raw_endusebreakdownannual!F2191</f>
        <v>1589644.89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667807.89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229853.18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1347017.37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1490455.79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563322.39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601704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3630648.73</v>
      </c>
      <c r="F2207" s="65">
        <f>Raw_endusebreakdownannual!F2206</f>
        <v>1269511.8999999999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571985.01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498044.56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1347017.37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1490455.79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663652.5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580982.09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3999170.22</v>
      </c>
      <c r="F2222" s="65">
        <f>Raw_endusebreakdownannual!F2221</f>
        <v>1152967.1000000001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574798.79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295472.43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1347017.37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1490455.79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576651.67000000004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601684.32999999996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3709597.25</v>
      </c>
      <c r="F2237" s="65">
        <f>Raw_endusebreakdownannual!F2236</f>
        <v>1176483.1200000001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165285.66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525468.93999999994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1347017.37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1490455.79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650491.62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554027.22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4013433.72</v>
      </c>
      <c r="F2252" s="65">
        <f>Raw_endusebreakdownannual!F2251</f>
        <v>719312.88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140074.15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587981.63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1347017.37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1490455.79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646710.53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546996.68999999994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4072165.32</v>
      </c>
      <c r="F2267" s="65">
        <f>Raw_endusebreakdownannual!F2266</f>
        <v>687070.84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198453.36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715582.22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1347017.37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1490455.79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701993.04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546332.41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4255048.42</v>
      </c>
      <c r="F2282" s="65">
        <f>Raw_endusebreakdownannual!F2281</f>
        <v>744785.78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160848.85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846332.13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1347017.37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1490455.79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784053.39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538729.92000000004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4467858.6900000004</v>
      </c>
      <c r="F2297" s="65">
        <f>Raw_endusebreakdownannual!F2296</f>
        <v>699578.77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365245.23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1073556.78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1347017.37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1490455.79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797311.41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534615.57999999996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4708341.3499999996</v>
      </c>
      <c r="F2312" s="65">
        <f>Raw_endusebreakdownannual!F2311</f>
        <v>899860.81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515948.26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874379.72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1347017.37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1490455.79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567242.31999999995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546415.19999999995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4279095.2</v>
      </c>
      <c r="F2327" s="65">
        <f>Raw_endusebreakdownannual!F2326</f>
        <v>1062363.46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549008.24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745667.86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1347017.37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1490455.79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541612.41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561839.5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4124753.43</v>
      </c>
      <c r="F2342" s="65">
        <f>Raw_endusebreakdownannual!F2341</f>
        <v>1110847.74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430649.95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982808.85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1347017.37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1490455.79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584044.68999999994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530575.38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4404326.71</v>
      </c>
      <c r="F2357" s="65">
        <f>Raw_endusebreakdownannual!F2356</f>
        <v>961225.32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244648.79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1231943.73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1347017.37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1490455.79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653373.67000000004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503705.08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4722790.5599999996</v>
      </c>
      <c r="F2372" s="65">
        <f>Raw_endusebreakdownannual!F2371</f>
        <v>748353.87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65045.87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1749261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1347017.37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1490455.79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701096.64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446963.66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5287830.79</v>
      </c>
      <c r="F2387" s="65">
        <f>Raw_endusebreakdownannual!F2386</f>
        <v>512009.53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763355.45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789420.71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1347017.37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1490455.79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628916.41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594129.35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4255810.28</v>
      </c>
      <c r="F2402" s="65">
        <f>Raw_endusebreakdownannual!F2401</f>
        <v>1357484.8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446</v>
      </c>
      <c r="E2">
        <v>0</v>
      </c>
      <c r="F2">
        <v>678817.18</v>
      </c>
    </row>
    <row r="3" spans="1:6" x14ac:dyDescent="0.25">
      <c r="A3" t="s">
        <v>39</v>
      </c>
      <c r="B3" t="s">
        <v>73</v>
      </c>
      <c r="C3" t="s">
        <v>67</v>
      </c>
      <c r="D3" t="s">
        <v>447</v>
      </c>
      <c r="E3">
        <v>41362.800000000003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448</v>
      </c>
      <c r="E4">
        <v>2644869.73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449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450</v>
      </c>
      <c r="E6">
        <v>1490455.79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451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452</v>
      </c>
      <c r="E8">
        <v>511500.23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453</v>
      </c>
      <c r="E9">
        <v>3547.38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454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455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456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457</v>
      </c>
      <c r="E13">
        <v>0</v>
      </c>
      <c r="F13">
        <v>657629.57999999996</v>
      </c>
    </row>
    <row r="14" spans="1:6" x14ac:dyDescent="0.25">
      <c r="A14" t="s">
        <v>39</v>
      </c>
      <c r="B14" t="s">
        <v>73</v>
      </c>
      <c r="C14" t="s">
        <v>67</v>
      </c>
      <c r="D14" t="s">
        <v>458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459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460</v>
      </c>
      <c r="E16">
        <v>4691735.93</v>
      </c>
      <c r="F16">
        <v>1336446.76</v>
      </c>
    </row>
    <row r="17" spans="1:6" x14ac:dyDescent="0.25">
      <c r="A17" t="s">
        <v>39</v>
      </c>
      <c r="B17" t="s">
        <v>74</v>
      </c>
      <c r="C17" t="s">
        <v>67</v>
      </c>
      <c r="D17" t="s">
        <v>446</v>
      </c>
      <c r="E17">
        <v>0</v>
      </c>
      <c r="F17">
        <v>670966.38</v>
      </c>
    </row>
    <row r="18" spans="1:6" x14ac:dyDescent="0.25">
      <c r="A18" t="s">
        <v>39</v>
      </c>
      <c r="B18" t="s">
        <v>74</v>
      </c>
      <c r="C18" t="s">
        <v>67</v>
      </c>
      <c r="D18" t="s">
        <v>447</v>
      </c>
      <c r="E18">
        <v>638226.06999999995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448</v>
      </c>
      <c r="E19">
        <v>2644869.73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449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450</v>
      </c>
      <c r="E21">
        <v>1490455.79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451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452</v>
      </c>
      <c r="E23">
        <v>611242.67000000004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453</v>
      </c>
      <c r="E24">
        <v>24903.21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454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455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456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457</v>
      </c>
      <c r="E28">
        <v>0</v>
      </c>
      <c r="F28">
        <v>604362.88</v>
      </c>
    </row>
    <row r="29" spans="1:6" x14ac:dyDescent="0.25">
      <c r="A29" t="s">
        <v>39</v>
      </c>
      <c r="B29" t="s">
        <v>74</v>
      </c>
      <c r="C29" t="s">
        <v>67</v>
      </c>
      <c r="D29" t="s">
        <v>458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459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460</v>
      </c>
      <c r="E31">
        <v>5409697.4800000004</v>
      </c>
      <c r="F31">
        <v>1275329.27</v>
      </c>
    </row>
    <row r="32" spans="1:6" x14ac:dyDescent="0.25">
      <c r="A32" t="s">
        <v>39</v>
      </c>
      <c r="B32" t="s">
        <v>75</v>
      </c>
      <c r="C32" t="s">
        <v>67</v>
      </c>
      <c r="D32" t="s">
        <v>446</v>
      </c>
      <c r="E32">
        <v>0</v>
      </c>
      <c r="F32">
        <v>394945.7</v>
      </c>
    </row>
    <row r="33" spans="1:6" x14ac:dyDescent="0.25">
      <c r="A33" t="s">
        <v>39</v>
      </c>
      <c r="B33" t="s">
        <v>75</v>
      </c>
      <c r="C33" t="s">
        <v>67</v>
      </c>
      <c r="D33" t="s">
        <v>447</v>
      </c>
      <c r="E33">
        <v>389624.05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448</v>
      </c>
      <c r="E34">
        <v>2644869.73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449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450</v>
      </c>
      <c r="E36">
        <v>1490455.79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451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452</v>
      </c>
      <c r="E38">
        <v>520081.62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453</v>
      </c>
      <c r="E39">
        <v>20675.21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454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455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456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457</v>
      </c>
      <c r="E43">
        <v>0</v>
      </c>
      <c r="F43">
        <v>601987.39</v>
      </c>
    </row>
    <row r="44" spans="1:6" x14ac:dyDescent="0.25">
      <c r="A44" t="s">
        <v>39</v>
      </c>
      <c r="B44" t="s">
        <v>75</v>
      </c>
      <c r="C44" t="s">
        <v>67</v>
      </c>
      <c r="D44" t="s">
        <v>458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459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460</v>
      </c>
      <c r="E46">
        <v>5065706.41</v>
      </c>
      <c r="F46">
        <v>996933.09</v>
      </c>
    </row>
    <row r="47" spans="1:6" x14ac:dyDescent="0.25">
      <c r="A47" t="s">
        <v>39</v>
      </c>
      <c r="B47" t="s">
        <v>76</v>
      </c>
      <c r="C47" t="s">
        <v>67</v>
      </c>
      <c r="D47" t="s">
        <v>446</v>
      </c>
      <c r="E47">
        <v>0</v>
      </c>
      <c r="F47">
        <v>387732.67</v>
      </c>
    </row>
    <row r="48" spans="1:6" x14ac:dyDescent="0.25">
      <c r="A48" t="s">
        <v>39</v>
      </c>
      <c r="B48" t="s">
        <v>76</v>
      </c>
      <c r="C48" t="s">
        <v>67</v>
      </c>
      <c r="D48" t="s">
        <v>447</v>
      </c>
      <c r="E48">
        <v>757821.69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448</v>
      </c>
      <c r="E49">
        <v>2644869.73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449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450</v>
      </c>
      <c r="E51">
        <v>1490455.79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451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452</v>
      </c>
      <c r="E53">
        <v>644266.04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453</v>
      </c>
      <c r="E54">
        <v>28109.4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454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455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456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457</v>
      </c>
      <c r="E58">
        <v>0</v>
      </c>
      <c r="F58">
        <v>581340.99</v>
      </c>
    </row>
    <row r="59" spans="1:6" x14ac:dyDescent="0.25">
      <c r="A59" t="s">
        <v>39</v>
      </c>
      <c r="B59" t="s">
        <v>76</v>
      </c>
      <c r="C59" t="s">
        <v>67</v>
      </c>
      <c r="D59" t="s">
        <v>458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459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460</v>
      </c>
      <c r="E61">
        <v>5565522.6500000004</v>
      </c>
      <c r="F61">
        <v>969073.67</v>
      </c>
    </row>
    <row r="62" spans="1:6" x14ac:dyDescent="0.25">
      <c r="A62" t="s">
        <v>39</v>
      </c>
      <c r="B62" t="s">
        <v>77</v>
      </c>
      <c r="C62" t="s">
        <v>67</v>
      </c>
      <c r="D62" t="s">
        <v>446</v>
      </c>
      <c r="E62">
        <v>0</v>
      </c>
      <c r="F62">
        <v>375306.06</v>
      </c>
    </row>
    <row r="63" spans="1:6" x14ac:dyDescent="0.25">
      <c r="A63" t="s">
        <v>39</v>
      </c>
      <c r="B63" t="s">
        <v>77</v>
      </c>
      <c r="C63" t="s">
        <v>67</v>
      </c>
      <c r="D63" t="s">
        <v>447</v>
      </c>
      <c r="E63">
        <v>476457.63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448</v>
      </c>
      <c r="E64">
        <v>2644869.73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449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450</v>
      </c>
      <c r="E66">
        <v>1490455.79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451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452</v>
      </c>
      <c r="E68">
        <v>531921.99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453</v>
      </c>
      <c r="E69">
        <v>20749.099999999999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454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455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456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457</v>
      </c>
      <c r="E73">
        <v>0</v>
      </c>
      <c r="F73">
        <v>602002.38</v>
      </c>
    </row>
    <row r="74" spans="1:6" x14ac:dyDescent="0.25">
      <c r="A74" t="s">
        <v>39</v>
      </c>
      <c r="B74" t="s">
        <v>77</v>
      </c>
      <c r="C74" t="s">
        <v>67</v>
      </c>
      <c r="D74" t="s">
        <v>458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459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460</v>
      </c>
      <c r="E76">
        <v>5164454.25</v>
      </c>
      <c r="F76">
        <v>977308.44</v>
      </c>
    </row>
    <row r="77" spans="1:6" x14ac:dyDescent="0.25">
      <c r="A77" t="s">
        <v>39</v>
      </c>
      <c r="B77" t="s">
        <v>78</v>
      </c>
      <c r="C77" t="s">
        <v>67</v>
      </c>
      <c r="D77" t="s">
        <v>446</v>
      </c>
      <c r="E77">
        <v>0</v>
      </c>
      <c r="F77">
        <v>114945.69</v>
      </c>
    </row>
    <row r="78" spans="1:6" x14ac:dyDescent="0.25">
      <c r="A78" t="s">
        <v>39</v>
      </c>
      <c r="B78" t="s">
        <v>78</v>
      </c>
      <c r="C78" t="s">
        <v>67</v>
      </c>
      <c r="D78" t="s">
        <v>447</v>
      </c>
      <c r="E78">
        <v>843647.19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448</v>
      </c>
      <c r="E79">
        <v>2644869.73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449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450</v>
      </c>
      <c r="E81">
        <v>1490455.79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451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452</v>
      </c>
      <c r="E83">
        <v>719505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453</v>
      </c>
      <c r="E84">
        <v>36622.99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454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455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456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457</v>
      </c>
      <c r="E88">
        <v>0</v>
      </c>
      <c r="F88">
        <v>554548.02</v>
      </c>
    </row>
    <row r="89" spans="1:6" x14ac:dyDescent="0.25">
      <c r="A89" t="s">
        <v>39</v>
      </c>
      <c r="B89" t="s">
        <v>78</v>
      </c>
      <c r="C89" t="s">
        <v>67</v>
      </c>
      <c r="D89" t="s">
        <v>458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459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460</v>
      </c>
      <c r="E91">
        <v>5735100.6900000004</v>
      </c>
      <c r="F91">
        <v>669493.71</v>
      </c>
    </row>
    <row r="92" spans="1:6" x14ac:dyDescent="0.25">
      <c r="A92" t="s">
        <v>39</v>
      </c>
      <c r="B92" t="s">
        <v>79</v>
      </c>
      <c r="C92" t="s">
        <v>67</v>
      </c>
      <c r="D92" t="s">
        <v>446</v>
      </c>
      <c r="E92">
        <v>0</v>
      </c>
      <c r="F92">
        <v>117889.88</v>
      </c>
    </row>
    <row r="93" spans="1:6" x14ac:dyDescent="0.25">
      <c r="A93" t="s">
        <v>39</v>
      </c>
      <c r="B93" t="s">
        <v>79</v>
      </c>
      <c r="C93" t="s">
        <v>67</v>
      </c>
      <c r="D93" t="s">
        <v>447</v>
      </c>
      <c r="E93">
        <v>969441.3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448</v>
      </c>
      <c r="E94">
        <v>2644869.73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449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450</v>
      </c>
      <c r="E96">
        <v>1490455.79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451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452</v>
      </c>
      <c r="E98">
        <v>786377.2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453</v>
      </c>
      <c r="E99">
        <v>41260.49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454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455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456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457</v>
      </c>
      <c r="E103">
        <v>0</v>
      </c>
      <c r="F103">
        <v>547488.54</v>
      </c>
    </row>
    <row r="104" spans="1:6" x14ac:dyDescent="0.25">
      <c r="A104" t="s">
        <v>39</v>
      </c>
      <c r="B104" t="s">
        <v>79</v>
      </c>
      <c r="C104" t="s">
        <v>67</v>
      </c>
      <c r="D104" t="s">
        <v>458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459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460</v>
      </c>
      <c r="E106">
        <v>5932404.5099999998</v>
      </c>
      <c r="F106">
        <v>665378.42000000004</v>
      </c>
    </row>
    <row r="107" spans="1:6" x14ac:dyDescent="0.25">
      <c r="A107" t="s">
        <v>39</v>
      </c>
      <c r="B107" t="s">
        <v>80</v>
      </c>
      <c r="C107" t="s">
        <v>67</v>
      </c>
      <c r="D107" t="s">
        <v>446</v>
      </c>
      <c r="E107">
        <v>0</v>
      </c>
      <c r="F107">
        <v>152780.28</v>
      </c>
    </row>
    <row r="108" spans="1:6" x14ac:dyDescent="0.25">
      <c r="A108" t="s">
        <v>39</v>
      </c>
      <c r="B108" t="s">
        <v>80</v>
      </c>
      <c r="C108" t="s">
        <v>67</v>
      </c>
      <c r="D108" t="s">
        <v>447</v>
      </c>
      <c r="E108">
        <v>1095219.04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448</v>
      </c>
      <c r="E109">
        <v>2644869.73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449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450</v>
      </c>
      <c r="E111">
        <v>1490455.79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451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452</v>
      </c>
      <c r="E113">
        <v>747143.45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453</v>
      </c>
      <c r="E114">
        <v>35341.480000000003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454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455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456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457</v>
      </c>
      <c r="E118">
        <v>0</v>
      </c>
      <c r="F118">
        <v>546690.5</v>
      </c>
    </row>
    <row r="119" spans="1:6" x14ac:dyDescent="0.25">
      <c r="A119" t="s">
        <v>39</v>
      </c>
      <c r="B119" t="s">
        <v>80</v>
      </c>
      <c r="C119" t="s">
        <v>67</v>
      </c>
      <c r="D119" t="s">
        <v>458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459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460</v>
      </c>
      <c r="E121">
        <v>6013029.4800000004</v>
      </c>
      <c r="F121">
        <v>699470.78</v>
      </c>
    </row>
    <row r="122" spans="1:6" x14ac:dyDescent="0.25">
      <c r="A122" t="s">
        <v>39</v>
      </c>
      <c r="B122" t="s">
        <v>81</v>
      </c>
      <c r="C122" t="s">
        <v>67</v>
      </c>
      <c r="D122" t="s">
        <v>446</v>
      </c>
      <c r="E122">
        <v>0</v>
      </c>
      <c r="F122">
        <v>137172.62</v>
      </c>
    </row>
    <row r="123" spans="1:6" x14ac:dyDescent="0.25">
      <c r="A123" t="s">
        <v>39</v>
      </c>
      <c r="B123" t="s">
        <v>81</v>
      </c>
      <c r="C123" t="s">
        <v>67</v>
      </c>
      <c r="D123" t="s">
        <v>447</v>
      </c>
      <c r="E123">
        <v>1289151.22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448</v>
      </c>
      <c r="E124">
        <v>2644869.73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449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450</v>
      </c>
      <c r="E126">
        <v>1490455.79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451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452</v>
      </c>
      <c r="E128">
        <v>863020.53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453</v>
      </c>
      <c r="E129">
        <v>47248.53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454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455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456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457</v>
      </c>
      <c r="E133">
        <v>0</v>
      </c>
      <c r="F133">
        <v>539148.86</v>
      </c>
    </row>
    <row r="134" spans="1:6" x14ac:dyDescent="0.25">
      <c r="A134" t="s">
        <v>39</v>
      </c>
      <c r="B134" t="s">
        <v>81</v>
      </c>
      <c r="C134" t="s">
        <v>67</v>
      </c>
      <c r="D134" t="s">
        <v>458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459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460</v>
      </c>
      <c r="E136">
        <v>6334745.7999999998</v>
      </c>
      <c r="F136">
        <v>676321.49</v>
      </c>
    </row>
    <row r="137" spans="1:6" x14ac:dyDescent="0.25">
      <c r="A137" t="s">
        <v>39</v>
      </c>
      <c r="B137" t="s">
        <v>20</v>
      </c>
      <c r="C137" t="s">
        <v>67</v>
      </c>
      <c r="D137" t="s">
        <v>446</v>
      </c>
      <c r="E137">
        <v>0</v>
      </c>
      <c r="F137">
        <v>364727.7</v>
      </c>
    </row>
    <row r="138" spans="1:6" x14ac:dyDescent="0.25">
      <c r="A138" t="s">
        <v>39</v>
      </c>
      <c r="B138" t="s">
        <v>20</v>
      </c>
      <c r="C138" t="s">
        <v>67</v>
      </c>
      <c r="D138" t="s">
        <v>447</v>
      </c>
      <c r="E138">
        <v>1532653.81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448</v>
      </c>
      <c r="E139">
        <v>2644869.73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449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450</v>
      </c>
      <c r="E141">
        <v>1490455.79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451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452</v>
      </c>
      <c r="E143">
        <v>854865.22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453</v>
      </c>
      <c r="E144">
        <v>34778.26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454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455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456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457</v>
      </c>
      <c r="E148">
        <v>0</v>
      </c>
      <c r="F148">
        <v>534922.56999999995</v>
      </c>
    </row>
    <row r="149" spans="1:6" x14ac:dyDescent="0.25">
      <c r="A149" t="s">
        <v>39</v>
      </c>
      <c r="B149" t="s">
        <v>20</v>
      </c>
      <c r="C149" t="s">
        <v>67</v>
      </c>
      <c r="D149" t="s">
        <v>458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459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460</v>
      </c>
      <c r="E151">
        <v>6557622.8200000003</v>
      </c>
      <c r="F151">
        <v>899650.27</v>
      </c>
    </row>
    <row r="152" spans="1:6" x14ac:dyDescent="0.25">
      <c r="A152" t="s">
        <v>39</v>
      </c>
      <c r="B152" t="s">
        <v>21</v>
      </c>
      <c r="C152" t="s">
        <v>67</v>
      </c>
      <c r="D152" t="s">
        <v>446</v>
      </c>
      <c r="E152">
        <v>0</v>
      </c>
      <c r="F152">
        <v>657758.53</v>
      </c>
    </row>
    <row r="153" spans="1:6" x14ac:dyDescent="0.25">
      <c r="A153" t="s">
        <v>39</v>
      </c>
      <c r="B153" t="s">
        <v>21</v>
      </c>
      <c r="C153" t="s">
        <v>67</v>
      </c>
      <c r="D153" t="s">
        <v>447</v>
      </c>
      <c r="E153">
        <v>1447966.93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448</v>
      </c>
      <c r="E154">
        <v>2644869.73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449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450</v>
      </c>
      <c r="E156">
        <v>1490455.79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451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452</v>
      </c>
      <c r="E158">
        <v>825059.73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453</v>
      </c>
      <c r="E159">
        <v>29553.45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454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455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456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457</v>
      </c>
      <c r="E163">
        <v>0</v>
      </c>
      <c r="F163">
        <v>546852.11</v>
      </c>
    </row>
    <row r="164" spans="1:6" x14ac:dyDescent="0.25">
      <c r="A164" t="s">
        <v>39</v>
      </c>
      <c r="B164" t="s">
        <v>21</v>
      </c>
      <c r="C164" t="s">
        <v>67</v>
      </c>
      <c r="D164" t="s">
        <v>458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459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460</v>
      </c>
      <c r="E166">
        <v>6437905.6299999999</v>
      </c>
      <c r="F166">
        <v>1204610.6299999999</v>
      </c>
    </row>
    <row r="167" spans="1:6" x14ac:dyDescent="0.25">
      <c r="A167" t="s">
        <v>39</v>
      </c>
      <c r="B167" t="s">
        <v>22</v>
      </c>
      <c r="C167" t="s">
        <v>67</v>
      </c>
      <c r="D167" t="s">
        <v>446</v>
      </c>
      <c r="E167">
        <v>0</v>
      </c>
      <c r="F167">
        <v>604647.76</v>
      </c>
    </row>
    <row r="168" spans="1:6" x14ac:dyDescent="0.25">
      <c r="A168" t="s">
        <v>39</v>
      </c>
      <c r="B168" t="s">
        <v>22</v>
      </c>
      <c r="C168" t="s">
        <v>67</v>
      </c>
      <c r="D168" t="s">
        <v>447</v>
      </c>
      <c r="E168">
        <v>1231702.43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448</v>
      </c>
      <c r="E169">
        <v>2644869.73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449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450</v>
      </c>
      <c r="E171">
        <v>1490455.79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451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452</v>
      </c>
      <c r="E173">
        <v>753448.98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453</v>
      </c>
      <c r="E174">
        <v>29317.759999999998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454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455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456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457</v>
      </c>
      <c r="E178">
        <v>0</v>
      </c>
      <c r="F178">
        <v>562216.59</v>
      </c>
    </row>
    <row r="179" spans="1:6" x14ac:dyDescent="0.25">
      <c r="A179" t="s">
        <v>39</v>
      </c>
      <c r="B179" t="s">
        <v>22</v>
      </c>
      <c r="C179" t="s">
        <v>67</v>
      </c>
      <c r="D179" t="s">
        <v>458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459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460</v>
      </c>
      <c r="E181">
        <v>6149794.7000000002</v>
      </c>
      <c r="F181">
        <v>1166864.3500000001</v>
      </c>
    </row>
    <row r="182" spans="1:6" x14ac:dyDescent="0.25">
      <c r="A182" t="s">
        <v>39</v>
      </c>
      <c r="B182" t="s">
        <v>23</v>
      </c>
      <c r="C182" t="s">
        <v>67</v>
      </c>
      <c r="D182" t="s">
        <v>446</v>
      </c>
      <c r="E182">
        <v>0</v>
      </c>
      <c r="F182">
        <v>469277.33</v>
      </c>
    </row>
    <row r="183" spans="1:6" x14ac:dyDescent="0.25">
      <c r="A183" t="s">
        <v>39</v>
      </c>
      <c r="B183" t="s">
        <v>23</v>
      </c>
      <c r="C183" t="s">
        <v>67</v>
      </c>
      <c r="D183" t="s">
        <v>447</v>
      </c>
      <c r="E183">
        <v>1604702.92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448</v>
      </c>
      <c r="E184">
        <v>2644869.73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449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450</v>
      </c>
      <c r="E186">
        <v>1490455.79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451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452</v>
      </c>
      <c r="E188">
        <v>874635.95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453</v>
      </c>
      <c r="E189">
        <v>33608.550000000003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454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455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456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457</v>
      </c>
      <c r="E193">
        <v>0</v>
      </c>
      <c r="F193">
        <v>531008.30000000005</v>
      </c>
    </row>
    <row r="194" spans="1:6" x14ac:dyDescent="0.25">
      <c r="A194" t="s">
        <v>39</v>
      </c>
      <c r="B194" t="s">
        <v>23</v>
      </c>
      <c r="C194" t="s">
        <v>67</v>
      </c>
      <c r="D194" t="s">
        <v>458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459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460</v>
      </c>
      <c r="E196">
        <v>6648272.9400000004</v>
      </c>
      <c r="F196">
        <v>1000285.63</v>
      </c>
    </row>
    <row r="197" spans="1:6" x14ac:dyDescent="0.25">
      <c r="A197" t="s">
        <v>39</v>
      </c>
      <c r="B197" t="s">
        <v>24</v>
      </c>
      <c r="C197" t="s">
        <v>67</v>
      </c>
      <c r="D197" t="s">
        <v>446</v>
      </c>
      <c r="E197">
        <v>0</v>
      </c>
      <c r="F197">
        <v>291690.90000000002</v>
      </c>
    </row>
    <row r="198" spans="1:6" x14ac:dyDescent="0.25">
      <c r="A198" t="s">
        <v>39</v>
      </c>
      <c r="B198" t="s">
        <v>24</v>
      </c>
      <c r="C198" t="s">
        <v>67</v>
      </c>
      <c r="D198" t="s">
        <v>447</v>
      </c>
      <c r="E198">
        <v>1951703.76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448</v>
      </c>
      <c r="E199">
        <v>2644869.73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449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450</v>
      </c>
      <c r="E201">
        <v>1490455.79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451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452</v>
      </c>
      <c r="E203">
        <v>1011693.3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453</v>
      </c>
      <c r="E204">
        <v>45613.85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454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455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456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457</v>
      </c>
      <c r="E208">
        <v>0</v>
      </c>
      <c r="F208">
        <v>504179.47</v>
      </c>
    </row>
    <row r="209" spans="1:6" x14ac:dyDescent="0.25">
      <c r="A209" t="s">
        <v>39</v>
      </c>
      <c r="B209" t="s">
        <v>24</v>
      </c>
      <c r="C209" t="s">
        <v>67</v>
      </c>
      <c r="D209" t="s">
        <v>458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459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460</v>
      </c>
      <c r="E211">
        <v>7144336.4299999997</v>
      </c>
      <c r="F211">
        <v>795870.37</v>
      </c>
    </row>
    <row r="212" spans="1:6" x14ac:dyDescent="0.25">
      <c r="A212" t="s">
        <v>39</v>
      </c>
      <c r="B212" t="s">
        <v>25</v>
      </c>
      <c r="C212" t="s">
        <v>67</v>
      </c>
      <c r="D212" t="s">
        <v>446</v>
      </c>
      <c r="E212">
        <v>0</v>
      </c>
      <c r="F212">
        <v>91536.39</v>
      </c>
    </row>
    <row r="213" spans="1:6" x14ac:dyDescent="0.25">
      <c r="A213" t="s">
        <v>39</v>
      </c>
      <c r="B213" t="s">
        <v>25</v>
      </c>
      <c r="C213" t="s">
        <v>67</v>
      </c>
      <c r="D213" t="s">
        <v>447</v>
      </c>
      <c r="E213">
        <v>2829251.13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448</v>
      </c>
      <c r="E214">
        <v>2644869.73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449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450</v>
      </c>
      <c r="E216">
        <v>1490455.79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451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452</v>
      </c>
      <c r="E218">
        <v>1059283.94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453</v>
      </c>
      <c r="E219">
        <v>45384.31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454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455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456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457</v>
      </c>
      <c r="E223">
        <v>0</v>
      </c>
      <c r="F223">
        <v>447644.35</v>
      </c>
    </row>
    <row r="224" spans="1:6" x14ac:dyDescent="0.25">
      <c r="A224" t="s">
        <v>39</v>
      </c>
      <c r="B224" t="s">
        <v>25</v>
      </c>
      <c r="C224" t="s">
        <v>67</v>
      </c>
      <c r="D224" t="s">
        <v>458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459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460</v>
      </c>
      <c r="E226">
        <v>8069244.9100000001</v>
      </c>
      <c r="F226">
        <v>539180.75</v>
      </c>
    </row>
    <row r="227" spans="1:6" x14ac:dyDescent="0.25">
      <c r="A227" t="s">
        <v>39</v>
      </c>
      <c r="B227" t="s">
        <v>26</v>
      </c>
      <c r="C227" t="s">
        <v>67</v>
      </c>
      <c r="D227" t="s">
        <v>446</v>
      </c>
      <c r="E227">
        <v>0</v>
      </c>
      <c r="F227">
        <v>874010.44</v>
      </c>
    </row>
    <row r="228" spans="1:6" x14ac:dyDescent="0.25">
      <c r="A228" t="s">
        <v>39</v>
      </c>
      <c r="B228" t="s">
        <v>26</v>
      </c>
      <c r="C228" t="s">
        <v>67</v>
      </c>
      <c r="D228" t="s">
        <v>447</v>
      </c>
      <c r="E228">
        <v>1277830.04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448</v>
      </c>
      <c r="E229">
        <v>2644869.73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449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450</v>
      </c>
      <c r="E231">
        <v>1490455.79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451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452</v>
      </c>
      <c r="E233">
        <v>963467.87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453</v>
      </c>
      <c r="E234">
        <v>34663.839999999997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454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455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456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457</v>
      </c>
      <c r="E238">
        <v>0</v>
      </c>
      <c r="F238">
        <v>594499.12</v>
      </c>
    </row>
    <row r="239" spans="1:6" x14ac:dyDescent="0.25">
      <c r="A239" t="s">
        <v>39</v>
      </c>
      <c r="B239" t="s">
        <v>26</v>
      </c>
      <c r="C239" t="s">
        <v>67</v>
      </c>
      <c r="D239" t="s">
        <v>458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459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460</v>
      </c>
      <c r="E241">
        <v>6411287.2699999996</v>
      </c>
      <c r="F241">
        <v>1468509.55</v>
      </c>
    </row>
    <row r="242" spans="1:6" x14ac:dyDescent="0.25">
      <c r="A242" t="s">
        <v>40</v>
      </c>
      <c r="B242" t="s">
        <v>73</v>
      </c>
      <c r="C242" t="s">
        <v>67</v>
      </c>
      <c r="D242" t="s">
        <v>446</v>
      </c>
      <c r="E242">
        <v>0</v>
      </c>
      <c r="F242">
        <v>975053.91</v>
      </c>
    </row>
    <row r="243" spans="1:6" x14ac:dyDescent="0.25">
      <c r="A243" t="s">
        <v>40</v>
      </c>
      <c r="B243" t="s">
        <v>73</v>
      </c>
      <c r="C243" t="s">
        <v>67</v>
      </c>
      <c r="D243" t="s">
        <v>447</v>
      </c>
      <c r="E243">
        <v>28643.8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448</v>
      </c>
      <c r="E244">
        <v>1347017.37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449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450</v>
      </c>
      <c r="E246">
        <v>1490455.79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451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452</v>
      </c>
      <c r="E248">
        <v>506167.17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453</v>
      </c>
      <c r="E249">
        <v>2454.87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454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455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456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457</v>
      </c>
      <c r="E253">
        <v>0</v>
      </c>
      <c r="F253">
        <v>657488.78</v>
      </c>
    </row>
    <row r="254" spans="1:6" x14ac:dyDescent="0.25">
      <c r="A254" t="s">
        <v>40</v>
      </c>
      <c r="B254" t="s">
        <v>73</v>
      </c>
      <c r="C254" t="s">
        <v>67</v>
      </c>
      <c r="D254" t="s">
        <v>458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459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460</v>
      </c>
      <c r="E256">
        <v>3374739</v>
      </c>
      <c r="F256">
        <v>1632542.69</v>
      </c>
    </row>
    <row r="257" spans="1:6" x14ac:dyDescent="0.25">
      <c r="A257" t="s">
        <v>40</v>
      </c>
      <c r="B257" t="s">
        <v>74</v>
      </c>
      <c r="C257" t="s">
        <v>67</v>
      </c>
      <c r="D257" t="s">
        <v>446</v>
      </c>
      <c r="E257">
        <v>0</v>
      </c>
      <c r="F257">
        <v>1408434.23</v>
      </c>
    </row>
    <row r="258" spans="1:6" x14ac:dyDescent="0.25">
      <c r="A258" t="s">
        <v>40</v>
      </c>
      <c r="B258" t="s">
        <v>74</v>
      </c>
      <c r="C258" t="s">
        <v>67</v>
      </c>
      <c r="D258" t="s">
        <v>447</v>
      </c>
      <c r="E258">
        <v>538519.72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448</v>
      </c>
      <c r="E259">
        <v>1347017.37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449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450</v>
      </c>
      <c r="E261">
        <v>1490455.79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451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452</v>
      </c>
      <c r="E263">
        <v>524654.78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453</v>
      </c>
      <c r="E264">
        <v>19306.28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454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455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456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457</v>
      </c>
      <c r="E268">
        <v>0</v>
      </c>
      <c r="F268">
        <v>604095.41</v>
      </c>
    </row>
    <row r="269" spans="1:6" x14ac:dyDescent="0.25">
      <c r="A269" t="s">
        <v>40</v>
      </c>
      <c r="B269" t="s">
        <v>74</v>
      </c>
      <c r="C269" t="s">
        <v>67</v>
      </c>
      <c r="D269" t="s">
        <v>458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459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460</v>
      </c>
      <c r="E271">
        <v>3919953.94</v>
      </c>
      <c r="F271">
        <v>2012529.64</v>
      </c>
    </row>
    <row r="272" spans="1:6" x14ac:dyDescent="0.25">
      <c r="A272" t="s">
        <v>40</v>
      </c>
      <c r="B272" t="s">
        <v>75</v>
      </c>
      <c r="C272" t="s">
        <v>67</v>
      </c>
      <c r="D272" t="s">
        <v>446</v>
      </c>
      <c r="E272">
        <v>0</v>
      </c>
      <c r="F272">
        <v>955950.13</v>
      </c>
    </row>
    <row r="273" spans="1:6" x14ac:dyDescent="0.25">
      <c r="A273" t="s">
        <v>40</v>
      </c>
      <c r="B273" t="s">
        <v>75</v>
      </c>
      <c r="C273" t="s">
        <v>67</v>
      </c>
      <c r="D273" t="s">
        <v>447</v>
      </c>
      <c r="E273">
        <v>318889.18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448</v>
      </c>
      <c r="E274">
        <v>1347017.37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449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450</v>
      </c>
      <c r="E276">
        <v>1490455.79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451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452</v>
      </c>
      <c r="E278">
        <v>456774.84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453</v>
      </c>
      <c r="E279">
        <v>17417.39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454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455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456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457</v>
      </c>
      <c r="E283">
        <v>0</v>
      </c>
      <c r="F283">
        <v>601713.56000000006</v>
      </c>
    </row>
    <row r="284" spans="1:6" x14ac:dyDescent="0.25">
      <c r="A284" t="s">
        <v>40</v>
      </c>
      <c r="B284" t="s">
        <v>75</v>
      </c>
      <c r="C284" t="s">
        <v>67</v>
      </c>
      <c r="D284" t="s">
        <v>458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459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460</v>
      </c>
      <c r="E286">
        <v>3630554.57</v>
      </c>
      <c r="F286">
        <v>1557663.69</v>
      </c>
    </row>
    <row r="287" spans="1:6" x14ac:dyDescent="0.25">
      <c r="A287" t="s">
        <v>40</v>
      </c>
      <c r="B287" t="s">
        <v>76</v>
      </c>
      <c r="C287" t="s">
        <v>67</v>
      </c>
      <c r="D287" t="s">
        <v>446</v>
      </c>
      <c r="E287">
        <v>0</v>
      </c>
      <c r="F287">
        <v>867692.88</v>
      </c>
    </row>
    <row r="288" spans="1:6" x14ac:dyDescent="0.25">
      <c r="A288" t="s">
        <v>40</v>
      </c>
      <c r="B288" t="s">
        <v>76</v>
      </c>
      <c r="C288" t="s">
        <v>67</v>
      </c>
      <c r="D288" t="s">
        <v>447</v>
      </c>
      <c r="E288">
        <v>636872.76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448</v>
      </c>
      <c r="E289">
        <v>1347017.37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449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450</v>
      </c>
      <c r="E291">
        <v>1490455.79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451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452</v>
      </c>
      <c r="E293">
        <v>530868.43999999994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453</v>
      </c>
      <c r="E294">
        <v>20488.54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454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455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456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457</v>
      </c>
      <c r="E298">
        <v>0</v>
      </c>
      <c r="F298">
        <v>581018.56999999995</v>
      </c>
    </row>
    <row r="299" spans="1:6" x14ac:dyDescent="0.25">
      <c r="A299" t="s">
        <v>40</v>
      </c>
      <c r="B299" t="s">
        <v>76</v>
      </c>
      <c r="C299" t="s">
        <v>67</v>
      </c>
      <c r="D299" t="s">
        <v>458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459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460</v>
      </c>
      <c r="E301">
        <v>4025702.9</v>
      </c>
      <c r="F301">
        <v>1448711.46</v>
      </c>
    </row>
    <row r="302" spans="1:6" x14ac:dyDescent="0.25">
      <c r="A302" t="s">
        <v>40</v>
      </c>
      <c r="B302" t="s">
        <v>77</v>
      </c>
      <c r="C302" t="s">
        <v>67</v>
      </c>
      <c r="D302" t="s">
        <v>446</v>
      </c>
      <c r="E302">
        <v>0</v>
      </c>
      <c r="F302">
        <v>868552.43</v>
      </c>
    </row>
    <row r="303" spans="1:6" x14ac:dyDescent="0.25">
      <c r="A303" t="s">
        <v>40</v>
      </c>
      <c r="B303" t="s">
        <v>77</v>
      </c>
      <c r="C303" t="s">
        <v>67</v>
      </c>
      <c r="D303" t="s">
        <v>447</v>
      </c>
      <c r="E303">
        <v>396851.5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448</v>
      </c>
      <c r="E304">
        <v>1347017.37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449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450</v>
      </c>
      <c r="E306">
        <v>1490455.79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451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452</v>
      </c>
      <c r="E308">
        <v>460590.18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453</v>
      </c>
      <c r="E309">
        <v>18182.810000000001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454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455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456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457</v>
      </c>
      <c r="E313">
        <v>0</v>
      </c>
      <c r="F313">
        <v>601719.89</v>
      </c>
    </row>
    <row r="314" spans="1:6" x14ac:dyDescent="0.25">
      <c r="A314" t="s">
        <v>40</v>
      </c>
      <c r="B314" t="s">
        <v>77</v>
      </c>
      <c r="C314" t="s">
        <v>67</v>
      </c>
      <c r="D314" t="s">
        <v>458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459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460</v>
      </c>
      <c r="E316">
        <v>3713097.65</v>
      </c>
      <c r="F316">
        <v>1470272.32</v>
      </c>
    </row>
    <row r="317" spans="1:6" x14ac:dyDescent="0.25">
      <c r="A317" t="s">
        <v>40</v>
      </c>
      <c r="B317" t="s">
        <v>78</v>
      </c>
      <c r="C317" t="s">
        <v>67</v>
      </c>
      <c r="D317" t="s">
        <v>446</v>
      </c>
      <c r="E317">
        <v>0</v>
      </c>
      <c r="F317">
        <v>317151.92</v>
      </c>
    </row>
    <row r="318" spans="1:6" x14ac:dyDescent="0.25">
      <c r="A318" t="s">
        <v>40</v>
      </c>
      <c r="B318" t="s">
        <v>78</v>
      </c>
      <c r="C318" t="s">
        <v>67</v>
      </c>
      <c r="D318" t="s">
        <v>447</v>
      </c>
      <c r="E318">
        <v>703638.33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448</v>
      </c>
      <c r="E319">
        <v>1347017.37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449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450</v>
      </c>
      <c r="E321">
        <v>1490455.79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451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452</v>
      </c>
      <c r="E323">
        <v>550383.35999999999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453</v>
      </c>
      <c r="E324">
        <v>31032.63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454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455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456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457</v>
      </c>
      <c r="E328">
        <v>0</v>
      </c>
      <c r="F328">
        <v>554077.31999999995</v>
      </c>
    </row>
    <row r="329" spans="1:6" x14ac:dyDescent="0.25">
      <c r="A329" t="s">
        <v>40</v>
      </c>
      <c r="B329" t="s">
        <v>78</v>
      </c>
      <c r="C329" t="s">
        <v>67</v>
      </c>
      <c r="D329" t="s">
        <v>458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459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460</v>
      </c>
      <c r="E331">
        <v>4122527.47</v>
      </c>
      <c r="F331">
        <v>871229.25</v>
      </c>
    </row>
    <row r="332" spans="1:6" x14ac:dyDescent="0.25">
      <c r="A332" t="s">
        <v>40</v>
      </c>
      <c r="B332" t="s">
        <v>79</v>
      </c>
      <c r="C332" t="s">
        <v>67</v>
      </c>
      <c r="D332" t="s">
        <v>446</v>
      </c>
      <c r="E332">
        <v>0</v>
      </c>
      <c r="F332">
        <v>288077.59999999998</v>
      </c>
    </row>
    <row r="333" spans="1:6" x14ac:dyDescent="0.25">
      <c r="A333" t="s">
        <v>40</v>
      </c>
      <c r="B333" t="s">
        <v>79</v>
      </c>
      <c r="C333" t="s">
        <v>67</v>
      </c>
      <c r="D333" t="s">
        <v>447</v>
      </c>
      <c r="E333">
        <v>814060.16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448</v>
      </c>
      <c r="E334">
        <v>1347017.37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449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450</v>
      </c>
      <c r="E336">
        <v>1490455.79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451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452</v>
      </c>
      <c r="E338">
        <v>603871.89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453</v>
      </c>
      <c r="E339">
        <v>35460.620000000003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454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455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456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457</v>
      </c>
      <c r="E343">
        <v>0</v>
      </c>
      <c r="F343">
        <v>547048.93999999994</v>
      </c>
    </row>
    <row r="344" spans="1:6" x14ac:dyDescent="0.25">
      <c r="A344" t="s">
        <v>40</v>
      </c>
      <c r="B344" t="s">
        <v>79</v>
      </c>
      <c r="C344" t="s">
        <v>67</v>
      </c>
      <c r="D344" t="s">
        <v>458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459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460</v>
      </c>
      <c r="E346">
        <v>4290865.83</v>
      </c>
      <c r="F346">
        <v>835126.55</v>
      </c>
    </row>
    <row r="347" spans="1:6" x14ac:dyDescent="0.25">
      <c r="A347" t="s">
        <v>40</v>
      </c>
      <c r="B347" t="s">
        <v>80</v>
      </c>
      <c r="C347" t="s">
        <v>67</v>
      </c>
      <c r="D347" t="s">
        <v>446</v>
      </c>
      <c r="E347">
        <v>0</v>
      </c>
      <c r="F347">
        <v>400578.85</v>
      </c>
    </row>
    <row r="348" spans="1:6" x14ac:dyDescent="0.25">
      <c r="A348" t="s">
        <v>40</v>
      </c>
      <c r="B348" t="s">
        <v>80</v>
      </c>
      <c r="C348" t="s">
        <v>67</v>
      </c>
      <c r="D348" t="s">
        <v>447</v>
      </c>
      <c r="E348">
        <v>933360.23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448</v>
      </c>
      <c r="E349">
        <v>1347017.37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449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450</v>
      </c>
      <c r="E351">
        <v>1490455.79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451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452</v>
      </c>
      <c r="E353">
        <v>586044.93000000005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453</v>
      </c>
      <c r="E354">
        <v>28182.22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454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455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456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457</v>
      </c>
      <c r="E358">
        <v>0</v>
      </c>
      <c r="F358">
        <v>546293.26</v>
      </c>
    </row>
    <row r="359" spans="1:6" x14ac:dyDescent="0.25">
      <c r="A359" t="s">
        <v>40</v>
      </c>
      <c r="B359" t="s">
        <v>80</v>
      </c>
      <c r="C359" t="s">
        <v>67</v>
      </c>
      <c r="D359" t="s">
        <v>458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459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460</v>
      </c>
      <c r="E361">
        <v>4385060.54</v>
      </c>
      <c r="F361">
        <v>946872.1</v>
      </c>
    </row>
    <row r="362" spans="1:6" x14ac:dyDescent="0.25">
      <c r="A362" t="s">
        <v>40</v>
      </c>
      <c r="B362" t="s">
        <v>81</v>
      </c>
      <c r="C362" t="s">
        <v>67</v>
      </c>
      <c r="D362" t="s">
        <v>446</v>
      </c>
      <c r="E362">
        <v>0</v>
      </c>
      <c r="F362">
        <v>352225.67</v>
      </c>
    </row>
    <row r="363" spans="1:6" x14ac:dyDescent="0.25">
      <c r="A363" t="s">
        <v>40</v>
      </c>
      <c r="B363" t="s">
        <v>81</v>
      </c>
      <c r="C363" t="s">
        <v>67</v>
      </c>
      <c r="D363" t="s">
        <v>447</v>
      </c>
      <c r="E363">
        <v>1139267.1000000001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448</v>
      </c>
      <c r="E364">
        <v>1347017.37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449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450</v>
      </c>
      <c r="E366">
        <v>1490455.79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451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452</v>
      </c>
      <c r="E368">
        <v>687838.2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453</v>
      </c>
      <c r="E369">
        <v>42099.63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454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455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456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457</v>
      </c>
      <c r="E373">
        <v>0</v>
      </c>
      <c r="F373">
        <v>538795.35</v>
      </c>
    </row>
    <row r="374" spans="1:6" x14ac:dyDescent="0.25">
      <c r="A374" t="s">
        <v>40</v>
      </c>
      <c r="B374" t="s">
        <v>81</v>
      </c>
      <c r="C374" t="s">
        <v>67</v>
      </c>
      <c r="D374" t="s">
        <v>458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459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460</v>
      </c>
      <c r="E376">
        <v>4706678.09</v>
      </c>
      <c r="F376">
        <v>891021.02</v>
      </c>
    </row>
    <row r="377" spans="1:6" x14ac:dyDescent="0.25">
      <c r="A377" t="s">
        <v>40</v>
      </c>
      <c r="B377" t="s">
        <v>20</v>
      </c>
      <c r="C377" t="s">
        <v>67</v>
      </c>
      <c r="D377" t="s">
        <v>446</v>
      </c>
      <c r="E377">
        <v>0</v>
      </c>
      <c r="F377">
        <v>633588.61</v>
      </c>
    </row>
    <row r="378" spans="1:6" x14ac:dyDescent="0.25">
      <c r="A378" t="s">
        <v>40</v>
      </c>
      <c r="B378" t="s">
        <v>20</v>
      </c>
      <c r="C378" t="s">
        <v>67</v>
      </c>
      <c r="D378" t="s">
        <v>447</v>
      </c>
      <c r="E378">
        <v>1342241.17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448</v>
      </c>
      <c r="E379">
        <v>1347017.37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449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450</v>
      </c>
      <c r="E381">
        <v>1490455.79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451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452</v>
      </c>
      <c r="E383">
        <v>703426.51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453</v>
      </c>
      <c r="E384">
        <v>31121.1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454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455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456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457</v>
      </c>
      <c r="E388">
        <v>0</v>
      </c>
      <c r="F388">
        <v>534671.85</v>
      </c>
    </row>
    <row r="389" spans="1:6" x14ac:dyDescent="0.25">
      <c r="A389" t="s">
        <v>40</v>
      </c>
      <c r="B389" t="s">
        <v>20</v>
      </c>
      <c r="C389" t="s">
        <v>67</v>
      </c>
      <c r="D389" t="s">
        <v>458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459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460</v>
      </c>
      <c r="E391">
        <v>4914261.9400000004</v>
      </c>
      <c r="F391">
        <v>1168260.46</v>
      </c>
    </row>
    <row r="392" spans="1:6" x14ac:dyDescent="0.25">
      <c r="A392" t="s">
        <v>40</v>
      </c>
      <c r="B392" t="s">
        <v>21</v>
      </c>
      <c r="C392" t="s">
        <v>67</v>
      </c>
      <c r="D392" t="s">
        <v>446</v>
      </c>
      <c r="E392">
        <v>0</v>
      </c>
      <c r="F392">
        <v>571592.15</v>
      </c>
    </row>
    <row r="393" spans="1:6" x14ac:dyDescent="0.25">
      <c r="A393" t="s">
        <v>40</v>
      </c>
      <c r="B393" t="s">
        <v>21</v>
      </c>
      <c r="C393" t="s">
        <v>67</v>
      </c>
      <c r="D393" t="s">
        <v>447</v>
      </c>
      <c r="E393">
        <v>1098989.67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448</v>
      </c>
      <c r="E394">
        <v>1347017.37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449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450</v>
      </c>
      <c r="E396">
        <v>1490455.79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451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452</v>
      </c>
      <c r="E398">
        <v>658609.69999999995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453</v>
      </c>
      <c r="E399">
        <v>20200.53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454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455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456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457</v>
      </c>
      <c r="E403">
        <v>0</v>
      </c>
      <c r="F403">
        <v>546507.99</v>
      </c>
    </row>
    <row r="404" spans="1:6" x14ac:dyDescent="0.25">
      <c r="A404" t="s">
        <v>40</v>
      </c>
      <c r="B404" t="s">
        <v>21</v>
      </c>
      <c r="C404" t="s">
        <v>67</v>
      </c>
      <c r="D404" t="s">
        <v>458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459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460</v>
      </c>
      <c r="E406">
        <v>4615273.07</v>
      </c>
      <c r="F406">
        <v>1118100.1399999999</v>
      </c>
    </row>
    <row r="407" spans="1:6" x14ac:dyDescent="0.25">
      <c r="A407" t="s">
        <v>40</v>
      </c>
      <c r="B407" t="s">
        <v>22</v>
      </c>
      <c r="C407" t="s">
        <v>67</v>
      </c>
      <c r="D407" t="s">
        <v>446</v>
      </c>
      <c r="E407">
        <v>0</v>
      </c>
      <c r="F407">
        <v>612647.5</v>
      </c>
    </row>
    <row r="408" spans="1:6" x14ac:dyDescent="0.25">
      <c r="A408" t="s">
        <v>40</v>
      </c>
      <c r="B408" t="s">
        <v>22</v>
      </c>
      <c r="C408" t="s">
        <v>67</v>
      </c>
      <c r="D408" t="s">
        <v>447</v>
      </c>
      <c r="E408">
        <v>944401.92000000004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448</v>
      </c>
      <c r="E409">
        <v>1347017.37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449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450</v>
      </c>
      <c r="E411">
        <v>1490455.79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451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452</v>
      </c>
      <c r="E413">
        <v>604756.24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453</v>
      </c>
      <c r="E414">
        <v>21123.34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454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455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456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457</v>
      </c>
      <c r="E418">
        <v>0</v>
      </c>
      <c r="F418">
        <v>561824.4</v>
      </c>
    </row>
    <row r="419" spans="1:6" x14ac:dyDescent="0.25">
      <c r="A419" t="s">
        <v>40</v>
      </c>
      <c r="B419" t="s">
        <v>22</v>
      </c>
      <c r="C419" t="s">
        <v>67</v>
      </c>
      <c r="D419" t="s">
        <v>458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459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460</v>
      </c>
      <c r="E421">
        <v>4407754.66</v>
      </c>
      <c r="F421">
        <v>1174471.8899999999</v>
      </c>
    </row>
    <row r="422" spans="1:6" x14ac:dyDescent="0.25">
      <c r="A422" t="s">
        <v>40</v>
      </c>
      <c r="B422" t="s">
        <v>23</v>
      </c>
      <c r="C422" t="s">
        <v>67</v>
      </c>
      <c r="D422" t="s">
        <v>446</v>
      </c>
      <c r="E422">
        <v>0</v>
      </c>
      <c r="F422">
        <v>472294.36</v>
      </c>
    </row>
    <row r="423" spans="1:6" x14ac:dyDescent="0.25">
      <c r="A423" t="s">
        <v>40</v>
      </c>
      <c r="B423" t="s">
        <v>23</v>
      </c>
      <c r="C423" t="s">
        <v>67</v>
      </c>
      <c r="D423" t="s">
        <v>447</v>
      </c>
      <c r="E423">
        <v>1224490.06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448</v>
      </c>
      <c r="E424">
        <v>1347017.37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449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450</v>
      </c>
      <c r="E426">
        <v>1490455.79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451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452</v>
      </c>
      <c r="E428">
        <v>689679.58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453</v>
      </c>
      <c r="E429">
        <v>23641.68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454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455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456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457</v>
      </c>
      <c r="E433">
        <v>0</v>
      </c>
      <c r="F433">
        <v>530632.06000000006</v>
      </c>
    </row>
    <row r="434" spans="1:6" x14ac:dyDescent="0.25">
      <c r="A434" t="s">
        <v>40</v>
      </c>
      <c r="B434" t="s">
        <v>23</v>
      </c>
      <c r="C434" t="s">
        <v>67</v>
      </c>
      <c r="D434" t="s">
        <v>458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459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460</v>
      </c>
      <c r="E436">
        <v>4775284.47</v>
      </c>
      <c r="F436">
        <v>1002926.43</v>
      </c>
    </row>
    <row r="437" spans="1:6" x14ac:dyDescent="0.25">
      <c r="A437" t="s">
        <v>40</v>
      </c>
      <c r="B437" t="s">
        <v>24</v>
      </c>
      <c r="C437" t="s">
        <v>67</v>
      </c>
      <c r="D437" t="s">
        <v>446</v>
      </c>
      <c r="E437">
        <v>0</v>
      </c>
      <c r="F437">
        <v>297748.77</v>
      </c>
    </row>
    <row r="438" spans="1:6" x14ac:dyDescent="0.25">
      <c r="A438" t="s">
        <v>40</v>
      </c>
      <c r="B438" t="s">
        <v>24</v>
      </c>
      <c r="C438" t="s">
        <v>67</v>
      </c>
      <c r="D438" t="s">
        <v>447</v>
      </c>
      <c r="E438">
        <v>1512615.51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448</v>
      </c>
      <c r="E439">
        <v>1347017.37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449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450</v>
      </c>
      <c r="E441">
        <v>1490455.79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451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452</v>
      </c>
      <c r="E443">
        <v>731005.38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453</v>
      </c>
      <c r="E444">
        <v>21241.46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454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455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456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457</v>
      </c>
      <c r="E448">
        <v>0</v>
      </c>
      <c r="F448">
        <v>503733</v>
      </c>
    </row>
    <row r="449" spans="1:6" x14ac:dyDescent="0.25">
      <c r="A449" t="s">
        <v>40</v>
      </c>
      <c r="B449" t="s">
        <v>24</v>
      </c>
      <c r="C449" t="s">
        <v>67</v>
      </c>
      <c r="D449" t="s">
        <v>458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459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460</v>
      </c>
      <c r="E451">
        <v>5102335.51</v>
      </c>
      <c r="F451">
        <v>801481.78</v>
      </c>
    </row>
    <row r="452" spans="1:6" x14ac:dyDescent="0.25">
      <c r="A452" t="s">
        <v>40</v>
      </c>
      <c r="B452" t="s">
        <v>25</v>
      </c>
      <c r="C452" t="s">
        <v>67</v>
      </c>
      <c r="D452" t="s">
        <v>446</v>
      </c>
      <c r="E452">
        <v>0</v>
      </c>
      <c r="F452">
        <v>110429.24</v>
      </c>
    </row>
    <row r="453" spans="1:6" x14ac:dyDescent="0.25">
      <c r="A453" t="s">
        <v>40</v>
      </c>
      <c r="B453" t="s">
        <v>25</v>
      </c>
      <c r="C453" t="s">
        <v>67</v>
      </c>
      <c r="D453" t="s">
        <v>447</v>
      </c>
      <c r="E453">
        <v>2246984.34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448</v>
      </c>
      <c r="E454">
        <v>1347017.37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449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450</v>
      </c>
      <c r="E456">
        <v>1490455.79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451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452</v>
      </c>
      <c r="E458">
        <v>784533.23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453</v>
      </c>
      <c r="E459">
        <v>33320.29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454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455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456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457</v>
      </c>
      <c r="E463">
        <v>0</v>
      </c>
      <c r="F463">
        <v>447081.21</v>
      </c>
    </row>
    <row r="464" spans="1:6" x14ac:dyDescent="0.25">
      <c r="A464" t="s">
        <v>40</v>
      </c>
      <c r="B464" t="s">
        <v>25</v>
      </c>
      <c r="C464" t="s">
        <v>67</v>
      </c>
      <c r="D464" t="s">
        <v>458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459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460</v>
      </c>
      <c r="E466">
        <v>5902311.0099999998</v>
      </c>
      <c r="F466">
        <v>557510.43999999994</v>
      </c>
    </row>
    <row r="467" spans="1:6" x14ac:dyDescent="0.25">
      <c r="A467" t="s">
        <v>40</v>
      </c>
      <c r="B467" t="s">
        <v>26</v>
      </c>
      <c r="C467" t="s">
        <v>67</v>
      </c>
      <c r="D467" t="s">
        <v>446</v>
      </c>
      <c r="E467">
        <v>0</v>
      </c>
      <c r="F467">
        <v>818670.15</v>
      </c>
    </row>
    <row r="468" spans="1:6" x14ac:dyDescent="0.25">
      <c r="A468" t="s">
        <v>40</v>
      </c>
      <c r="B468" t="s">
        <v>26</v>
      </c>
      <c r="C468" t="s">
        <v>67</v>
      </c>
      <c r="D468" t="s">
        <v>447</v>
      </c>
      <c r="E468">
        <v>966565.44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448</v>
      </c>
      <c r="E469">
        <v>1347017.37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449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450</v>
      </c>
      <c r="E471">
        <v>1490455.79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451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452</v>
      </c>
      <c r="E473">
        <v>746778.9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453</v>
      </c>
      <c r="E474">
        <v>21739.02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454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455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456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457</v>
      </c>
      <c r="E478">
        <v>0</v>
      </c>
      <c r="F478">
        <v>594121.48</v>
      </c>
    </row>
    <row r="479" spans="1:6" x14ac:dyDescent="0.25">
      <c r="A479" t="s">
        <v>40</v>
      </c>
      <c r="B479" t="s">
        <v>26</v>
      </c>
      <c r="C479" t="s">
        <v>67</v>
      </c>
      <c r="D479" t="s">
        <v>458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459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460</v>
      </c>
      <c r="E481">
        <v>4572556.5199999996</v>
      </c>
      <c r="F481">
        <v>1412791.63</v>
      </c>
    </row>
    <row r="482" spans="1:6" x14ac:dyDescent="0.25">
      <c r="A482" t="s">
        <v>39</v>
      </c>
      <c r="B482" t="s">
        <v>73</v>
      </c>
      <c r="C482" t="s">
        <v>48</v>
      </c>
      <c r="D482" t="s">
        <v>446</v>
      </c>
      <c r="E482">
        <v>0</v>
      </c>
      <c r="F482">
        <v>346909.21</v>
      </c>
    </row>
    <row r="483" spans="1:6" x14ac:dyDescent="0.25">
      <c r="A483" t="s">
        <v>39</v>
      </c>
      <c r="B483" t="s">
        <v>73</v>
      </c>
      <c r="C483" t="s">
        <v>48</v>
      </c>
      <c r="D483" t="s">
        <v>447</v>
      </c>
      <c r="E483">
        <v>22346.45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448</v>
      </c>
      <c r="E484">
        <v>2644869.73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449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450</v>
      </c>
      <c r="E486">
        <v>1490455.79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451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452</v>
      </c>
      <c r="E488">
        <v>1274724.3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453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454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455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456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457</v>
      </c>
      <c r="E493">
        <v>0</v>
      </c>
      <c r="F493">
        <v>657619.15</v>
      </c>
    </row>
    <row r="494" spans="1:6" x14ac:dyDescent="0.25">
      <c r="A494" t="s">
        <v>39</v>
      </c>
      <c r="B494" t="s">
        <v>73</v>
      </c>
      <c r="C494" t="s">
        <v>48</v>
      </c>
      <c r="D494" t="s">
        <v>458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459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460</v>
      </c>
      <c r="E496">
        <v>5432396.2800000003</v>
      </c>
      <c r="F496">
        <v>1004528.36</v>
      </c>
    </row>
    <row r="497" spans="1:6" x14ac:dyDescent="0.25">
      <c r="A497" t="s">
        <v>39</v>
      </c>
      <c r="B497" t="s">
        <v>74</v>
      </c>
      <c r="C497" t="s">
        <v>48</v>
      </c>
      <c r="D497" t="s">
        <v>446</v>
      </c>
      <c r="E497">
        <v>0</v>
      </c>
      <c r="F497">
        <v>302659.99</v>
      </c>
    </row>
    <row r="498" spans="1:6" x14ac:dyDescent="0.25">
      <c r="A498" t="s">
        <v>39</v>
      </c>
      <c r="B498" t="s">
        <v>74</v>
      </c>
      <c r="C498" t="s">
        <v>48</v>
      </c>
      <c r="D498" t="s">
        <v>447</v>
      </c>
      <c r="E498">
        <v>512704.87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448</v>
      </c>
      <c r="E499">
        <v>2644869.73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449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450</v>
      </c>
      <c r="E501">
        <v>1490455.79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451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452</v>
      </c>
      <c r="E503">
        <v>1534412.5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453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454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455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456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457</v>
      </c>
      <c r="E508">
        <v>0</v>
      </c>
      <c r="F508">
        <v>604344.66</v>
      </c>
    </row>
    <row r="509" spans="1:6" x14ac:dyDescent="0.25">
      <c r="A509" t="s">
        <v>39</v>
      </c>
      <c r="B509" t="s">
        <v>74</v>
      </c>
      <c r="C509" t="s">
        <v>48</v>
      </c>
      <c r="D509" t="s">
        <v>458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459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460</v>
      </c>
      <c r="E511">
        <v>6182442.9000000004</v>
      </c>
      <c r="F511">
        <v>907004.65</v>
      </c>
    </row>
    <row r="512" spans="1:6" x14ac:dyDescent="0.25">
      <c r="A512" t="s">
        <v>39</v>
      </c>
      <c r="B512" t="s">
        <v>75</v>
      </c>
      <c r="C512" t="s">
        <v>48</v>
      </c>
      <c r="D512" t="s">
        <v>446</v>
      </c>
      <c r="E512">
        <v>0</v>
      </c>
      <c r="F512">
        <v>159367.71</v>
      </c>
    </row>
    <row r="513" spans="1:6" x14ac:dyDescent="0.25">
      <c r="A513" t="s">
        <v>39</v>
      </c>
      <c r="B513" t="s">
        <v>75</v>
      </c>
      <c r="C513" t="s">
        <v>48</v>
      </c>
      <c r="D513" t="s">
        <v>447</v>
      </c>
      <c r="E513">
        <v>292293.78999999998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448</v>
      </c>
      <c r="E514">
        <v>2644869.73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449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450</v>
      </c>
      <c r="E516">
        <v>1490455.79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451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452</v>
      </c>
      <c r="E518">
        <v>1458092.34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453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454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455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456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457</v>
      </c>
      <c r="E523">
        <v>0</v>
      </c>
      <c r="F523">
        <v>601961.64</v>
      </c>
    </row>
    <row r="524" spans="1:6" x14ac:dyDescent="0.25">
      <c r="A524" t="s">
        <v>39</v>
      </c>
      <c r="B524" t="s">
        <v>75</v>
      </c>
      <c r="C524" t="s">
        <v>48</v>
      </c>
      <c r="D524" t="s">
        <v>458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459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460</v>
      </c>
      <c r="E526">
        <v>5885711.6500000004</v>
      </c>
      <c r="F526">
        <v>761329.35</v>
      </c>
    </row>
    <row r="527" spans="1:6" x14ac:dyDescent="0.25">
      <c r="A527" t="s">
        <v>39</v>
      </c>
      <c r="B527" t="s">
        <v>76</v>
      </c>
      <c r="C527" t="s">
        <v>48</v>
      </c>
      <c r="D527" t="s">
        <v>446</v>
      </c>
      <c r="E527">
        <v>0</v>
      </c>
      <c r="F527">
        <v>145852.07999999999</v>
      </c>
    </row>
    <row r="528" spans="1:6" x14ac:dyDescent="0.25">
      <c r="A528" t="s">
        <v>39</v>
      </c>
      <c r="B528" t="s">
        <v>76</v>
      </c>
      <c r="C528" t="s">
        <v>48</v>
      </c>
      <c r="D528" t="s">
        <v>447</v>
      </c>
      <c r="E528">
        <v>618933.17000000004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448</v>
      </c>
      <c r="E529">
        <v>2644869.73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449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450</v>
      </c>
      <c r="E531">
        <v>1490455.79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451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452</v>
      </c>
      <c r="E533">
        <v>1556225.41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453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454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455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456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457</v>
      </c>
      <c r="E538">
        <v>0</v>
      </c>
      <c r="F538">
        <v>581306.29</v>
      </c>
    </row>
    <row r="539" spans="1:6" x14ac:dyDescent="0.25">
      <c r="A539" t="s">
        <v>39</v>
      </c>
      <c r="B539" t="s">
        <v>76</v>
      </c>
      <c r="C539" t="s">
        <v>48</v>
      </c>
      <c r="D539" t="s">
        <v>458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459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460</v>
      </c>
      <c r="E541">
        <v>6310484.0999999996</v>
      </c>
      <c r="F541">
        <v>727158.37</v>
      </c>
    </row>
    <row r="542" spans="1:6" x14ac:dyDescent="0.25">
      <c r="A542" t="s">
        <v>39</v>
      </c>
      <c r="B542" t="s">
        <v>77</v>
      </c>
      <c r="C542" t="s">
        <v>48</v>
      </c>
      <c r="D542" t="s">
        <v>446</v>
      </c>
      <c r="E542">
        <v>0</v>
      </c>
      <c r="F542">
        <v>158245.04999999999</v>
      </c>
    </row>
    <row r="543" spans="1:6" x14ac:dyDescent="0.25">
      <c r="A543" t="s">
        <v>39</v>
      </c>
      <c r="B543" t="s">
        <v>77</v>
      </c>
      <c r="C543" t="s">
        <v>48</v>
      </c>
      <c r="D543" t="s">
        <v>447</v>
      </c>
      <c r="E543">
        <v>391956.31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448</v>
      </c>
      <c r="E544">
        <v>2644869.73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449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450</v>
      </c>
      <c r="E546">
        <v>1490455.79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451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452</v>
      </c>
      <c r="E548">
        <v>1465769.26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453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454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455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456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457</v>
      </c>
      <c r="E553">
        <v>0</v>
      </c>
      <c r="F553">
        <v>601990.94999999995</v>
      </c>
    </row>
    <row r="554" spans="1:6" x14ac:dyDescent="0.25">
      <c r="A554" t="s">
        <v>39</v>
      </c>
      <c r="B554" t="s">
        <v>77</v>
      </c>
      <c r="C554" t="s">
        <v>48</v>
      </c>
      <c r="D554" t="s">
        <v>458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459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460</v>
      </c>
      <c r="E556">
        <v>5993051.0999999996</v>
      </c>
      <c r="F556">
        <v>760236</v>
      </c>
    </row>
    <row r="557" spans="1:6" x14ac:dyDescent="0.25">
      <c r="A557" t="s">
        <v>39</v>
      </c>
      <c r="B557" t="s">
        <v>78</v>
      </c>
      <c r="C557" t="s">
        <v>48</v>
      </c>
      <c r="D557" t="s">
        <v>446</v>
      </c>
      <c r="E557">
        <v>0</v>
      </c>
      <c r="F557">
        <v>30266.77</v>
      </c>
    </row>
    <row r="558" spans="1:6" x14ac:dyDescent="0.25">
      <c r="A558" t="s">
        <v>39</v>
      </c>
      <c r="B558" t="s">
        <v>78</v>
      </c>
      <c r="C558" t="s">
        <v>48</v>
      </c>
      <c r="D558" t="s">
        <v>447</v>
      </c>
      <c r="E558">
        <v>661017.21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448</v>
      </c>
      <c r="E559">
        <v>2644869.73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449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450</v>
      </c>
      <c r="E561">
        <v>1490455.79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451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452</v>
      </c>
      <c r="E563">
        <v>1504350.58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453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454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455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456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457</v>
      </c>
      <c r="E568">
        <v>0</v>
      </c>
      <c r="F568">
        <v>554517.4</v>
      </c>
    </row>
    <row r="569" spans="1:6" x14ac:dyDescent="0.25">
      <c r="A569" t="s">
        <v>39</v>
      </c>
      <c r="B569" t="s">
        <v>78</v>
      </c>
      <c r="C569" t="s">
        <v>48</v>
      </c>
      <c r="D569" t="s">
        <v>458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459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460</v>
      </c>
      <c r="E571">
        <v>6300693.3099999996</v>
      </c>
      <c r="F571">
        <v>584784.17000000004</v>
      </c>
    </row>
    <row r="572" spans="1:6" x14ac:dyDescent="0.25">
      <c r="A572" t="s">
        <v>39</v>
      </c>
      <c r="B572" t="s">
        <v>79</v>
      </c>
      <c r="C572" t="s">
        <v>48</v>
      </c>
      <c r="D572" t="s">
        <v>446</v>
      </c>
      <c r="E572">
        <v>0</v>
      </c>
      <c r="F572">
        <v>29639.38</v>
      </c>
    </row>
    <row r="573" spans="1:6" x14ac:dyDescent="0.25">
      <c r="A573" t="s">
        <v>39</v>
      </c>
      <c r="B573" t="s">
        <v>79</v>
      </c>
      <c r="C573" t="s">
        <v>48</v>
      </c>
      <c r="D573" t="s">
        <v>447</v>
      </c>
      <c r="E573">
        <v>758798.2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448</v>
      </c>
      <c r="E574">
        <v>2644869.73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449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450</v>
      </c>
      <c r="E576">
        <v>1490455.79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451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452</v>
      </c>
      <c r="E578">
        <v>1513979.07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453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454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455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456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457</v>
      </c>
      <c r="E583">
        <v>0</v>
      </c>
      <c r="F583">
        <v>547457.41</v>
      </c>
    </row>
    <row r="584" spans="1:6" x14ac:dyDescent="0.25">
      <c r="A584" t="s">
        <v>39</v>
      </c>
      <c r="B584" t="s">
        <v>79</v>
      </c>
      <c r="C584" t="s">
        <v>48</v>
      </c>
      <c r="D584" t="s">
        <v>458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459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460</v>
      </c>
      <c r="E586">
        <v>6408102.79</v>
      </c>
      <c r="F586">
        <v>577096.78</v>
      </c>
    </row>
    <row r="587" spans="1:6" x14ac:dyDescent="0.25">
      <c r="A587" t="s">
        <v>39</v>
      </c>
      <c r="B587" t="s">
        <v>80</v>
      </c>
      <c r="C587" t="s">
        <v>48</v>
      </c>
      <c r="D587" t="s">
        <v>446</v>
      </c>
      <c r="E587">
        <v>0</v>
      </c>
      <c r="F587">
        <v>41373.620000000003</v>
      </c>
    </row>
    <row r="588" spans="1:6" x14ac:dyDescent="0.25">
      <c r="A588" t="s">
        <v>39</v>
      </c>
      <c r="B588" t="s">
        <v>80</v>
      </c>
      <c r="C588" t="s">
        <v>48</v>
      </c>
      <c r="D588" t="s">
        <v>447</v>
      </c>
      <c r="E588">
        <v>883684.33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448</v>
      </c>
      <c r="E589">
        <v>2644869.73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449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450</v>
      </c>
      <c r="E591">
        <v>1490455.79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451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452</v>
      </c>
      <c r="E593">
        <v>1558370.58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453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454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455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456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457</v>
      </c>
      <c r="E598">
        <v>0</v>
      </c>
      <c r="F598">
        <v>546656.18000000005</v>
      </c>
    </row>
    <row r="599" spans="1:6" x14ac:dyDescent="0.25">
      <c r="A599" t="s">
        <v>39</v>
      </c>
      <c r="B599" t="s">
        <v>80</v>
      </c>
      <c r="C599" t="s">
        <v>48</v>
      </c>
      <c r="D599" t="s">
        <v>458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459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460</v>
      </c>
      <c r="E601">
        <v>6577380.4400000004</v>
      </c>
      <c r="F601">
        <v>588029.80000000005</v>
      </c>
    </row>
    <row r="602" spans="1:6" x14ac:dyDescent="0.25">
      <c r="A602" t="s">
        <v>39</v>
      </c>
      <c r="B602" t="s">
        <v>81</v>
      </c>
      <c r="C602" t="s">
        <v>48</v>
      </c>
      <c r="D602" t="s">
        <v>446</v>
      </c>
      <c r="E602">
        <v>0</v>
      </c>
      <c r="F602">
        <v>29894.240000000002</v>
      </c>
    </row>
    <row r="603" spans="1:6" x14ac:dyDescent="0.25">
      <c r="A603" t="s">
        <v>39</v>
      </c>
      <c r="B603" t="s">
        <v>81</v>
      </c>
      <c r="C603" t="s">
        <v>48</v>
      </c>
      <c r="D603" t="s">
        <v>447</v>
      </c>
      <c r="E603">
        <v>1027776.99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448</v>
      </c>
      <c r="E604">
        <v>2644869.73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449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450</v>
      </c>
      <c r="E606">
        <v>1490455.79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451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452</v>
      </c>
      <c r="E608">
        <v>1662848.65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453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454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455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456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457</v>
      </c>
      <c r="E613">
        <v>0</v>
      </c>
      <c r="F613">
        <v>539099.97</v>
      </c>
    </row>
    <row r="614" spans="1:6" x14ac:dyDescent="0.25">
      <c r="A614" t="s">
        <v>39</v>
      </c>
      <c r="B614" t="s">
        <v>81</v>
      </c>
      <c r="C614" t="s">
        <v>48</v>
      </c>
      <c r="D614" t="s">
        <v>458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459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460</v>
      </c>
      <c r="E616">
        <v>6825951.1500000004</v>
      </c>
      <c r="F616">
        <v>568994.22</v>
      </c>
    </row>
    <row r="617" spans="1:6" x14ac:dyDescent="0.25">
      <c r="A617" t="s">
        <v>39</v>
      </c>
      <c r="B617" t="s">
        <v>20</v>
      </c>
      <c r="C617" t="s">
        <v>48</v>
      </c>
      <c r="D617" t="s">
        <v>446</v>
      </c>
      <c r="E617">
        <v>0</v>
      </c>
      <c r="F617">
        <v>117491.85</v>
      </c>
    </row>
    <row r="618" spans="1:6" x14ac:dyDescent="0.25">
      <c r="A618" t="s">
        <v>39</v>
      </c>
      <c r="B618" t="s">
        <v>20</v>
      </c>
      <c r="C618" t="s">
        <v>48</v>
      </c>
      <c r="D618" t="s">
        <v>447</v>
      </c>
      <c r="E618">
        <v>1296036.6200000001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448</v>
      </c>
      <c r="E619">
        <v>2644869.73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449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450</v>
      </c>
      <c r="E621">
        <v>1490455.79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451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452</v>
      </c>
      <c r="E623">
        <v>1746393.54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453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454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455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456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457</v>
      </c>
      <c r="E628">
        <v>0</v>
      </c>
      <c r="F628">
        <v>534939.77</v>
      </c>
    </row>
    <row r="629" spans="1:6" x14ac:dyDescent="0.25">
      <c r="A629" t="s">
        <v>39</v>
      </c>
      <c r="B629" t="s">
        <v>20</v>
      </c>
      <c r="C629" t="s">
        <v>48</v>
      </c>
      <c r="D629" t="s">
        <v>458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459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460</v>
      </c>
      <c r="E631">
        <v>7177755.6799999997</v>
      </c>
      <c r="F631">
        <v>652431.62</v>
      </c>
    </row>
    <row r="632" spans="1:6" x14ac:dyDescent="0.25">
      <c r="A632" t="s">
        <v>39</v>
      </c>
      <c r="B632" t="s">
        <v>21</v>
      </c>
      <c r="C632" t="s">
        <v>48</v>
      </c>
      <c r="D632" t="s">
        <v>446</v>
      </c>
      <c r="E632">
        <v>0</v>
      </c>
      <c r="F632">
        <v>272739.5</v>
      </c>
    </row>
    <row r="633" spans="1:6" x14ac:dyDescent="0.25">
      <c r="A633" t="s">
        <v>39</v>
      </c>
      <c r="B633" t="s">
        <v>21</v>
      </c>
      <c r="C633" t="s">
        <v>48</v>
      </c>
      <c r="D633" t="s">
        <v>447</v>
      </c>
      <c r="E633">
        <v>1222467.95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448</v>
      </c>
      <c r="E634">
        <v>2644869.73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449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450</v>
      </c>
      <c r="E636">
        <v>1490455.79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451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452</v>
      </c>
      <c r="E638">
        <v>1671061.76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453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454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455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456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457</v>
      </c>
      <c r="E643">
        <v>0</v>
      </c>
      <c r="F643">
        <v>546853.29</v>
      </c>
    </row>
    <row r="644" spans="1:6" x14ac:dyDescent="0.25">
      <c r="A644" t="s">
        <v>39</v>
      </c>
      <c r="B644" t="s">
        <v>21</v>
      </c>
      <c r="C644" t="s">
        <v>48</v>
      </c>
      <c r="D644" t="s">
        <v>458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459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460</v>
      </c>
      <c r="E646">
        <v>7028855.2400000002</v>
      </c>
      <c r="F646">
        <v>819592.79</v>
      </c>
    </row>
    <row r="647" spans="1:6" x14ac:dyDescent="0.25">
      <c r="A647" t="s">
        <v>39</v>
      </c>
      <c r="B647" t="s">
        <v>22</v>
      </c>
      <c r="C647" t="s">
        <v>48</v>
      </c>
      <c r="D647" t="s">
        <v>446</v>
      </c>
      <c r="E647">
        <v>0</v>
      </c>
      <c r="F647">
        <v>271273.49</v>
      </c>
    </row>
    <row r="648" spans="1:6" x14ac:dyDescent="0.25">
      <c r="A648" t="s">
        <v>39</v>
      </c>
      <c r="B648" t="s">
        <v>22</v>
      </c>
      <c r="C648" t="s">
        <v>48</v>
      </c>
      <c r="D648" t="s">
        <v>447</v>
      </c>
      <c r="E648">
        <v>1032061.08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448</v>
      </c>
      <c r="E649">
        <v>2644869.73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449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450</v>
      </c>
      <c r="E651">
        <v>1490455.79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451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452</v>
      </c>
      <c r="E653">
        <v>1575909.74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453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454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455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456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457</v>
      </c>
      <c r="E658">
        <v>0</v>
      </c>
      <c r="F658">
        <v>562200.59</v>
      </c>
    </row>
    <row r="659" spans="1:6" x14ac:dyDescent="0.25">
      <c r="A659" t="s">
        <v>39</v>
      </c>
      <c r="B659" t="s">
        <v>22</v>
      </c>
      <c r="C659" t="s">
        <v>48</v>
      </c>
      <c r="D659" t="s">
        <v>458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459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460</v>
      </c>
      <c r="E661">
        <v>6743296.3399999999</v>
      </c>
      <c r="F661">
        <v>833474.08</v>
      </c>
    </row>
    <row r="662" spans="1:6" x14ac:dyDescent="0.25">
      <c r="A662" t="s">
        <v>39</v>
      </c>
      <c r="B662" t="s">
        <v>23</v>
      </c>
      <c r="C662" t="s">
        <v>48</v>
      </c>
      <c r="D662" t="s">
        <v>446</v>
      </c>
      <c r="E662">
        <v>0</v>
      </c>
      <c r="F662">
        <v>189977.37</v>
      </c>
    </row>
    <row r="663" spans="1:6" x14ac:dyDescent="0.25">
      <c r="A663" t="s">
        <v>39</v>
      </c>
      <c r="B663" t="s">
        <v>23</v>
      </c>
      <c r="C663" t="s">
        <v>48</v>
      </c>
      <c r="D663" t="s">
        <v>447</v>
      </c>
      <c r="E663">
        <v>1357485.24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448</v>
      </c>
      <c r="E664">
        <v>2644869.73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449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450</v>
      </c>
      <c r="E666">
        <v>1490455.79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451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452</v>
      </c>
      <c r="E668">
        <v>1644437.29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453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454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455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456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457</v>
      </c>
      <c r="E673">
        <v>0</v>
      </c>
      <c r="F673">
        <v>530985.73</v>
      </c>
    </row>
    <row r="674" spans="1:6" x14ac:dyDescent="0.25">
      <c r="A674" t="s">
        <v>39</v>
      </c>
      <c r="B674" t="s">
        <v>23</v>
      </c>
      <c r="C674" t="s">
        <v>48</v>
      </c>
      <c r="D674" t="s">
        <v>458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459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460</v>
      </c>
      <c r="E676">
        <v>7137248.0499999998</v>
      </c>
      <c r="F676">
        <v>720963.1</v>
      </c>
    </row>
    <row r="677" spans="1:6" x14ac:dyDescent="0.25">
      <c r="A677" t="s">
        <v>39</v>
      </c>
      <c r="B677" t="s">
        <v>24</v>
      </c>
      <c r="C677" t="s">
        <v>48</v>
      </c>
      <c r="D677" t="s">
        <v>446</v>
      </c>
      <c r="E677">
        <v>0</v>
      </c>
      <c r="F677">
        <v>107550.59</v>
      </c>
    </row>
    <row r="678" spans="1:6" x14ac:dyDescent="0.25">
      <c r="A678" t="s">
        <v>39</v>
      </c>
      <c r="B678" t="s">
        <v>24</v>
      </c>
      <c r="C678" t="s">
        <v>48</v>
      </c>
      <c r="D678" t="s">
        <v>447</v>
      </c>
      <c r="E678">
        <v>1669927.83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448</v>
      </c>
      <c r="E679">
        <v>2644869.73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449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450</v>
      </c>
      <c r="E681">
        <v>1490455.79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451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452</v>
      </c>
      <c r="E683">
        <v>1709574.73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453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454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455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456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457</v>
      </c>
      <c r="E688">
        <v>0</v>
      </c>
      <c r="F688">
        <v>504143.25</v>
      </c>
    </row>
    <row r="689" spans="1:6" x14ac:dyDescent="0.25">
      <c r="A689" t="s">
        <v>39</v>
      </c>
      <c r="B689" t="s">
        <v>24</v>
      </c>
      <c r="C689" t="s">
        <v>48</v>
      </c>
      <c r="D689" t="s">
        <v>458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459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460</v>
      </c>
      <c r="E691">
        <v>7514828.0899999999</v>
      </c>
      <c r="F691">
        <v>611693.84</v>
      </c>
    </row>
    <row r="692" spans="1:6" x14ac:dyDescent="0.25">
      <c r="A692" t="s">
        <v>39</v>
      </c>
      <c r="B692" t="s">
        <v>25</v>
      </c>
      <c r="C692" t="s">
        <v>48</v>
      </c>
      <c r="D692" t="s">
        <v>446</v>
      </c>
      <c r="E692">
        <v>0</v>
      </c>
      <c r="F692">
        <v>23283.4</v>
      </c>
    </row>
    <row r="693" spans="1:6" x14ac:dyDescent="0.25">
      <c r="A693" t="s">
        <v>39</v>
      </c>
      <c r="B693" t="s">
        <v>25</v>
      </c>
      <c r="C693" t="s">
        <v>48</v>
      </c>
      <c r="D693" t="s">
        <v>447</v>
      </c>
      <c r="E693">
        <v>2354252.5099999998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448</v>
      </c>
      <c r="E694">
        <v>2644869.73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449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450</v>
      </c>
      <c r="E696">
        <v>1490455.79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451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452</v>
      </c>
      <c r="E698">
        <v>1663056.87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453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454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455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456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457</v>
      </c>
      <c r="E703">
        <v>0</v>
      </c>
      <c r="F703">
        <v>447624.06</v>
      </c>
    </row>
    <row r="704" spans="1:6" x14ac:dyDescent="0.25">
      <c r="A704" t="s">
        <v>39</v>
      </c>
      <c r="B704" t="s">
        <v>25</v>
      </c>
      <c r="C704" t="s">
        <v>48</v>
      </c>
      <c r="D704" t="s">
        <v>458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459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460</v>
      </c>
      <c r="E706">
        <v>8152634.9100000001</v>
      </c>
      <c r="F706">
        <v>470907.47</v>
      </c>
    </row>
    <row r="707" spans="1:6" x14ac:dyDescent="0.25">
      <c r="A707" t="s">
        <v>39</v>
      </c>
      <c r="B707" t="s">
        <v>26</v>
      </c>
      <c r="C707" t="s">
        <v>48</v>
      </c>
      <c r="D707" t="s">
        <v>446</v>
      </c>
      <c r="E707">
        <v>0</v>
      </c>
      <c r="F707">
        <v>428862.35</v>
      </c>
    </row>
    <row r="708" spans="1:6" x14ac:dyDescent="0.25">
      <c r="A708" t="s">
        <v>39</v>
      </c>
      <c r="B708" t="s">
        <v>26</v>
      </c>
      <c r="C708" t="s">
        <v>48</v>
      </c>
      <c r="D708" t="s">
        <v>447</v>
      </c>
      <c r="E708">
        <v>1085776.57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448</v>
      </c>
      <c r="E709">
        <v>2644869.73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449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450</v>
      </c>
      <c r="E711">
        <v>1490455.79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451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452</v>
      </c>
      <c r="E713">
        <v>1726720.9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453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454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455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456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457</v>
      </c>
      <c r="E718">
        <v>0</v>
      </c>
      <c r="F718">
        <v>594512.94999999995</v>
      </c>
    </row>
    <row r="719" spans="1:6" x14ac:dyDescent="0.25">
      <c r="A719" t="s">
        <v>39</v>
      </c>
      <c r="B719" t="s">
        <v>26</v>
      </c>
      <c r="C719" t="s">
        <v>48</v>
      </c>
      <c r="D719" t="s">
        <v>458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459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460</v>
      </c>
      <c r="E721">
        <v>6947822.9900000002</v>
      </c>
      <c r="F721">
        <v>1023375.31</v>
      </c>
    </row>
    <row r="722" spans="1:6" x14ac:dyDescent="0.25">
      <c r="A722" t="s">
        <v>40</v>
      </c>
      <c r="B722" t="s">
        <v>73</v>
      </c>
      <c r="C722" t="s">
        <v>48</v>
      </c>
      <c r="D722" t="s">
        <v>446</v>
      </c>
      <c r="E722">
        <v>0</v>
      </c>
      <c r="F722">
        <v>598654.31000000006</v>
      </c>
    </row>
    <row r="723" spans="1:6" x14ac:dyDescent="0.25">
      <c r="A723" t="s">
        <v>40</v>
      </c>
      <c r="B723" t="s">
        <v>73</v>
      </c>
      <c r="C723" t="s">
        <v>48</v>
      </c>
      <c r="D723" t="s">
        <v>447</v>
      </c>
      <c r="E723">
        <v>11279.6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448</v>
      </c>
      <c r="E724">
        <v>1347017.37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449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450</v>
      </c>
      <c r="E726">
        <v>1490455.79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451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452</v>
      </c>
      <c r="E728">
        <v>912957.65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453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454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455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456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457</v>
      </c>
      <c r="E733">
        <v>0</v>
      </c>
      <c r="F733">
        <v>657482.94999999995</v>
      </c>
    </row>
    <row r="734" spans="1:6" x14ac:dyDescent="0.25">
      <c r="A734" t="s">
        <v>40</v>
      </c>
      <c r="B734" t="s">
        <v>73</v>
      </c>
      <c r="C734" t="s">
        <v>48</v>
      </c>
      <c r="D734" t="s">
        <v>458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459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460</v>
      </c>
      <c r="E736">
        <v>3761710.42</v>
      </c>
      <c r="F736">
        <v>1256137.26</v>
      </c>
    </row>
    <row r="737" spans="1:6" x14ac:dyDescent="0.25">
      <c r="A737" t="s">
        <v>40</v>
      </c>
      <c r="B737" t="s">
        <v>74</v>
      </c>
      <c r="C737" t="s">
        <v>48</v>
      </c>
      <c r="D737" t="s">
        <v>446</v>
      </c>
      <c r="E737">
        <v>0</v>
      </c>
      <c r="F737">
        <v>662530.89</v>
      </c>
    </row>
    <row r="738" spans="1:6" x14ac:dyDescent="0.25">
      <c r="A738" t="s">
        <v>40</v>
      </c>
      <c r="B738" t="s">
        <v>74</v>
      </c>
      <c r="C738" t="s">
        <v>48</v>
      </c>
      <c r="D738" t="s">
        <v>447</v>
      </c>
      <c r="E738">
        <v>420601.29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448</v>
      </c>
      <c r="E739">
        <v>1347017.37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449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450</v>
      </c>
      <c r="E741">
        <v>1490455.79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451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452</v>
      </c>
      <c r="E743">
        <v>1459865.86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453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454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455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456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457</v>
      </c>
      <c r="E748">
        <v>0</v>
      </c>
      <c r="F748">
        <v>604069.30000000005</v>
      </c>
    </row>
    <row r="749" spans="1:6" x14ac:dyDescent="0.25">
      <c r="A749" t="s">
        <v>40</v>
      </c>
      <c r="B749" t="s">
        <v>74</v>
      </c>
      <c r="C749" t="s">
        <v>48</v>
      </c>
      <c r="D749" t="s">
        <v>458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459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460</v>
      </c>
      <c r="E751">
        <v>4717940.3099999996</v>
      </c>
      <c r="F751">
        <v>1266600.19</v>
      </c>
    </row>
    <row r="752" spans="1:6" x14ac:dyDescent="0.25">
      <c r="A752" t="s">
        <v>40</v>
      </c>
      <c r="B752" t="s">
        <v>75</v>
      </c>
      <c r="C752" t="s">
        <v>48</v>
      </c>
      <c r="D752" t="s">
        <v>446</v>
      </c>
      <c r="E752">
        <v>0</v>
      </c>
      <c r="F752">
        <v>413324.88</v>
      </c>
    </row>
    <row r="753" spans="1:6" x14ac:dyDescent="0.25">
      <c r="A753" t="s">
        <v>40</v>
      </c>
      <c r="B753" t="s">
        <v>75</v>
      </c>
      <c r="C753" t="s">
        <v>48</v>
      </c>
      <c r="D753" t="s">
        <v>447</v>
      </c>
      <c r="E753">
        <v>221808.07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448</v>
      </c>
      <c r="E754">
        <v>1347017.37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449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450</v>
      </c>
      <c r="E756">
        <v>1490455.79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451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452</v>
      </c>
      <c r="E758">
        <v>1356314.47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453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454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455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456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457</v>
      </c>
      <c r="E763">
        <v>0</v>
      </c>
      <c r="F763">
        <v>601684.03</v>
      </c>
    </row>
    <row r="764" spans="1:6" x14ac:dyDescent="0.25">
      <c r="A764" t="s">
        <v>40</v>
      </c>
      <c r="B764" t="s">
        <v>75</v>
      </c>
      <c r="C764" t="s">
        <v>48</v>
      </c>
      <c r="D764" t="s">
        <v>458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459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460</v>
      </c>
      <c r="E766">
        <v>4415595.7</v>
      </c>
      <c r="F766">
        <v>1015008.91</v>
      </c>
    </row>
    <row r="767" spans="1:6" x14ac:dyDescent="0.25">
      <c r="A767" t="s">
        <v>40</v>
      </c>
      <c r="B767" t="s">
        <v>76</v>
      </c>
      <c r="C767" t="s">
        <v>48</v>
      </c>
      <c r="D767" t="s">
        <v>446</v>
      </c>
      <c r="E767">
        <v>0</v>
      </c>
      <c r="F767">
        <v>354005.57</v>
      </c>
    </row>
    <row r="768" spans="1:6" x14ac:dyDescent="0.25">
      <c r="A768" t="s">
        <v>40</v>
      </c>
      <c r="B768" t="s">
        <v>76</v>
      </c>
      <c r="C768" t="s">
        <v>48</v>
      </c>
      <c r="D768" t="s">
        <v>447</v>
      </c>
      <c r="E768">
        <v>518969.85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448</v>
      </c>
      <c r="E769">
        <v>1347017.37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449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450</v>
      </c>
      <c r="E771">
        <v>1490455.79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451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452</v>
      </c>
      <c r="E773">
        <v>1448915.79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453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454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455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456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457</v>
      </c>
      <c r="E778">
        <v>0</v>
      </c>
      <c r="F778">
        <v>580974.13</v>
      </c>
    </row>
    <row r="779" spans="1:6" x14ac:dyDescent="0.25">
      <c r="A779" t="s">
        <v>40</v>
      </c>
      <c r="B779" t="s">
        <v>76</v>
      </c>
      <c r="C779" t="s">
        <v>48</v>
      </c>
      <c r="D779" t="s">
        <v>458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459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460</v>
      </c>
      <c r="E781">
        <v>4805358.8</v>
      </c>
      <c r="F781">
        <v>934979.7</v>
      </c>
    </row>
    <row r="782" spans="1:6" x14ac:dyDescent="0.25">
      <c r="A782" t="s">
        <v>40</v>
      </c>
      <c r="B782" t="s">
        <v>77</v>
      </c>
      <c r="C782" t="s">
        <v>48</v>
      </c>
      <c r="D782" t="s">
        <v>446</v>
      </c>
      <c r="E782">
        <v>0</v>
      </c>
      <c r="F782">
        <v>355581.54</v>
      </c>
    </row>
    <row r="783" spans="1:6" x14ac:dyDescent="0.25">
      <c r="A783" t="s">
        <v>40</v>
      </c>
      <c r="B783" t="s">
        <v>77</v>
      </c>
      <c r="C783" t="s">
        <v>48</v>
      </c>
      <c r="D783" t="s">
        <v>447</v>
      </c>
      <c r="E783">
        <v>298474.34999999998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448</v>
      </c>
      <c r="E784">
        <v>1347017.37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449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450</v>
      </c>
      <c r="E786">
        <v>1490455.79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451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452</v>
      </c>
      <c r="E788">
        <v>1363379.79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453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454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455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456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457</v>
      </c>
      <c r="E793">
        <v>0</v>
      </c>
      <c r="F793">
        <v>601671.80000000005</v>
      </c>
    </row>
    <row r="794" spans="1:6" x14ac:dyDescent="0.25">
      <c r="A794" t="s">
        <v>40</v>
      </c>
      <c r="B794" t="s">
        <v>77</v>
      </c>
      <c r="C794" t="s">
        <v>48</v>
      </c>
      <c r="D794" t="s">
        <v>458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459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460</v>
      </c>
      <c r="E796">
        <v>4499327.3</v>
      </c>
      <c r="F796">
        <v>957253.33</v>
      </c>
    </row>
    <row r="797" spans="1:6" x14ac:dyDescent="0.25">
      <c r="A797" t="s">
        <v>40</v>
      </c>
      <c r="B797" t="s">
        <v>78</v>
      </c>
      <c r="C797" t="s">
        <v>48</v>
      </c>
      <c r="D797" t="s">
        <v>446</v>
      </c>
      <c r="E797">
        <v>0</v>
      </c>
      <c r="F797">
        <v>90209.84</v>
      </c>
    </row>
    <row r="798" spans="1:6" x14ac:dyDescent="0.25">
      <c r="A798" t="s">
        <v>40</v>
      </c>
      <c r="B798" t="s">
        <v>78</v>
      </c>
      <c r="C798" t="s">
        <v>48</v>
      </c>
      <c r="D798" t="s">
        <v>447</v>
      </c>
      <c r="E798">
        <v>529460.68999999994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448</v>
      </c>
      <c r="E799">
        <v>1347017.37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449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450</v>
      </c>
      <c r="E801">
        <v>1490455.79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451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452</v>
      </c>
      <c r="E803">
        <v>1371888.16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453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454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455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456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457</v>
      </c>
      <c r="E808">
        <v>0</v>
      </c>
      <c r="F808">
        <v>554063.23</v>
      </c>
    </row>
    <row r="809" spans="1:6" x14ac:dyDescent="0.25">
      <c r="A809" t="s">
        <v>40</v>
      </c>
      <c r="B809" t="s">
        <v>78</v>
      </c>
      <c r="C809" t="s">
        <v>48</v>
      </c>
      <c r="D809" t="s">
        <v>458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459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460</v>
      </c>
      <c r="E811">
        <v>4738822.01</v>
      </c>
      <c r="F811">
        <v>644273.06999999995</v>
      </c>
    </row>
    <row r="812" spans="1:6" x14ac:dyDescent="0.25">
      <c r="A812" t="s">
        <v>40</v>
      </c>
      <c r="B812" t="s">
        <v>79</v>
      </c>
      <c r="C812" t="s">
        <v>48</v>
      </c>
      <c r="D812" t="s">
        <v>446</v>
      </c>
      <c r="E812">
        <v>0</v>
      </c>
      <c r="F812">
        <v>75257.2</v>
      </c>
    </row>
    <row r="813" spans="1:6" x14ac:dyDescent="0.25">
      <c r="A813" t="s">
        <v>40</v>
      </c>
      <c r="B813" t="s">
        <v>79</v>
      </c>
      <c r="C813" t="s">
        <v>48</v>
      </c>
      <c r="D813" t="s">
        <v>447</v>
      </c>
      <c r="E813">
        <v>613977.39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448</v>
      </c>
      <c r="E814">
        <v>1347017.37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449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450</v>
      </c>
      <c r="E816">
        <v>1490455.79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451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452</v>
      </c>
      <c r="E818">
        <v>1347179.02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453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454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455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456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457</v>
      </c>
      <c r="E823">
        <v>0</v>
      </c>
      <c r="F823">
        <v>546922.9</v>
      </c>
    </row>
    <row r="824" spans="1:6" x14ac:dyDescent="0.25">
      <c r="A824" t="s">
        <v>40</v>
      </c>
      <c r="B824" t="s">
        <v>79</v>
      </c>
      <c r="C824" t="s">
        <v>48</v>
      </c>
      <c r="D824" t="s">
        <v>458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459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460</v>
      </c>
      <c r="E826">
        <v>4798629.58</v>
      </c>
      <c r="F826">
        <v>622180.09</v>
      </c>
    </row>
    <row r="827" spans="1:6" x14ac:dyDescent="0.25">
      <c r="A827" t="s">
        <v>40</v>
      </c>
      <c r="B827" t="s">
        <v>80</v>
      </c>
      <c r="C827" t="s">
        <v>48</v>
      </c>
      <c r="D827" t="s">
        <v>446</v>
      </c>
      <c r="E827">
        <v>0</v>
      </c>
      <c r="F827">
        <v>109440.52</v>
      </c>
    </row>
    <row r="828" spans="1:6" x14ac:dyDescent="0.25">
      <c r="A828" t="s">
        <v>40</v>
      </c>
      <c r="B828" t="s">
        <v>80</v>
      </c>
      <c r="C828" t="s">
        <v>48</v>
      </c>
      <c r="D828" t="s">
        <v>447</v>
      </c>
      <c r="E828">
        <v>749093.37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448</v>
      </c>
      <c r="E829">
        <v>1347017.37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449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450</v>
      </c>
      <c r="E831">
        <v>1490455.79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451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452</v>
      </c>
      <c r="E833">
        <v>1453709.92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453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454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455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456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457</v>
      </c>
      <c r="E838">
        <v>0</v>
      </c>
      <c r="F838">
        <v>546300.88</v>
      </c>
    </row>
    <row r="839" spans="1:6" x14ac:dyDescent="0.25">
      <c r="A839" t="s">
        <v>40</v>
      </c>
      <c r="B839" t="s">
        <v>80</v>
      </c>
      <c r="C839" t="s">
        <v>48</v>
      </c>
      <c r="D839" t="s">
        <v>458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459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460</v>
      </c>
      <c r="E841">
        <v>5040276.45</v>
      </c>
      <c r="F841">
        <v>655741.4</v>
      </c>
    </row>
    <row r="842" spans="1:6" x14ac:dyDescent="0.25">
      <c r="A842" t="s">
        <v>40</v>
      </c>
      <c r="B842" t="s">
        <v>81</v>
      </c>
      <c r="C842" t="s">
        <v>48</v>
      </c>
      <c r="D842" t="s">
        <v>446</v>
      </c>
      <c r="E842">
        <v>0</v>
      </c>
      <c r="F842">
        <v>81043.789999999994</v>
      </c>
    </row>
    <row r="843" spans="1:6" x14ac:dyDescent="0.25">
      <c r="A843" t="s">
        <v>40</v>
      </c>
      <c r="B843" t="s">
        <v>81</v>
      </c>
      <c r="C843" t="s">
        <v>48</v>
      </c>
      <c r="D843" t="s">
        <v>447</v>
      </c>
      <c r="E843">
        <v>894312.98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448</v>
      </c>
      <c r="E844">
        <v>1347017.37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449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450</v>
      </c>
      <c r="E846">
        <v>1490455.79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451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452</v>
      </c>
      <c r="E848">
        <v>1587848.63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453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454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455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456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457</v>
      </c>
      <c r="E853">
        <v>0</v>
      </c>
      <c r="F853">
        <v>538769.79</v>
      </c>
    </row>
    <row r="854" spans="1:6" x14ac:dyDescent="0.25">
      <c r="A854" t="s">
        <v>40</v>
      </c>
      <c r="B854" t="s">
        <v>81</v>
      </c>
      <c r="C854" t="s">
        <v>48</v>
      </c>
      <c r="D854" t="s">
        <v>458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459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460</v>
      </c>
      <c r="E856">
        <v>5319634.7699999996</v>
      </c>
      <c r="F856">
        <v>619813.57999999996</v>
      </c>
    </row>
    <row r="857" spans="1:6" x14ac:dyDescent="0.25">
      <c r="A857" t="s">
        <v>40</v>
      </c>
      <c r="B857" t="s">
        <v>20</v>
      </c>
      <c r="C857" t="s">
        <v>48</v>
      </c>
      <c r="D857" t="s">
        <v>446</v>
      </c>
      <c r="E857">
        <v>0</v>
      </c>
      <c r="F857">
        <v>218638.01</v>
      </c>
    </row>
    <row r="858" spans="1:6" x14ac:dyDescent="0.25">
      <c r="A858" t="s">
        <v>40</v>
      </c>
      <c r="B858" t="s">
        <v>20</v>
      </c>
      <c r="C858" t="s">
        <v>48</v>
      </c>
      <c r="D858" t="s">
        <v>447</v>
      </c>
      <c r="E858">
        <v>1132720.3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448</v>
      </c>
      <c r="E859">
        <v>1347017.37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449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450</v>
      </c>
      <c r="E861">
        <v>1490455.79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451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452</v>
      </c>
      <c r="E863">
        <v>1573156.13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453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454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455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456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457</v>
      </c>
      <c r="E868">
        <v>0</v>
      </c>
      <c r="F868">
        <v>534622.41</v>
      </c>
    </row>
    <row r="869" spans="1:6" x14ac:dyDescent="0.25">
      <c r="A869" t="s">
        <v>40</v>
      </c>
      <c r="B869" t="s">
        <v>20</v>
      </c>
      <c r="C869" t="s">
        <v>48</v>
      </c>
      <c r="D869" t="s">
        <v>458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459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460</v>
      </c>
      <c r="E871">
        <v>5543349.5999999996</v>
      </c>
      <c r="F871">
        <v>753260.42</v>
      </c>
    </row>
    <row r="872" spans="1:6" x14ac:dyDescent="0.25">
      <c r="A872" t="s">
        <v>40</v>
      </c>
      <c r="B872" t="s">
        <v>21</v>
      </c>
      <c r="C872" t="s">
        <v>48</v>
      </c>
      <c r="D872" t="s">
        <v>446</v>
      </c>
      <c r="E872">
        <v>0</v>
      </c>
      <c r="F872">
        <v>334043.83</v>
      </c>
    </row>
    <row r="873" spans="1:6" x14ac:dyDescent="0.25">
      <c r="A873" t="s">
        <v>40</v>
      </c>
      <c r="B873" t="s">
        <v>21</v>
      </c>
      <c r="C873" t="s">
        <v>48</v>
      </c>
      <c r="D873" t="s">
        <v>447</v>
      </c>
      <c r="E873">
        <v>902655.64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448</v>
      </c>
      <c r="E874">
        <v>1347017.37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449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450</v>
      </c>
      <c r="E876">
        <v>1490455.79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451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452</v>
      </c>
      <c r="E878">
        <v>1085065.6100000001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453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454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455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456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457</v>
      </c>
      <c r="E883">
        <v>0</v>
      </c>
      <c r="F883">
        <v>546377.77</v>
      </c>
    </row>
    <row r="884" spans="1:6" x14ac:dyDescent="0.25">
      <c r="A884" t="s">
        <v>40</v>
      </c>
      <c r="B884" t="s">
        <v>21</v>
      </c>
      <c r="C884" t="s">
        <v>48</v>
      </c>
      <c r="D884" t="s">
        <v>458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459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460</v>
      </c>
      <c r="E886">
        <v>4825194.41</v>
      </c>
      <c r="F886">
        <v>880421.61</v>
      </c>
    </row>
    <row r="887" spans="1:6" x14ac:dyDescent="0.25">
      <c r="A887" t="s">
        <v>40</v>
      </c>
      <c r="B887" t="s">
        <v>22</v>
      </c>
      <c r="C887" t="s">
        <v>48</v>
      </c>
      <c r="D887" t="s">
        <v>446</v>
      </c>
      <c r="E887">
        <v>0</v>
      </c>
      <c r="F887">
        <v>369869.2</v>
      </c>
    </row>
    <row r="888" spans="1:6" x14ac:dyDescent="0.25">
      <c r="A888" t="s">
        <v>40</v>
      </c>
      <c r="B888" t="s">
        <v>22</v>
      </c>
      <c r="C888" t="s">
        <v>48</v>
      </c>
      <c r="D888" t="s">
        <v>447</v>
      </c>
      <c r="E888">
        <v>773058.57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448</v>
      </c>
      <c r="E889">
        <v>1347017.37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449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450</v>
      </c>
      <c r="E891">
        <v>1490455.79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451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452</v>
      </c>
      <c r="E893">
        <v>1080290.68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453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454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455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456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457</v>
      </c>
      <c r="E898">
        <v>0</v>
      </c>
      <c r="F898">
        <v>561858.78</v>
      </c>
    </row>
    <row r="899" spans="1:6" x14ac:dyDescent="0.25">
      <c r="A899" t="s">
        <v>40</v>
      </c>
      <c r="B899" t="s">
        <v>22</v>
      </c>
      <c r="C899" t="s">
        <v>48</v>
      </c>
      <c r="D899" t="s">
        <v>458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459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460</v>
      </c>
      <c r="E901">
        <v>4690822.41</v>
      </c>
      <c r="F901">
        <v>931727.98</v>
      </c>
    </row>
    <row r="902" spans="1:6" x14ac:dyDescent="0.25">
      <c r="A902" t="s">
        <v>40</v>
      </c>
      <c r="B902" t="s">
        <v>23</v>
      </c>
      <c r="C902" t="s">
        <v>48</v>
      </c>
      <c r="D902" t="s">
        <v>446</v>
      </c>
      <c r="E902">
        <v>0</v>
      </c>
      <c r="F902">
        <v>272426.77</v>
      </c>
    </row>
    <row r="903" spans="1:6" x14ac:dyDescent="0.25">
      <c r="A903" t="s">
        <v>40</v>
      </c>
      <c r="B903" t="s">
        <v>23</v>
      </c>
      <c r="C903" t="s">
        <v>48</v>
      </c>
      <c r="D903" t="s">
        <v>447</v>
      </c>
      <c r="E903">
        <v>1013933.21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448</v>
      </c>
      <c r="E904">
        <v>1347017.37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449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450</v>
      </c>
      <c r="E906">
        <v>1490455.79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451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452</v>
      </c>
      <c r="E908">
        <v>1097672.28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453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454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455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456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457</v>
      </c>
      <c r="E913">
        <v>0</v>
      </c>
      <c r="F913">
        <v>530641.31000000006</v>
      </c>
    </row>
    <row r="914" spans="1:6" x14ac:dyDescent="0.25">
      <c r="A914" t="s">
        <v>40</v>
      </c>
      <c r="B914" t="s">
        <v>23</v>
      </c>
      <c r="C914" t="s">
        <v>48</v>
      </c>
      <c r="D914" t="s">
        <v>458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459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460</v>
      </c>
      <c r="E916">
        <v>4949078.6500000004</v>
      </c>
      <c r="F916">
        <v>803068.08</v>
      </c>
    </row>
    <row r="917" spans="1:6" x14ac:dyDescent="0.25">
      <c r="A917" t="s">
        <v>40</v>
      </c>
      <c r="B917" t="s">
        <v>24</v>
      </c>
      <c r="C917" t="s">
        <v>48</v>
      </c>
      <c r="D917" t="s">
        <v>446</v>
      </c>
      <c r="E917">
        <v>0</v>
      </c>
      <c r="F917">
        <v>144291.15</v>
      </c>
    </row>
    <row r="918" spans="1:6" x14ac:dyDescent="0.25">
      <c r="A918" t="s">
        <v>40</v>
      </c>
      <c r="B918" t="s">
        <v>24</v>
      </c>
      <c r="C918" t="s">
        <v>48</v>
      </c>
      <c r="D918" t="s">
        <v>447</v>
      </c>
      <c r="E918">
        <v>1273659.69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448</v>
      </c>
      <c r="E919">
        <v>1347017.37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449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450</v>
      </c>
      <c r="E921">
        <v>1490455.79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451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452</v>
      </c>
      <c r="E923">
        <v>1161824.3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453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454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455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456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457</v>
      </c>
      <c r="E928">
        <v>0</v>
      </c>
      <c r="F928">
        <v>503733.29</v>
      </c>
    </row>
    <row r="929" spans="1:6" x14ac:dyDescent="0.25">
      <c r="A929" t="s">
        <v>40</v>
      </c>
      <c r="B929" t="s">
        <v>24</v>
      </c>
      <c r="C929" t="s">
        <v>48</v>
      </c>
      <c r="D929" t="s">
        <v>458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459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460</v>
      </c>
      <c r="E931">
        <v>5272957.1500000004</v>
      </c>
      <c r="F931">
        <v>648024.43999999994</v>
      </c>
    </row>
    <row r="932" spans="1:6" x14ac:dyDescent="0.25">
      <c r="A932" t="s">
        <v>40</v>
      </c>
      <c r="B932" t="s">
        <v>25</v>
      </c>
      <c r="C932" t="s">
        <v>48</v>
      </c>
      <c r="D932" t="s">
        <v>446</v>
      </c>
      <c r="E932">
        <v>0</v>
      </c>
      <c r="F932">
        <v>35503.5</v>
      </c>
    </row>
    <row r="933" spans="1:6" x14ac:dyDescent="0.25">
      <c r="A933" t="s">
        <v>40</v>
      </c>
      <c r="B933" t="s">
        <v>25</v>
      </c>
      <c r="C933" t="s">
        <v>48</v>
      </c>
      <c r="D933" t="s">
        <v>447</v>
      </c>
      <c r="E933">
        <v>1800002.42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448</v>
      </c>
      <c r="E934">
        <v>1347017.37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449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450</v>
      </c>
      <c r="E936">
        <v>1490455.79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451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452</v>
      </c>
      <c r="E938">
        <v>1117537.56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453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454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455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456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457</v>
      </c>
      <c r="E943">
        <v>0</v>
      </c>
      <c r="F943">
        <v>447120.48</v>
      </c>
    </row>
    <row r="944" spans="1:6" x14ac:dyDescent="0.25">
      <c r="A944" t="s">
        <v>40</v>
      </c>
      <c r="B944" t="s">
        <v>25</v>
      </c>
      <c r="C944" t="s">
        <v>48</v>
      </c>
      <c r="D944" t="s">
        <v>458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459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460</v>
      </c>
      <c r="E946">
        <v>5755013.1399999997</v>
      </c>
      <c r="F946">
        <v>482623.98</v>
      </c>
    </row>
    <row r="947" spans="1:6" x14ac:dyDescent="0.25">
      <c r="A947" t="s">
        <v>40</v>
      </c>
      <c r="B947" t="s">
        <v>26</v>
      </c>
      <c r="C947" t="s">
        <v>48</v>
      </c>
      <c r="D947" t="s">
        <v>446</v>
      </c>
      <c r="E947">
        <v>0</v>
      </c>
      <c r="F947">
        <v>538268.1</v>
      </c>
    </row>
    <row r="948" spans="1:6" x14ac:dyDescent="0.25">
      <c r="A948" t="s">
        <v>40</v>
      </c>
      <c r="B948" t="s">
        <v>26</v>
      </c>
      <c r="C948" t="s">
        <v>48</v>
      </c>
      <c r="D948" t="s">
        <v>447</v>
      </c>
      <c r="E948">
        <v>818779.17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448</v>
      </c>
      <c r="E949">
        <v>1347017.37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449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450</v>
      </c>
      <c r="E951">
        <v>1490455.79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451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452</v>
      </c>
      <c r="E953">
        <v>1184327.1200000001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453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454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455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456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457</v>
      </c>
      <c r="E958">
        <v>0</v>
      </c>
      <c r="F958">
        <v>594167.27</v>
      </c>
    </row>
    <row r="959" spans="1:6" x14ac:dyDescent="0.25">
      <c r="A959" t="s">
        <v>40</v>
      </c>
      <c r="B959" t="s">
        <v>26</v>
      </c>
      <c r="C959" t="s">
        <v>48</v>
      </c>
      <c r="D959" t="s">
        <v>458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459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460</v>
      </c>
      <c r="E961">
        <v>4840579.45</v>
      </c>
      <c r="F961">
        <v>1132435.3700000001</v>
      </c>
    </row>
    <row r="962" spans="1:6" x14ac:dyDescent="0.25">
      <c r="A962" t="s">
        <v>39</v>
      </c>
      <c r="B962" t="s">
        <v>73</v>
      </c>
      <c r="C962" t="s">
        <v>65</v>
      </c>
      <c r="D962" t="s">
        <v>446</v>
      </c>
      <c r="E962">
        <v>81473.98</v>
      </c>
      <c r="F962">
        <v>17061.580000000002</v>
      </c>
    </row>
    <row r="963" spans="1:6" x14ac:dyDescent="0.25">
      <c r="A963" t="s">
        <v>39</v>
      </c>
      <c r="B963" t="s">
        <v>73</v>
      </c>
      <c r="C963" t="s">
        <v>65</v>
      </c>
      <c r="D963" t="s">
        <v>447</v>
      </c>
      <c r="E963">
        <v>22061.279999999999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448</v>
      </c>
      <c r="E964">
        <v>2644869.73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449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450</v>
      </c>
      <c r="E966">
        <v>1490455.79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451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452</v>
      </c>
      <c r="E968">
        <v>1274726.48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453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454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455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456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457</v>
      </c>
      <c r="E973">
        <v>0</v>
      </c>
      <c r="F973">
        <v>657620.71</v>
      </c>
    </row>
    <row r="974" spans="1:6" x14ac:dyDescent="0.25">
      <c r="A974" t="s">
        <v>39</v>
      </c>
      <c r="B974" t="s">
        <v>73</v>
      </c>
      <c r="C974" t="s">
        <v>65</v>
      </c>
      <c r="D974" t="s">
        <v>458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459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460</v>
      </c>
      <c r="E976">
        <v>5513587.2699999996</v>
      </c>
      <c r="F976">
        <v>674682.29</v>
      </c>
    </row>
    <row r="977" spans="1:6" x14ac:dyDescent="0.25">
      <c r="A977" t="s">
        <v>39</v>
      </c>
      <c r="B977" t="s">
        <v>74</v>
      </c>
      <c r="C977" t="s">
        <v>65</v>
      </c>
      <c r="D977" t="s">
        <v>446</v>
      </c>
      <c r="E977">
        <v>81643.81</v>
      </c>
      <c r="F977">
        <v>14471.08</v>
      </c>
    </row>
    <row r="978" spans="1:6" x14ac:dyDescent="0.25">
      <c r="A978" t="s">
        <v>39</v>
      </c>
      <c r="B978" t="s">
        <v>74</v>
      </c>
      <c r="C978" t="s">
        <v>65</v>
      </c>
      <c r="D978" t="s">
        <v>447</v>
      </c>
      <c r="E978">
        <v>508032.14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448</v>
      </c>
      <c r="E979">
        <v>2644869.73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449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450</v>
      </c>
      <c r="E981">
        <v>1490455.79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451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452</v>
      </c>
      <c r="E983">
        <v>1534434.49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453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454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455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456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457</v>
      </c>
      <c r="E988">
        <v>0</v>
      </c>
      <c r="F988">
        <v>604343.61</v>
      </c>
    </row>
    <row r="989" spans="1:6" x14ac:dyDescent="0.25">
      <c r="A989" t="s">
        <v>39</v>
      </c>
      <c r="B989" t="s">
        <v>74</v>
      </c>
      <c r="C989" t="s">
        <v>65</v>
      </c>
      <c r="D989" t="s">
        <v>458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459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460</v>
      </c>
      <c r="E991">
        <v>6259435.96</v>
      </c>
      <c r="F991">
        <v>618814.68999999994</v>
      </c>
    </row>
    <row r="992" spans="1:6" x14ac:dyDescent="0.25">
      <c r="A992" t="s">
        <v>39</v>
      </c>
      <c r="B992" t="s">
        <v>75</v>
      </c>
      <c r="C992" t="s">
        <v>65</v>
      </c>
      <c r="D992" t="s">
        <v>446</v>
      </c>
      <c r="E992">
        <v>38759.4</v>
      </c>
      <c r="F992">
        <v>6734.98</v>
      </c>
    </row>
    <row r="993" spans="1:6" x14ac:dyDescent="0.25">
      <c r="A993" t="s">
        <v>39</v>
      </c>
      <c r="B993" t="s">
        <v>75</v>
      </c>
      <c r="C993" t="s">
        <v>65</v>
      </c>
      <c r="D993" t="s">
        <v>447</v>
      </c>
      <c r="E993">
        <v>288648.43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448</v>
      </c>
      <c r="E994">
        <v>2644869.73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449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450</v>
      </c>
      <c r="E996">
        <v>1490455.79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451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452</v>
      </c>
      <c r="E998">
        <v>1458095.7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453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454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455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456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457</v>
      </c>
      <c r="E1003">
        <v>0</v>
      </c>
      <c r="F1003">
        <v>601961.87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458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459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460</v>
      </c>
      <c r="E1006">
        <v>5920829.04</v>
      </c>
      <c r="F1006">
        <v>608696.85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446</v>
      </c>
      <c r="E1007">
        <v>35766.550000000003</v>
      </c>
      <c r="F1007">
        <v>6221.94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447</v>
      </c>
      <c r="E1008">
        <v>616298.41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448</v>
      </c>
      <c r="E1009">
        <v>2644869.73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449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450</v>
      </c>
      <c r="E1011">
        <v>1490455.79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451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452</v>
      </c>
      <c r="E1013">
        <v>1556228.03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453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454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455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456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457</v>
      </c>
      <c r="E1018">
        <v>0</v>
      </c>
      <c r="F1018">
        <v>581306.55000000005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458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459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460</v>
      </c>
      <c r="E1021">
        <v>6343618.5099999998</v>
      </c>
      <c r="F1021">
        <v>587528.49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446</v>
      </c>
      <c r="E1022">
        <v>39880.620000000003</v>
      </c>
      <c r="F1022">
        <v>6209.53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447</v>
      </c>
      <c r="E1023">
        <v>389394.65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448</v>
      </c>
      <c r="E1024">
        <v>2644869.73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449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450</v>
      </c>
      <c r="E1026">
        <v>1490455.79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451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452</v>
      </c>
      <c r="E1028">
        <v>1465768.64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453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454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455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456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457</v>
      </c>
      <c r="E1033">
        <v>0</v>
      </c>
      <c r="F1033">
        <v>601991.14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458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459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460</v>
      </c>
      <c r="E1036">
        <v>6030369.4299999997</v>
      </c>
      <c r="F1036">
        <v>608200.67000000004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446</v>
      </c>
      <c r="E1037">
        <v>6893.23</v>
      </c>
      <c r="F1037">
        <v>934.94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447</v>
      </c>
      <c r="E1038">
        <v>628507.04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448</v>
      </c>
      <c r="E1039">
        <v>2644869.73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449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450</v>
      </c>
      <c r="E1041">
        <v>1490455.79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451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452</v>
      </c>
      <c r="E1043">
        <v>1504351.13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453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454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455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456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457</v>
      </c>
      <c r="E1048">
        <v>0</v>
      </c>
      <c r="F1048">
        <v>554517.43000000005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458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459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460</v>
      </c>
      <c r="E1051">
        <v>6275076.9199999999</v>
      </c>
      <c r="F1051">
        <v>555452.37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446</v>
      </c>
      <c r="E1052">
        <v>6778.37</v>
      </c>
      <c r="F1052">
        <v>852.33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447</v>
      </c>
      <c r="E1053">
        <v>737703.22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448</v>
      </c>
      <c r="E1054">
        <v>2644869.73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449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450</v>
      </c>
      <c r="E1056">
        <v>1490455.79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451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452</v>
      </c>
      <c r="E1058">
        <v>1513979.23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453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454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455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456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457</v>
      </c>
      <c r="E1063">
        <v>0</v>
      </c>
      <c r="F1063">
        <v>547457.43999999994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458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459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460</v>
      </c>
      <c r="E1066">
        <v>6393786.3499999996</v>
      </c>
      <c r="F1066">
        <v>548309.77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446</v>
      </c>
      <c r="E1067">
        <v>9608.81</v>
      </c>
      <c r="F1067">
        <v>1523.6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447</v>
      </c>
      <c r="E1068">
        <v>870252.48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448</v>
      </c>
      <c r="E1069">
        <v>2644869.73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449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450</v>
      </c>
      <c r="E1071">
        <v>1490455.79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451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452</v>
      </c>
      <c r="E1073">
        <v>1558369.78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453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454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455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456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457</v>
      </c>
      <c r="E1078">
        <v>0</v>
      </c>
      <c r="F1078">
        <v>546656.15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458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459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460</v>
      </c>
      <c r="E1081">
        <v>6573556.5800000001</v>
      </c>
      <c r="F1081">
        <v>548179.75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446</v>
      </c>
      <c r="E1082">
        <v>6945.69</v>
      </c>
      <c r="F1082">
        <v>968.66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447</v>
      </c>
      <c r="E1083">
        <v>1012674.61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448</v>
      </c>
      <c r="E1084">
        <v>2644869.73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449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450</v>
      </c>
      <c r="E1086">
        <v>1490455.79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451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452</v>
      </c>
      <c r="E1088">
        <v>1662848.65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453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454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455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456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457</v>
      </c>
      <c r="E1093">
        <v>0</v>
      </c>
      <c r="F1093">
        <v>539099.97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458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459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460</v>
      </c>
      <c r="E1096">
        <v>6817794.4699999997</v>
      </c>
      <c r="F1096">
        <v>540068.63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446</v>
      </c>
      <c r="E1097">
        <v>31158.68</v>
      </c>
      <c r="F1097">
        <v>4624.8599999999997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447</v>
      </c>
      <c r="E1098">
        <v>1297104.97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448</v>
      </c>
      <c r="E1099">
        <v>2644869.73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449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450</v>
      </c>
      <c r="E1101">
        <v>1490455.79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451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452</v>
      </c>
      <c r="E1103">
        <v>1746395.64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453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454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455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456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457</v>
      </c>
      <c r="E1108">
        <v>0</v>
      </c>
      <c r="F1108">
        <v>534939.66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458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459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460</v>
      </c>
      <c r="E1111">
        <v>7209984.8099999996</v>
      </c>
      <c r="F1111">
        <v>539564.52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446</v>
      </c>
      <c r="E1112">
        <v>72623.33</v>
      </c>
      <c r="F1112">
        <v>12758.92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447</v>
      </c>
      <c r="E1113">
        <v>1237691.02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448</v>
      </c>
      <c r="E1114">
        <v>2644869.73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449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450</v>
      </c>
      <c r="E1116">
        <v>1490455.79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451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452</v>
      </c>
      <c r="E1118">
        <v>1670651.46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453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454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455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456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457</v>
      </c>
      <c r="E1123">
        <v>0</v>
      </c>
      <c r="F1123">
        <v>546854.35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458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459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460</v>
      </c>
      <c r="E1126">
        <v>7116291.3399999999</v>
      </c>
      <c r="F1126">
        <v>559613.27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446</v>
      </c>
      <c r="E1127">
        <v>74100.460000000006</v>
      </c>
      <c r="F1127">
        <v>12370.31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447</v>
      </c>
      <c r="E1128">
        <v>1040077.04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448</v>
      </c>
      <c r="E1129">
        <v>2644869.73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449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450</v>
      </c>
      <c r="E1131">
        <v>1490455.79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451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452</v>
      </c>
      <c r="E1133">
        <v>1575913.11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453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454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455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456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457</v>
      </c>
      <c r="E1138">
        <v>0</v>
      </c>
      <c r="F1138">
        <v>562201.71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458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459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460</v>
      </c>
      <c r="E1141">
        <v>6825416.1299999999</v>
      </c>
      <c r="F1141">
        <v>574572.02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446</v>
      </c>
      <c r="E1142">
        <v>51560.27</v>
      </c>
      <c r="F1142">
        <v>8188.32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447</v>
      </c>
      <c r="E1143">
        <v>1366929.72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448</v>
      </c>
      <c r="E1144">
        <v>2644869.73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449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450</v>
      </c>
      <c r="E1146">
        <v>1490455.79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451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452</v>
      </c>
      <c r="E1148">
        <v>1644399.12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453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454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455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456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457</v>
      </c>
      <c r="E1153">
        <v>0</v>
      </c>
      <c r="F1153">
        <v>530985.66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458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459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460</v>
      </c>
      <c r="E1156">
        <v>7198214.6299999999</v>
      </c>
      <c r="F1156">
        <v>539173.98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446</v>
      </c>
      <c r="E1157">
        <v>29465.4</v>
      </c>
      <c r="F1157">
        <v>4002.01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447</v>
      </c>
      <c r="E1158">
        <v>1687588.66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448</v>
      </c>
      <c r="E1159">
        <v>2644869.73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449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450</v>
      </c>
      <c r="E1161">
        <v>1490455.79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451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452</v>
      </c>
      <c r="E1163">
        <v>1709214.02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453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454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455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456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457</v>
      </c>
      <c r="E1168">
        <v>0</v>
      </c>
      <c r="F1168">
        <v>504143.74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458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459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460</v>
      </c>
      <c r="E1171">
        <v>7561593.5999999996</v>
      </c>
      <c r="F1171">
        <v>508145.75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446</v>
      </c>
      <c r="E1172">
        <v>6171.56</v>
      </c>
      <c r="F1172">
        <v>748.35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447</v>
      </c>
      <c r="E1173">
        <v>2357287.86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448</v>
      </c>
      <c r="E1174">
        <v>2644869.73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449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450</v>
      </c>
      <c r="E1176">
        <v>1490455.79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451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452</v>
      </c>
      <c r="E1178">
        <v>1662811.13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453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454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455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456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457</v>
      </c>
      <c r="E1183">
        <v>0</v>
      </c>
      <c r="F1183">
        <v>447619.69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458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459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460</v>
      </c>
      <c r="E1186">
        <v>8161596.0599999996</v>
      </c>
      <c r="F1186">
        <v>448368.04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446</v>
      </c>
      <c r="E1187">
        <v>142644.57999999999</v>
      </c>
      <c r="F1187">
        <v>18860.97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447</v>
      </c>
      <c r="E1188">
        <v>1111279.8899999999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448</v>
      </c>
      <c r="E1189">
        <v>2644869.73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449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450</v>
      </c>
      <c r="E1191">
        <v>1490455.79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451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452</v>
      </c>
      <c r="E1193">
        <v>1726564.69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453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454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455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456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457</v>
      </c>
      <c r="E1198">
        <v>0</v>
      </c>
      <c r="F1198">
        <v>594514.29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458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459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460</v>
      </c>
      <c r="E1201">
        <v>7115814.6799999997</v>
      </c>
      <c r="F1201">
        <v>613375.26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446</v>
      </c>
      <c r="E1202">
        <v>139840.13</v>
      </c>
      <c r="F1202">
        <v>26263.41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447</v>
      </c>
      <c r="E1203">
        <v>10471.98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448</v>
      </c>
      <c r="E1204">
        <v>1347017.37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449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450</v>
      </c>
      <c r="E1206">
        <v>1490455.79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451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452</v>
      </c>
      <c r="E1208">
        <v>912957.65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453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454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455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456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457</v>
      </c>
      <c r="E1213">
        <v>0</v>
      </c>
      <c r="F1213">
        <v>657482.98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458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459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460</v>
      </c>
      <c r="E1216">
        <v>3900742.92</v>
      </c>
      <c r="F1216">
        <v>683746.39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446</v>
      </c>
      <c r="E1217">
        <v>166820.92000000001</v>
      </c>
      <c r="F1217">
        <v>27850.99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447</v>
      </c>
      <c r="E1218">
        <v>417987.53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448</v>
      </c>
      <c r="E1219">
        <v>1347017.37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449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450</v>
      </c>
      <c r="E1221">
        <v>1490455.79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451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452</v>
      </c>
      <c r="E1223">
        <v>1459879.13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453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454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455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456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457</v>
      </c>
      <c r="E1228">
        <v>0</v>
      </c>
      <c r="F1228">
        <v>604069.1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458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459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460</v>
      </c>
      <c r="E1231">
        <v>4882160.74</v>
      </c>
      <c r="F1231">
        <v>631920.07999999996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446</v>
      </c>
      <c r="E1232">
        <v>96830.83</v>
      </c>
      <c r="F1232">
        <v>16049.7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447</v>
      </c>
      <c r="E1233">
        <v>219523.18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448</v>
      </c>
      <c r="E1234">
        <v>1347017.37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449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450</v>
      </c>
      <c r="E1236">
        <v>1490455.79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451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452</v>
      </c>
      <c r="E1238">
        <v>1356332.37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453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454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455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456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457</v>
      </c>
      <c r="E1243">
        <v>0</v>
      </c>
      <c r="F1243">
        <v>601705.75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458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459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460</v>
      </c>
      <c r="E1246">
        <v>4510159.55</v>
      </c>
      <c r="F1246">
        <v>617755.43999999994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446</v>
      </c>
      <c r="E1247">
        <v>83501.67</v>
      </c>
      <c r="F1247">
        <v>13138.26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447</v>
      </c>
      <c r="E1248">
        <v>517326.96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448</v>
      </c>
      <c r="E1249">
        <v>1347017.37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449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450</v>
      </c>
      <c r="E1251">
        <v>1490455.79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451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452</v>
      </c>
      <c r="E1253">
        <v>1448899.36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453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454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455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456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457</v>
      </c>
      <c r="E1258">
        <v>0</v>
      </c>
      <c r="F1258">
        <v>580974.30000000005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458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459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460</v>
      </c>
      <c r="E1261">
        <v>4887201.1500000004</v>
      </c>
      <c r="F1261">
        <v>594112.56000000006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446</v>
      </c>
      <c r="E1262">
        <v>85551.84</v>
      </c>
      <c r="F1262">
        <v>12435.44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447</v>
      </c>
      <c r="E1263">
        <v>297716.09999999998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448</v>
      </c>
      <c r="E1264">
        <v>1347017.37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449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450</v>
      </c>
      <c r="E1266">
        <v>1490455.79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451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452</v>
      </c>
      <c r="E1268">
        <v>1363381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453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454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455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456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457</v>
      </c>
      <c r="E1273">
        <v>0</v>
      </c>
      <c r="F1273">
        <v>601673.03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458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459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460</v>
      </c>
      <c r="E1276">
        <v>4584122.1100000003</v>
      </c>
      <c r="F1276">
        <v>614108.47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446</v>
      </c>
      <c r="E1277">
        <v>20276.830000000002</v>
      </c>
      <c r="F1277">
        <v>2547.8000000000002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447</v>
      </c>
      <c r="E1278">
        <v>503761.44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448</v>
      </c>
      <c r="E1279">
        <v>1347017.37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449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450</v>
      </c>
      <c r="E1281">
        <v>1490455.79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451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452</v>
      </c>
      <c r="E1283">
        <v>1371881.64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453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454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455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456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457</v>
      </c>
      <c r="E1288">
        <v>0</v>
      </c>
      <c r="F1288">
        <v>554062.06999999995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458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459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460</v>
      </c>
      <c r="E1291">
        <v>4733393.07</v>
      </c>
      <c r="F1291">
        <v>556609.87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446</v>
      </c>
      <c r="E1292">
        <v>16997.93</v>
      </c>
      <c r="F1292">
        <v>2040.79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447</v>
      </c>
      <c r="E1293">
        <v>595793.98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448</v>
      </c>
      <c r="E1294">
        <v>1347017.37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449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450</v>
      </c>
      <c r="E1296">
        <v>1490455.79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451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452</v>
      </c>
      <c r="E1298">
        <v>1347178.98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453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454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455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456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457</v>
      </c>
      <c r="E1303">
        <v>0</v>
      </c>
      <c r="F1303">
        <v>546921.41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458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459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460</v>
      </c>
      <c r="E1306">
        <v>4797444.05</v>
      </c>
      <c r="F1306">
        <v>548962.19999999995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446</v>
      </c>
      <c r="E1307">
        <v>25142.34</v>
      </c>
      <c r="F1307">
        <v>3375.25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447</v>
      </c>
      <c r="E1308">
        <v>740295.43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448</v>
      </c>
      <c r="E1309">
        <v>1347017.37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449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450</v>
      </c>
      <c r="E1311">
        <v>1490455.79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451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452</v>
      </c>
      <c r="E1313">
        <v>1453710.75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453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454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455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456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457</v>
      </c>
      <c r="E1318">
        <v>0</v>
      </c>
      <c r="F1318">
        <v>546300.84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458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459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460</v>
      </c>
      <c r="E1321">
        <v>5056621.68</v>
      </c>
      <c r="F1321">
        <v>549676.09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446</v>
      </c>
      <c r="E1322">
        <v>18633.919999999998</v>
      </c>
      <c r="F1322">
        <v>2239.7800000000002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447</v>
      </c>
      <c r="E1323">
        <v>882426.83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448</v>
      </c>
      <c r="E1324">
        <v>1347017.37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449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450</v>
      </c>
      <c r="E1326">
        <v>1490455.79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451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452</v>
      </c>
      <c r="E1328">
        <v>1587850.05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453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454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455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456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457</v>
      </c>
      <c r="E1333">
        <v>0</v>
      </c>
      <c r="F1333">
        <v>538769.76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458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459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460</v>
      </c>
      <c r="E1336">
        <v>5326383.97</v>
      </c>
      <c r="F1336">
        <v>541009.54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446</v>
      </c>
      <c r="E1337">
        <v>55452.6</v>
      </c>
      <c r="F1337">
        <v>7267.5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447</v>
      </c>
      <c r="E1338">
        <v>1133252.9099999999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448</v>
      </c>
      <c r="E1339">
        <v>1347017.37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449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450</v>
      </c>
      <c r="E1341">
        <v>1490455.79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451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452</v>
      </c>
      <c r="E1343">
        <v>1573151.56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453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454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455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456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457</v>
      </c>
      <c r="E1348">
        <v>0</v>
      </c>
      <c r="F1348">
        <v>534622.38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458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459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460</v>
      </c>
      <c r="E1351">
        <v>5599330.2400000002</v>
      </c>
      <c r="F1351">
        <v>541889.88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446</v>
      </c>
      <c r="E1352">
        <v>87025.68</v>
      </c>
      <c r="F1352">
        <v>12562.6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447</v>
      </c>
      <c r="E1353">
        <v>913936.83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448</v>
      </c>
      <c r="E1354">
        <v>1347017.37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449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450</v>
      </c>
      <c r="E1356">
        <v>1490455.79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451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452</v>
      </c>
      <c r="E1358">
        <v>1085019.69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453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454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455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456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457</v>
      </c>
      <c r="E1363">
        <v>0</v>
      </c>
      <c r="F1363">
        <v>546376.81000000006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458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459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460</v>
      </c>
      <c r="E1366">
        <v>4923455.3600000003</v>
      </c>
      <c r="F1366">
        <v>558939.41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446</v>
      </c>
      <c r="E1367">
        <v>96890.64</v>
      </c>
      <c r="F1367">
        <v>13930.26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447</v>
      </c>
      <c r="E1368">
        <v>778070.54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448</v>
      </c>
      <c r="E1369">
        <v>1347017.37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449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450</v>
      </c>
      <c r="E1371">
        <v>1490455.79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451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452</v>
      </c>
      <c r="E1373">
        <v>1080294.02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453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454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455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456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457</v>
      </c>
      <c r="E1378">
        <v>0</v>
      </c>
      <c r="F1378">
        <v>561858.38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458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459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460</v>
      </c>
      <c r="E1381">
        <v>4792728.3600000003</v>
      </c>
      <c r="F1381">
        <v>575788.64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446</v>
      </c>
      <c r="E1382">
        <v>70780.23</v>
      </c>
      <c r="F1382">
        <v>9612.3799999999992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447</v>
      </c>
      <c r="E1383">
        <v>1020270.81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448</v>
      </c>
      <c r="E1384">
        <v>1347017.37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449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450</v>
      </c>
      <c r="E1386">
        <v>1490455.79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451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452</v>
      </c>
      <c r="E1388">
        <v>1097663.74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453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454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455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456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457</v>
      </c>
      <c r="E1393">
        <v>0</v>
      </c>
      <c r="F1393">
        <v>530636.94999999995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458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459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460</v>
      </c>
      <c r="E1396">
        <v>5026187.9400000004</v>
      </c>
      <c r="F1396">
        <v>540249.32999999996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446</v>
      </c>
      <c r="E1397">
        <v>38503.089999999997</v>
      </c>
      <c r="F1397">
        <v>4423.2299999999996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447</v>
      </c>
      <c r="E1398">
        <v>1283822.6299999999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448</v>
      </c>
      <c r="E1399">
        <v>1347017.37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449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450</v>
      </c>
      <c r="E1401">
        <v>1490455.79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451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452</v>
      </c>
      <c r="E1403">
        <v>1161723.98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453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454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455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456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457</v>
      </c>
      <c r="E1408">
        <v>0</v>
      </c>
      <c r="F1408">
        <v>503645.35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458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459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460</v>
      </c>
      <c r="E1411">
        <v>5321522.8600000003</v>
      </c>
      <c r="F1411">
        <v>508068.57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446</v>
      </c>
      <c r="E1412">
        <v>9297.51</v>
      </c>
      <c r="F1412">
        <v>785.9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447</v>
      </c>
      <c r="E1413">
        <v>1804219.94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448</v>
      </c>
      <c r="E1414">
        <v>1347017.37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449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450</v>
      </c>
      <c r="E1416">
        <v>1490455.79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451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452</v>
      </c>
      <c r="E1418">
        <v>1117496.1399999999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453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454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455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456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457</v>
      </c>
      <c r="E1423">
        <v>0</v>
      </c>
      <c r="F1423">
        <v>447157.91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458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459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460</v>
      </c>
      <c r="E1426">
        <v>5768486.7599999998</v>
      </c>
      <c r="F1426">
        <v>447943.81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446</v>
      </c>
      <c r="E1427">
        <v>171297.65</v>
      </c>
      <c r="F1427">
        <v>19733.28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447</v>
      </c>
      <c r="E1428">
        <v>841573.04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448</v>
      </c>
      <c r="E1429">
        <v>1347017.37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449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450</v>
      </c>
      <c r="E1431">
        <v>1490455.79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451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452</v>
      </c>
      <c r="E1433">
        <v>1184346.97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453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454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455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456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457</v>
      </c>
      <c r="E1438">
        <v>0</v>
      </c>
      <c r="F1438">
        <v>594169.53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458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459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460</v>
      </c>
      <c r="E1441">
        <v>5034690.82</v>
      </c>
      <c r="F1441">
        <v>613902.81000000006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446</v>
      </c>
      <c r="E1442">
        <v>0</v>
      </c>
      <c r="F1442">
        <v>19098.77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447</v>
      </c>
      <c r="E1443">
        <v>21923.31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448</v>
      </c>
      <c r="E1444">
        <v>2644869.73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449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450</v>
      </c>
      <c r="E1446">
        <v>1490455.79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451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452</v>
      </c>
      <c r="E1448">
        <v>1277974.6399999999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453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454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455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456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457</v>
      </c>
      <c r="E1453">
        <v>0</v>
      </c>
      <c r="F1453">
        <v>657621.05000000005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458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459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460</v>
      </c>
      <c r="E1456">
        <v>5435223.4699999997</v>
      </c>
      <c r="F1456">
        <v>676719.82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446</v>
      </c>
      <c r="E1457">
        <v>0</v>
      </c>
      <c r="F1457">
        <v>15735.13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447</v>
      </c>
      <c r="E1458">
        <v>510862.63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448</v>
      </c>
      <c r="E1459">
        <v>2644869.73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449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450</v>
      </c>
      <c r="E1461">
        <v>1490455.79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451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452</v>
      </c>
      <c r="E1463">
        <v>1539384.62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453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454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455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456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457</v>
      </c>
      <c r="E1468">
        <v>0</v>
      </c>
      <c r="F1468">
        <v>604349.72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458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459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460</v>
      </c>
      <c r="E1471">
        <v>6185572.7800000003</v>
      </c>
      <c r="F1471">
        <v>620084.86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446</v>
      </c>
      <c r="E1472">
        <v>0</v>
      </c>
      <c r="F1472">
        <v>7172.22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447</v>
      </c>
      <c r="E1473">
        <v>291681.96000000002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448</v>
      </c>
      <c r="E1474">
        <v>2644869.73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449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450</v>
      </c>
      <c r="E1476">
        <v>1490455.79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451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452</v>
      </c>
      <c r="E1478">
        <v>1459124.51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453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454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455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456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457</v>
      </c>
      <c r="E1483">
        <v>0</v>
      </c>
      <c r="F1483">
        <v>601957.06999999995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458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459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460</v>
      </c>
      <c r="E1486">
        <v>5886131.9900000002</v>
      </c>
      <c r="F1486">
        <v>609129.29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446</v>
      </c>
      <c r="E1487">
        <v>0</v>
      </c>
      <c r="F1487">
        <v>6584.86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447</v>
      </c>
      <c r="E1488">
        <v>618008.51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448</v>
      </c>
      <c r="E1489">
        <v>2644869.73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449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450</v>
      </c>
      <c r="E1491">
        <v>1490455.79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451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452</v>
      </c>
      <c r="E1493">
        <v>1557561.28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453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454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455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456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457</v>
      </c>
      <c r="E1498">
        <v>0</v>
      </c>
      <c r="F1498">
        <v>581307.62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458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459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460</v>
      </c>
      <c r="E1501">
        <v>6310895.3099999996</v>
      </c>
      <c r="F1501">
        <v>587892.47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446</v>
      </c>
      <c r="E1502">
        <v>0</v>
      </c>
      <c r="F1502">
        <v>6478.51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447</v>
      </c>
      <c r="E1503">
        <v>390277.69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448</v>
      </c>
      <c r="E1504">
        <v>2644869.73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449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450</v>
      </c>
      <c r="E1506">
        <v>1490455.79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451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452</v>
      </c>
      <c r="E1508">
        <v>1466465.32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453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454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455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456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457</v>
      </c>
      <c r="E1513">
        <v>0</v>
      </c>
      <c r="F1513">
        <v>601994.30000000005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458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459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460</v>
      </c>
      <c r="E1516">
        <v>5992068.54</v>
      </c>
      <c r="F1516">
        <v>608472.81000000006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446</v>
      </c>
      <c r="E1517">
        <v>0</v>
      </c>
      <c r="F1517">
        <v>954.98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447</v>
      </c>
      <c r="E1518">
        <v>660709.93000000005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448</v>
      </c>
      <c r="E1519">
        <v>2644869.73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449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450</v>
      </c>
      <c r="E1521">
        <v>1490455.79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451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452</v>
      </c>
      <c r="E1523">
        <v>1504394.49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453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454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455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456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457</v>
      </c>
      <c r="E1528">
        <v>0</v>
      </c>
      <c r="F1528">
        <v>554516.19999999995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458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459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460</v>
      </c>
      <c r="E1531">
        <v>6300429.9400000004</v>
      </c>
      <c r="F1531">
        <v>555471.18000000005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446</v>
      </c>
      <c r="E1532">
        <v>0</v>
      </c>
      <c r="F1532">
        <v>867.07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447</v>
      </c>
      <c r="E1533">
        <v>758466.71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448</v>
      </c>
      <c r="E1534">
        <v>2644869.73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449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450</v>
      </c>
      <c r="E1536">
        <v>1490455.79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451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452</v>
      </c>
      <c r="E1538">
        <v>1513977.89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453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454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455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456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457</v>
      </c>
      <c r="E1543">
        <v>0</v>
      </c>
      <c r="F1543">
        <v>547458.19999999995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458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459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460</v>
      </c>
      <c r="E1546">
        <v>6407770.1200000001</v>
      </c>
      <c r="F1546">
        <v>548325.26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446</v>
      </c>
      <c r="E1547">
        <v>0</v>
      </c>
      <c r="F1547">
        <v>1560.2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447</v>
      </c>
      <c r="E1548">
        <v>883088.61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448</v>
      </c>
      <c r="E1549">
        <v>2644869.73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449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450</v>
      </c>
      <c r="E1551">
        <v>1490455.79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451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452</v>
      </c>
      <c r="E1553">
        <v>1558382.48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453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454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455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456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457</v>
      </c>
      <c r="E1558">
        <v>0</v>
      </c>
      <c r="F1558">
        <v>546658.79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458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459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460</v>
      </c>
      <c r="E1561">
        <v>6576796.6100000003</v>
      </c>
      <c r="F1561">
        <v>548218.99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446</v>
      </c>
      <c r="E1562">
        <v>0</v>
      </c>
      <c r="F1562">
        <v>996.17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447</v>
      </c>
      <c r="E1563">
        <v>1027360.93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448</v>
      </c>
      <c r="E1564">
        <v>2644869.73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449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450</v>
      </c>
      <c r="E1566">
        <v>1490455.79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451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452</v>
      </c>
      <c r="E1568">
        <v>1662810.53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453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454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455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456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457</v>
      </c>
      <c r="E1573">
        <v>0</v>
      </c>
      <c r="F1573">
        <v>539099.46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458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459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460</v>
      </c>
      <c r="E1576">
        <v>6825496.9800000004</v>
      </c>
      <c r="F1576">
        <v>540095.63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446</v>
      </c>
      <c r="E1577">
        <v>0</v>
      </c>
      <c r="F1577">
        <v>4793.7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447</v>
      </c>
      <c r="E1578">
        <v>1294116.18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448</v>
      </c>
      <c r="E1579">
        <v>2644869.73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449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450</v>
      </c>
      <c r="E1581">
        <v>1490455.79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451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452</v>
      </c>
      <c r="E1583">
        <v>1747704.68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453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454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455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456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457</v>
      </c>
      <c r="E1588">
        <v>0</v>
      </c>
      <c r="F1588">
        <v>534942.89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458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459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460</v>
      </c>
      <c r="E1591">
        <v>7177146.3799999999</v>
      </c>
      <c r="F1591">
        <v>539736.59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446</v>
      </c>
      <c r="E1592">
        <v>0</v>
      </c>
      <c r="F1592">
        <v>14288.4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447</v>
      </c>
      <c r="E1593">
        <v>1221184.56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448</v>
      </c>
      <c r="E1594">
        <v>2644869.73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449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450</v>
      </c>
      <c r="E1596">
        <v>1490455.79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451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452</v>
      </c>
      <c r="E1598">
        <v>1678478.23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453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454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455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456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457</v>
      </c>
      <c r="E1603">
        <v>0</v>
      </c>
      <c r="F1603">
        <v>546858.25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458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459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460</v>
      </c>
      <c r="E1606">
        <v>7034988.3099999996</v>
      </c>
      <c r="F1606">
        <v>561146.65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446</v>
      </c>
      <c r="E1607">
        <v>0</v>
      </c>
      <c r="F1607">
        <v>13866.13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447</v>
      </c>
      <c r="E1608">
        <v>1030808.92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448</v>
      </c>
      <c r="E1609">
        <v>2644869.73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449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450</v>
      </c>
      <c r="E1611">
        <v>1490455.79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451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452</v>
      </c>
      <c r="E1613">
        <v>1583174.8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453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454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455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456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457</v>
      </c>
      <c r="E1618">
        <v>0</v>
      </c>
      <c r="F1618">
        <v>562210.41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458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459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460</v>
      </c>
      <c r="E1621">
        <v>6749309.25</v>
      </c>
      <c r="F1621">
        <v>576076.54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446</v>
      </c>
      <c r="E1622">
        <v>0</v>
      </c>
      <c r="F1622">
        <v>9139.23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447</v>
      </c>
      <c r="E1623">
        <v>1356812.41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448</v>
      </c>
      <c r="E1624">
        <v>2644869.73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449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450</v>
      </c>
      <c r="E1626">
        <v>1490455.79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451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452</v>
      </c>
      <c r="E1628">
        <v>1648467.89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453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454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455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456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457</v>
      </c>
      <c r="E1633">
        <v>0</v>
      </c>
      <c r="F1633">
        <v>530993.51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458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459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460</v>
      </c>
      <c r="E1636">
        <v>7140605.8200000003</v>
      </c>
      <c r="F1636">
        <v>540132.73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446</v>
      </c>
      <c r="E1637">
        <v>0</v>
      </c>
      <c r="F1637">
        <v>4291.12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447</v>
      </c>
      <c r="E1638">
        <v>1668937.83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448</v>
      </c>
      <c r="E1639">
        <v>2644869.73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449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450</v>
      </c>
      <c r="E1641">
        <v>1490455.79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451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452</v>
      </c>
      <c r="E1643">
        <v>1710800.17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453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454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455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456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457</v>
      </c>
      <c r="E1648">
        <v>0</v>
      </c>
      <c r="F1648">
        <v>504123.95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458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459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460</v>
      </c>
      <c r="E1651">
        <v>7515063.5199999996</v>
      </c>
      <c r="F1651">
        <v>508415.07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446</v>
      </c>
      <c r="E1652">
        <v>0</v>
      </c>
      <c r="F1652">
        <v>769.57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447</v>
      </c>
      <c r="E1653">
        <v>2353606.41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448</v>
      </c>
      <c r="E1654">
        <v>2644869.73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449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450</v>
      </c>
      <c r="E1656">
        <v>1490455.79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451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452</v>
      </c>
      <c r="E1658">
        <v>1663066.96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453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454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455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456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457</v>
      </c>
      <c r="E1663">
        <v>0</v>
      </c>
      <c r="F1663">
        <v>447621.41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458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459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460</v>
      </c>
      <c r="E1666">
        <v>8151998.8899999997</v>
      </c>
      <c r="F1666">
        <v>448390.98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446</v>
      </c>
      <c r="E1667">
        <v>0</v>
      </c>
      <c r="F1667">
        <v>21735.05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447</v>
      </c>
      <c r="E1668">
        <v>1082909.08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448</v>
      </c>
      <c r="E1669">
        <v>2644869.73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449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450</v>
      </c>
      <c r="E1671">
        <v>1490455.79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451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452</v>
      </c>
      <c r="E1673">
        <v>1744890.56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453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454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455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456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457</v>
      </c>
      <c r="E1678">
        <v>0</v>
      </c>
      <c r="F1678">
        <v>594495.54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458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459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460</v>
      </c>
      <c r="E1681">
        <v>6963125.1500000004</v>
      </c>
      <c r="F1681">
        <v>616230.57999999996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446</v>
      </c>
      <c r="E1682">
        <v>0</v>
      </c>
      <c r="F1682">
        <v>34422.9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447</v>
      </c>
      <c r="E1683">
        <v>10931.15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448</v>
      </c>
      <c r="E1684">
        <v>1347017.37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449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450</v>
      </c>
      <c r="E1686">
        <v>1490455.79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451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452</v>
      </c>
      <c r="E1688">
        <v>916062.21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453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454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455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456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457</v>
      </c>
      <c r="E1693">
        <v>0</v>
      </c>
      <c r="F1693">
        <v>657470.9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458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459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460</v>
      </c>
      <c r="E1696">
        <v>3764466.52</v>
      </c>
      <c r="F1696">
        <v>691893.8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446</v>
      </c>
      <c r="E1697">
        <v>0</v>
      </c>
      <c r="F1697">
        <v>32276.97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447</v>
      </c>
      <c r="E1698">
        <v>415002.9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448</v>
      </c>
      <c r="E1699">
        <v>1347017.37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449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450</v>
      </c>
      <c r="E1701">
        <v>1490455.79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451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452</v>
      </c>
      <c r="E1703">
        <v>1478903.1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453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454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455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456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457</v>
      </c>
      <c r="E1708">
        <v>0</v>
      </c>
      <c r="F1708">
        <v>604115.82999999996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458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459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460</v>
      </c>
      <c r="E1711">
        <v>4731379.16</v>
      </c>
      <c r="F1711">
        <v>636392.80000000005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446</v>
      </c>
      <c r="E1712">
        <v>0</v>
      </c>
      <c r="F1712">
        <v>18237.3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447</v>
      </c>
      <c r="E1713">
        <v>219948.4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448</v>
      </c>
      <c r="E1714">
        <v>1347017.37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449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450</v>
      </c>
      <c r="E1716">
        <v>1490455.79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451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452</v>
      </c>
      <c r="E1718">
        <v>1365340.33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453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454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455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456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457</v>
      </c>
      <c r="E1723">
        <v>0</v>
      </c>
      <c r="F1723">
        <v>601680.86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458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459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460</v>
      </c>
      <c r="E1726">
        <v>4422761.88</v>
      </c>
      <c r="F1726">
        <v>619918.16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446</v>
      </c>
      <c r="E1727">
        <v>0</v>
      </c>
      <c r="F1727">
        <v>14699.6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447</v>
      </c>
      <c r="E1728">
        <v>516217.66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448</v>
      </c>
      <c r="E1729">
        <v>1347017.37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449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450</v>
      </c>
      <c r="E1731">
        <v>1490455.79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451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452</v>
      </c>
      <c r="E1733">
        <v>1455528.19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453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454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455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456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457</v>
      </c>
      <c r="E1738">
        <v>0</v>
      </c>
      <c r="F1738">
        <v>580963.69999999995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458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459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460</v>
      </c>
      <c r="E1741">
        <v>4809219</v>
      </c>
      <c r="F1741">
        <v>595663.30000000005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446</v>
      </c>
      <c r="E1742">
        <v>0</v>
      </c>
      <c r="F1742">
        <v>13538.17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447</v>
      </c>
      <c r="E1743">
        <v>293226.71999999997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448</v>
      </c>
      <c r="E1744">
        <v>1347017.37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449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450</v>
      </c>
      <c r="E1746">
        <v>1490455.79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451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452</v>
      </c>
      <c r="E1748">
        <v>1369489.78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453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454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455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456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457</v>
      </c>
      <c r="E1753">
        <v>0</v>
      </c>
      <c r="F1753">
        <v>601692.64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458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459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460</v>
      </c>
      <c r="E1756">
        <v>4500189.66</v>
      </c>
      <c r="F1756">
        <v>615230.81000000006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446</v>
      </c>
      <c r="E1757">
        <v>0</v>
      </c>
      <c r="F1757">
        <v>2663.76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447</v>
      </c>
      <c r="E1758">
        <v>528481.89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448</v>
      </c>
      <c r="E1759">
        <v>1347017.37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449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450</v>
      </c>
      <c r="E1761">
        <v>1490455.79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451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452</v>
      </c>
      <c r="E1763">
        <v>1372358.31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453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454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455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456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457</v>
      </c>
      <c r="E1768">
        <v>0</v>
      </c>
      <c r="F1768">
        <v>554062.15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458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459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460</v>
      </c>
      <c r="E1771">
        <v>4738313.3600000003</v>
      </c>
      <c r="F1771">
        <v>556725.91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446</v>
      </c>
      <c r="E1772">
        <v>0</v>
      </c>
      <c r="F1772">
        <v>2125.62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447</v>
      </c>
      <c r="E1773">
        <v>612942.55000000005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448</v>
      </c>
      <c r="E1774">
        <v>1347017.37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449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450</v>
      </c>
      <c r="E1776">
        <v>1490455.79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451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452</v>
      </c>
      <c r="E1778">
        <v>1347435.74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453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454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455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456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457</v>
      </c>
      <c r="E1783">
        <v>0</v>
      </c>
      <c r="F1783">
        <v>546959.24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458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459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460</v>
      </c>
      <c r="E1786">
        <v>4797851.45</v>
      </c>
      <c r="F1786">
        <v>549084.86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446</v>
      </c>
      <c r="E1787">
        <v>0</v>
      </c>
      <c r="F1787">
        <v>3572.01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447</v>
      </c>
      <c r="E1788">
        <v>746974.57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448</v>
      </c>
      <c r="E1789">
        <v>1347017.37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449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450</v>
      </c>
      <c r="E1791">
        <v>1490455.79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451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452</v>
      </c>
      <c r="E1793">
        <v>1454611.41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453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454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455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456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457</v>
      </c>
      <c r="E1798">
        <v>0</v>
      </c>
      <c r="F1798">
        <v>546339.05000000005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458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459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460</v>
      </c>
      <c r="E1801">
        <v>5039059.1399999997</v>
      </c>
      <c r="F1801">
        <v>549911.06000000006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446</v>
      </c>
      <c r="E1802">
        <v>0</v>
      </c>
      <c r="F1802">
        <v>2365.5300000000002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447</v>
      </c>
      <c r="E1803">
        <v>892608.87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448</v>
      </c>
      <c r="E1804">
        <v>1347017.37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449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450</v>
      </c>
      <c r="E1806">
        <v>1490455.79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451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452</v>
      </c>
      <c r="E1808">
        <v>1588490.63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453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454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455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456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457</v>
      </c>
      <c r="E1813">
        <v>0</v>
      </c>
      <c r="F1813">
        <v>538753.62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458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459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460</v>
      </c>
      <c r="E1816">
        <v>5318572.66</v>
      </c>
      <c r="F1816">
        <v>541119.15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446</v>
      </c>
      <c r="E1817">
        <v>0</v>
      </c>
      <c r="F1817">
        <v>7870.28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447</v>
      </c>
      <c r="E1818">
        <v>1127460.1399999999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448</v>
      </c>
      <c r="E1819">
        <v>1347017.37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449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450</v>
      </c>
      <c r="E1821">
        <v>1490455.79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451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452</v>
      </c>
      <c r="E1823">
        <v>1578133.58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453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454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455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456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457</v>
      </c>
      <c r="E1828">
        <v>0</v>
      </c>
      <c r="F1828">
        <v>534619.97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458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459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460</v>
      </c>
      <c r="E1831">
        <v>5543066.8799999999</v>
      </c>
      <c r="F1831">
        <v>542490.26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446</v>
      </c>
      <c r="E1832">
        <v>0</v>
      </c>
      <c r="F1832">
        <v>17390.11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447</v>
      </c>
      <c r="E1833">
        <v>899287.08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448</v>
      </c>
      <c r="E1834">
        <v>1347017.37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449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450</v>
      </c>
      <c r="E1836">
        <v>1490455.79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451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452</v>
      </c>
      <c r="E1838">
        <v>1086363.7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453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454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455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456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457</v>
      </c>
      <c r="E1843">
        <v>0</v>
      </c>
      <c r="F1843">
        <v>546384.30000000005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458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459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460</v>
      </c>
      <c r="E1846">
        <v>4823123.9400000004</v>
      </c>
      <c r="F1846">
        <v>563774.41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446</v>
      </c>
      <c r="E1847">
        <v>0</v>
      </c>
      <c r="F1847">
        <v>18999.89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447</v>
      </c>
      <c r="E1848">
        <v>769382.11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448</v>
      </c>
      <c r="E1849">
        <v>1347017.37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449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450</v>
      </c>
      <c r="E1851">
        <v>1490455.79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451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452</v>
      </c>
      <c r="E1853">
        <v>1084742.9099999999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453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454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455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456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457</v>
      </c>
      <c r="E1858">
        <v>0</v>
      </c>
      <c r="F1858">
        <v>561813.51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458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459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460</v>
      </c>
      <c r="E1861">
        <v>4691598.18</v>
      </c>
      <c r="F1861">
        <v>580813.39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446</v>
      </c>
      <c r="E1862">
        <v>0</v>
      </c>
      <c r="F1862">
        <v>13650.01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447</v>
      </c>
      <c r="E1863">
        <v>1011807.15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448</v>
      </c>
      <c r="E1864">
        <v>1347017.37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449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450</v>
      </c>
      <c r="E1866">
        <v>1490455.79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451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452</v>
      </c>
      <c r="E1868">
        <v>1099368.1000000001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453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454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455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456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457</v>
      </c>
      <c r="E1873">
        <v>0</v>
      </c>
      <c r="F1873">
        <v>530633.07999999996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458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459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460</v>
      </c>
      <c r="E1876">
        <v>4948648.41</v>
      </c>
      <c r="F1876">
        <v>544283.09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446</v>
      </c>
      <c r="E1877">
        <v>0</v>
      </c>
      <c r="F1877">
        <v>5696.17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447</v>
      </c>
      <c r="E1878">
        <v>1270336.6299999999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448</v>
      </c>
      <c r="E1879">
        <v>1347017.37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449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450</v>
      </c>
      <c r="E1881">
        <v>1490455.79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451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452</v>
      </c>
      <c r="E1883">
        <v>1162043.1299999999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453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454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455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456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457</v>
      </c>
      <c r="E1888">
        <v>0</v>
      </c>
      <c r="F1888">
        <v>503681.55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458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459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460</v>
      </c>
      <c r="E1891">
        <v>5269852.92</v>
      </c>
      <c r="F1891">
        <v>509377.72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446</v>
      </c>
      <c r="E1892">
        <v>0</v>
      </c>
      <c r="F1892">
        <v>883.88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447</v>
      </c>
      <c r="E1893">
        <v>1796781.64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448</v>
      </c>
      <c r="E1894">
        <v>1347017.37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449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450</v>
      </c>
      <c r="E1896">
        <v>1490455.79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451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452</v>
      </c>
      <c r="E1898">
        <v>1117497.51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453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454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455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456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457</v>
      </c>
      <c r="E1903">
        <v>0</v>
      </c>
      <c r="F1903">
        <v>447066.04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458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459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460</v>
      </c>
      <c r="E1906">
        <v>5751752.3099999996</v>
      </c>
      <c r="F1906">
        <v>447949.92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446</v>
      </c>
      <c r="E1907">
        <v>0</v>
      </c>
      <c r="F1907">
        <v>28503.81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447</v>
      </c>
      <c r="E1908">
        <v>810239.78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448</v>
      </c>
      <c r="E1909">
        <v>1347017.37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449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450</v>
      </c>
      <c r="E1911">
        <v>1490455.79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451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452</v>
      </c>
      <c r="E1913">
        <v>1199520.26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453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454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455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456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457</v>
      </c>
      <c r="E1918">
        <v>0</v>
      </c>
      <c r="F1918">
        <v>594183.96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458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459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460</v>
      </c>
      <c r="E1921">
        <v>4847233.2</v>
      </c>
      <c r="F1921">
        <v>622687.77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446</v>
      </c>
      <c r="E1922">
        <v>0</v>
      </c>
      <c r="F1922">
        <v>576163.57999999996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447</v>
      </c>
      <c r="E1923">
        <v>36791.410000000003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448</v>
      </c>
      <c r="E1924">
        <v>2644869.73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449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450</v>
      </c>
      <c r="E1926">
        <v>1490455.79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451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452</v>
      </c>
      <c r="E1928">
        <v>488354.66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453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454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455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456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457</v>
      </c>
      <c r="E1933">
        <v>0</v>
      </c>
      <c r="F1933">
        <v>657624.53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458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459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460</v>
      </c>
      <c r="E1936">
        <v>4660471.59</v>
      </c>
      <c r="F1936">
        <v>1233788.1200000001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446</v>
      </c>
      <c r="E1937">
        <v>0</v>
      </c>
      <c r="F1937">
        <v>500812.33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447</v>
      </c>
      <c r="E1938">
        <v>504758.16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448</v>
      </c>
      <c r="E1939">
        <v>2644869.73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449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450</v>
      </c>
      <c r="E1941">
        <v>1490455.79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451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452</v>
      </c>
      <c r="E1943">
        <v>697002.79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453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454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455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456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457</v>
      </c>
      <c r="E1948">
        <v>0</v>
      </c>
      <c r="F1948">
        <v>604346.51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458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459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460</v>
      </c>
      <c r="E1951">
        <v>5337086.47</v>
      </c>
      <c r="F1951">
        <v>1105158.8400000001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446</v>
      </c>
      <c r="E1952">
        <v>0</v>
      </c>
      <c r="F1952">
        <v>284996.84999999998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447</v>
      </c>
      <c r="E1953">
        <v>318460.57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448</v>
      </c>
      <c r="E1954">
        <v>2644869.73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449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450</v>
      </c>
      <c r="E1956">
        <v>1490455.79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451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452</v>
      </c>
      <c r="E1958">
        <v>629333.41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453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454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455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456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457</v>
      </c>
      <c r="E1963">
        <v>0</v>
      </c>
      <c r="F1963">
        <v>601971.47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458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459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460</v>
      </c>
      <c r="E1966">
        <v>5083119.5</v>
      </c>
      <c r="F1966">
        <v>886968.31999999995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446</v>
      </c>
      <c r="E1967">
        <v>0</v>
      </c>
      <c r="F1967">
        <v>269080.63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447</v>
      </c>
      <c r="E1968">
        <v>611291.99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448</v>
      </c>
      <c r="E1969">
        <v>2644869.73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449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450</v>
      </c>
      <c r="E1971">
        <v>1490455.79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451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452</v>
      </c>
      <c r="E1973">
        <v>725923.89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453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454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455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456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457</v>
      </c>
      <c r="E1978">
        <v>0</v>
      </c>
      <c r="F1978">
        <v>581309.39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458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459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460</v>
      </c>
      <c r="E1981">
        <v>5472541.4000000004</v>
      </c>
      <c r="F1981">
        <v>850390.02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446</v>
      </c>
      <c r="E1982">
        <v>0</v>
      </c>
      <c r="F1982">
        <v>266432.07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447</v>
      </c>
      <c r="E1983">
        <v>404552.97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448</v>
      </c>
      <c r="E1984">
        <v>2644869.73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449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450</v>
      </c>
      <c r="E1986">
        <v>1490455.79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451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452</v>
      </c>
      <c r="E1988">
        <v>658883.93000000005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453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454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455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456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457</v>
      </c>
      <c r="E1993">
        <v>0</v>
      </c>
      <c r="F1993">
        <v>601990.63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458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459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460</v>
      </c>
      <c r="E1996">
        <v>5198762.42</v>
      </c>
      <c r="F1996">
        <v>868422.71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446</v>
      </c>
      <c r="E1997">
        <v>0</v>
      </c>
      <c r="F1997">
        <v>64465.23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447</v>
      </c>
      <c r="E1998">
        <v>677992.97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448</v>
      </c>
      <c r="E1999">
        <v>2644869.73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449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450</v>
      </c>
      <c r="E2001">
        <v>1490455.79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451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452</v>
      </c>
      <c r="E2003">
        <v>736748.85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453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454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455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456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457</v>
      </c>
      <c r="E2008">
        <v>0</v>
      </c>
      <c r="F2008">
        <v>554513.18999999994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458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459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460</v>
      </c>
      <c r="E2011">
        <v>5550067.3399999999</v>
      </c>
      <c r="F2011">
        <v>618978.41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446</v>
      </c>
      <c r="E2012">
        <v>0</v>
      </c>
      <c r="F2012">
        <v>62004.160000000003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447</v>
      </c>
      <c r="E2013">
        <v>750557.85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448</v>
      </c>
      <c r="E2014">
        <v>2644869.73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449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450</v>
      </c>
      <c r="E2016">
        <v>1490455.79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451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452</v>
      </c>
      <c r="E2018">
        <v>747586.74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453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454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455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456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457</v>
      </c>
      <c r="E2023">
        <v>0</v>
      </c>
      <c r="F2023">
        <v>547456.67000000004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458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459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460</v>
      </c>
      <c r="E2026">
        <v>5633470.0999999996</v>
      </c>
      <c r="F2026">
        <v>609460.82999999996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446</v>
      </c>
      <c r="E2027">
        <v>0</v>
      </c>
      <c r="F2027">
        <v>84920.23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447</v>
      </c>
      <c r="E2028">
        <v>863334.87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448</v>
      </c>
      <c r="E2029">
        <v>2644869.73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449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450</v>
      </c>
      <c r="E2031">
        <v>1490455.79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451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452</v>
      </c>
      <c r="E2033">
        <v>774875.41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453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454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455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456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457</v>
      </c>
      <c r="E2038">
        <v>0</v>
      </c>
      <c r="F2038">
        <v>546660.51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458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459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460</v>
      </c>
      <c r="E2041">
        <v>5773535.7999999998</v>
      </c>
      <c r="F2041">
        <v>631580.74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446</v>
      </c>
      <c r="E2042">
        <v>0</v>
      </c>
      <c r="F2042">
        <v>67774.75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447</v>
      </c>
      <c r="E2043">
        <v>993848.29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448</v>
      </c>
      <c r="E2044">
        <v>2644869.73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449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450</v>
      </c>
      <c r="E2046">
        <v>1490455.79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451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452</v>
      </c>
      <c r="E2048">
        <v>848097.8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453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454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455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456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457</v>
      </c>
      <c r="E2053">
        <v>0</v>
      </c>
      <c r="F2053">
        <v>539090.73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458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459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460</v>
      </c>
      <c r="E2056">
        <v>5977271.6200000001</v>
      </c>
      <c r="F2056">
        <v>606865.48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446</v>
      </c>
      <c r="E2057">
        <v>0</v>
      </c>
      <c r="F2057">
        <v>214101.98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447</v>
      </c>
      <c r="E2058">
        <v>1239530.77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448</v>
      </c>
      <c r="E2059">
        <v>2644869.73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449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450</v>
      </c>
      <c r="E2061">
        <v>1490455.79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451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452</v>
      </c>
      <c r="E2063">
        <v>901554.5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453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454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455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456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457</v>
      </c>
      <c r="E2068">
        <v>0</v>
      </c>
      <c r="F2068">
        <v>534940.21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458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459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460</v>
      </c>
      <c r="E2071">
        <v>6276410.79</v>
      </c>
      <c r="F2071">
        <v>749042.19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446</v>
      </c>
      <c r="E2072">
        <v>0</v>
      </c>
      <c r="F2072">
        <v>482292.02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447</v>
      </c>
      <c r="E2073">
        <v>1179362.3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448</v>
      </c>
      <c r="E2074">
        <v>2644869.73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449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450</v>
      </c>
      <c r="E2076">
        <v>1490455.79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451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452</v>
      </c>
      <c r="E2078">
        <v>861774.29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453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454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455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456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457</v>
      </c>
      <c r="E2083">
        <v>0</v>
      </c>
      <c r="F2083">
        <v>546859.54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458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459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460</v>
      </c>
      <c r="E2086">
        <v>6176462.1100000003</v>
      </c>
      <c r="F2086">
        <v>1029151.56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446</v>
      </c>
      <c r="E2087">
        <v>0</v>
      </c>
      <c r="F2087">
        <v>458843.85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447</v>
      </c>
      <c r="E2088">
        <v>996208.84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448</v>
      </c>
      <c r="E2089">
        <v>2644869.73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449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450</v>
      </c>
      <c r="E2091">
        <v>1490455.79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451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452</v>
      </c>
      <c r="E2093">
        <v>792723.68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453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454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455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456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457</v>
      </c>
      <c r="E2098">
        <v>0</v>
      </c>
      <c r="F2098">
        <v>562210.11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458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459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460</v>
      </c>
      <c r="E2101">
        <v>5924258.04</v>
      </c>
      <c r="F2101">
        <v>1021053.96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446</v>
      </c>
      <c r="E2102">
        <v>0</v>
      </c>
      <c r="F2102">
        <v>353221.74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447</v>
      </c>
      <c r="E2103">
        <v>1310194.1100000001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448</v>
      </c>
      <c r="E2104">
        <v>2644869.73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449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450</v>
      </c>
      <c r="E2106">
        <v>1490455.79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451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452</v>
      </c>
      <c r="E2108">
        <v>864970.9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453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454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455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456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457</v>
      </c>
      <c r="E2113">
        <v>0</v>
      </c>
      <c r="F2113">
        <v>530991.64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458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459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460</v>
      </c>
      <c r="E2116">
        <v>6310490.5300000003</v>
      </c>
      <c r="F2116">
        <v>884213.38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446</v>
      </c>
      <c r="E2117">
        <v>0</v>
      </c>
      <c r="F2117">
        <v>205504.92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447</v>
      </c>
      <c r="E2118">
        <v>1608044.93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448</v>
      </c>
      <c r="E2119">
        <v>2644869.73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449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450</v>
      </c>
      <c r="E2121">
        <v>1490455.79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451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452</v>
      </c>
      <c r="E2123">
        <v>951889.18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453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454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455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456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457</v>
      </c>
      <c r="E2128">
        <v>0</v>
      </c>
      <c r="F2128">
        <v>504140.14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458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459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460</v>
      </c>
      <c r="E2131">
        <v>6695259.6200000001</v>
      </c>
      <c r="F2131">
        <v>709645.06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446</v>
      </c>
      <c r="E2132">
        <v>0</v>
      </c>
      <c r="F2132">
        <v>51353.54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447</v>
      </c>
      <c r="E2133">
        <v>2267929.36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448</v>
      </c>
      <c r="E2134">
        <v>2644869.73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449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450</v>
      </c>
      <c r="E2136">
        <v>1490455.79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451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452</v>
      </c>
      <c r="E2138">
        <v>1000487.07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453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454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455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456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457</v>
      </c>
      <c r="E2143">
        <v>0</v>
      </c>
      <c r="F2143">
        <v>447625.57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458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459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460</v>
      </c>
      <c r="E2146">
        <v>7403741.9500000002</v>
      </c>
      <c r="F2146">
        <v>498979.1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446</v>
      </c>
      <c r="E2147">
        <v>0</v>
      </c>
      <c r="F2147">
        <v>677465.1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447</v>
      </c>
      <c r="E2148">
        <v>1046705.63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448</v>
      </c>
      <c r="E2149">
        <v>2644869.73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449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450</v>
      </c>
      <c r="E2151">
        <v>1490455.79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451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452</v>
      </c>
      <c r="E2153">
        <v>904218.93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453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454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455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456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457</v>
      </c>
      <c r="E2158">
        <v>0</v>
      </c>
      <c r="F2158">
        <v>594519.93999999994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458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459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460</v>
      </c>
      <c r="E2161">
        <v>6086250.0700000003</v>
      </c>
      <c r="F2161">
        <v>1271985.04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446</v>
      </c>
      <c r="E2162">
        <v>0</v>
      </c>
      <c r="F2162">
        <v>905620.95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447</v>
      </c>
      <c r="E2163">
        <v>16533.919999999998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448</v>
      </c>
      <c r="E2164">
        <v>1347017.37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449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450</v>
      </c>
      <c r="E2166">
        <v>1490455.79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451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452</v>
      </c>
      <c r="E2168">
        <v>345858.04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453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454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455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456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457</v>
      </c>
      <c r="E2173">
        <v>0</v>
      </c>
      <c r="F2173">
        <v>657482.01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458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459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460</v>
      </c>
      <c r="E2176">
        <v>3199865.13</v>
      </c>
      <c r="F2176">
        <v>1563102.97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446</v>
      </c>
      <c r="E2177">
        <v>0</v>
      </c>
      <c r="F2177">
        <v>985558.4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447</v>
      </c>
      <c r="E2178">
        <v>400350.54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448</v>
      </c>
      <c r="E2179">
        <v>1347017.37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449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450</v>
      </c>
      <c r="E2181">
        <v>1490455.79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451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452</v>
      </c>
      <c r="E2183">
        <v>639890.44999999995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453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454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455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456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457</v>
      </c>
      <c r="E2188">
        <v>0</v>
      </c>
      <c r="F2188">
        <v>604086.49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458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459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460</v>
      </c>
      <c r="E2191">
        <v>3877714.16</v>
      </c>
      <c r="F2191">
        <v>1589644.89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446</v>
      </c>
      <c r="E2192">
        <v>0</v>
      </c>
      <c r="F2192">
        <v>667807.89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447</v>
      </c>
      <c r="E2193">
        <v>229853.18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448</v>
      </c>
      <c r="E2194">
        <v>1347017.37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449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450</v>
      </c>
      <c r="E2196">
        <v>1490455.79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451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452</v>
      </c>
      <c r="E2198">
        <v>563322.39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453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454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455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456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457</v>
      </c>
      <c r="E2203">
        <v>0</v>
      </c>
      <c r="F2203">
        <v>601704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458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459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460</v>
      </c>
      <c r="E2206">
        <v>3630648.73</v>
      </c>
      <c r="F2206">
        <v>1269511.8999999999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446</v>
      </c>
      <c r="E2207">
        <v>0</v>
      </c>
      <c r="F2207">
        <v>571985.01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447</v>
      </c>
      <c r="E2208">
        <v>498044.56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448</v>
      </c>
      <c r="E2209">
        <v>1347017.37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449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450</v>
      </c>
      <c r="E2211">
        <v>1490455.79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451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452</v>
      </c>
      <c r="E2213">
        <v>663652.5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453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454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455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456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457</v>
      </c>
      <c r="E2218">
        <v>0</v>
      </c>
      <c r="F2218">
        <v>580982.09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458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459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460</v>
      </c>
      <c r="E2221">
        <v>3999170.22</v>
      </c>
      <c r="F2221">
        <v>1152967.1000000001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446</v>
      </c>
      <c r="E2222">
        <v>0</v>
      </c>
      <c r="F2222">
        <v>574798.79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447</v>
      </c>
      <c r="E2223">
        <v>295472.43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448</v>
      </c>
      <c r="E2224">
        <v>1347017.37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449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450</v>
      </c>
      <c r="E2226">
        <v>1490455.79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451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452</v>
      </c>
      <c r="E2228">
        <v>576651.67000000004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453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454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455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456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457</v>
      </c>
      <c r="E2233">
        <v>0</v>
      </c>
      <c r="F2233">
        <v>601684.32999999996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458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459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460</v>
      </c>
      <c r="E2236">
        <v>3709597.25</v>
      </c>
      <c r="F2236">
        <v>1176483.1200000001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446</v>
      </c>
      <c r="E2237">
        <v>0</v>
      </c>
      <c r="F2237">
        <v>165285.66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447</v>
      </c>
      <c r="E2238">
        <v>525468.93999999994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448</v>
      </c>
      <c r="E2239">
        <v>1347017.37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449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450</v>
      </c>
      <c r="E2241">
        <v>1490455.79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451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452</v>
      </c>
      <c r="E2243">
        <v>650491.62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453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454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455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456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457</v>
      </c>
      <c r="E2248">
        <v>0</v>
      </c>
      <c r="F2248">
        <v>554027.22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458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459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460</v>
      </c>
      <c r="E2251">
        <v>4013433.72</v>
      </c>
      <c r="F2251">
        <v>719312.88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446</v>
      </c>
      <c r="E2252">
        <v>0</v>
      </c>
      <c r="F2252">
        <v>140074.15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447</v>
      </c>
      <c r="E2253">
        <v>587981.63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448</v>
      </c>
      <c r="E2254">
        <v>1347017.37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449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450</v>
      </c>
      <c r="E2256">
        <v>1490455.79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451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452</v>
      </c>
      <c r="E2258">
        <v>646710.53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453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454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455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456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457</v>
      </c>
      <c r="E2263">
        <v>0</v>
      </c>
      <c r="F2263">
        <v>546996.68999999994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458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459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460</v>
      </c>
      <c r="E2266">
        <v>4072165.32</v>
      </c>
      <c r="F2266">
        <v>687070.84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446</v>
      </c>
      <c r="E2267">
        <v>0</v>
      </c>
      <c r="F2267">
        <v>198453.36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447</v>
      </c>
      <c r="E2268">
        <v>715582.22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448</v>
      </c>
      <c r="E2269">
        <v>1347017.37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449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450</v>
      </c>
      <c r="E2271">
        <v>1490455.79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451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452</v>
      </c>
      <c r="E2273">
        <v>701993.04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453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454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455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456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457</v>
      </c>
      <c r="E2278">
        <v>0</v>
      </c>
      <c r="F2278">
        <v>546332.41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458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459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460</v>
      </c>
      <c r="E2281">
        <v>4255048.42</v>
      </c>
      <c r="F2281">
        <v>744785.78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446</v>
      </c>
      <c r="E2282">
        <v>0</v>
      </c>
      <c r="F2282">
        <v>160848.85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447</v>
      </c>
      <c r="E2283">
        <v>846332.13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448</v>
      </c>
      <c r="E2284">
        <v>1347017.37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449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450</v>
      </c>
      <c r="E2286">
        <v>1490455.79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451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452</v>
      </c>
      <c r="E2288">
        <v>784053.39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453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454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455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456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457</v>
      </c>
      <c r="E2293">
        <v>0</v>
      </c>
      <c r="F2293">
        <v>538729.92000000004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458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459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460</v>
      </c>
      <c r="E2296">
        <v>4467858.6900000004</v>
      </c>
      <c r="F2296">
        <v>699578.77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446</v>
      </c>
      <c r="E2297">
        <v>0</v>
      </c>
      <c r="F2297">
        <v>365245.23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447</v>
      </c>
      <c r="E2298">
        <v>1073556.78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448</v>
      </c>
      <c r="E2299">
        <v>1347017.37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449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450</v>
      </c>
      <c r="E2301">
        <v>1490455.79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451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452</v>
      </c>
      <c r="E2303">
        <v>797311.41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453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454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455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456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457</v>
      </c>
      <c r="E2308">
        <v>0</v>
      </c>
      <c r="F2308">
        <v>534615.57999999996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458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459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460</v>
      </c>
      <c r="E2311">
        <v>4708341.3499999996</v>
      </c>
      <c r="F2311">
        <v>899860.81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446</v>
      </c>
      <c r="E2312">
        <v>0</v>
      </c>
      <c r="F2312">
        <v>515948.26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447</v>
      </c>
      <c r="E2313">
        <v>874379.72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448</v>
      </c>
      <c r="E2314">
        <v>1347017.37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449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450</v>
      </c>
      <c r="E2316">
        <v>1490455.79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451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452</v>
      </c>
      <c r="E2318">
        <v>567242.31999999995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453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454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455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456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457</v>
      </c>
      <c r="E2323">
        <v>0</v>
      </c>
      <c r="F2323">
        <v>546415.19999999995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458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459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460</v>
      </c>
      <c r="E2326">
        <v>4279095.2</v>
      </c>
      <c r="F2326">
        <v>1062363.46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446</v>
      </c>
      <c r="E2327">
        <v>0</v>
      </c>
      <c r="F2327">
        <v>549008.24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447</v>
      </c>
      <c r="E2328">
        <v>745667.86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448</v>
      </c>
      <c r="E2329">
        <v>1347017.37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449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450</v>
      </c>
      <c r="E2331">
        <v>1490455.79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451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452</v>
      </c>
      <c r="E2333">
        <v>541612.41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453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454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455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456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457</v>
      </c>
      <c r="E2338">
        <v>0</v>
      </c>
      <c r="F2338">
        <v>561839.5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458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459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460</v>
      </c>
      <c r="E2341">
        <v>4124753.43</v>
      </c>
      <c r="F2341">
        <v>1110847.74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446</v>
      </c>
      <c r="E2342">
        <v>0</v>
      </c>
      <c r="F2342">
        <v>430649.95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447</v>
      </c>
      <c r="E2343">
        <v>982808.85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448</v>
      </c>
      <c r="E2344">
        <v>1347017.37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449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450</v>
      </c>
      <c r="E2346">
        <v>1490455.79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451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452</v>
      </c>
      <c r="E2348">
        <v>584044.68999999994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453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454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455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456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457</v>
      </c>
      <c r="E2353">
        <v>0</v>
      </c>
      <c r="F2353">
        <v>530575.38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458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459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460</v>
      </c>
      <c r="E2356">
        <v>4404326.71</v>
      </c>
      <c r="F2356">
        <v>961225.32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446</v>
      </c>
      <c r="E2357">
        <v>0</v>
      </c>
      <c r="F2357">
        <v>244648.79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447</v>
      </c>
      <c r="E2358">
        <v>1231943.73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448</v>
      </c>
      <c r="E2359">
        <v>1347017.37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449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450</v>
      </c>
      <c r="E2361">
        <v>1490455.79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451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452</v>
      </c>
      <c r="E2363">
        <v>653373.67000000004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453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454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455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456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457</v>
      </c>
      <c r="E2368">
        <v>0</v>
      </c>
      <c r="F2368">
        <v>503705.08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458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459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460</v>
      </c>
      <c r="E2371">
        <v>4722790.5599999996</v>
      </c>
      <c r="F2371">
        <v>748353.87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446</v>
      </c>
      <c r="E2372">
        <v>0</v>
      </c>
      <c r="F2372">
        <v>65045.87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447</v>
      </c>
      <c r="E2373">
        <v>1749261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448</v>
      </c>
      <c r="E2374">
        <v>1347017.37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449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450</v>
      </c>
      <c r="E2376">
        <v>1490455.79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451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452</v>
      </c>
      <c r="E2378">
        <v>701096.64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453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454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455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456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457</v>
      </c>
      <c r="E2383">
        <v>0</v>
      </c>
      <c r="F2383">
        <v>446963.66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458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459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460</v>
      </c>
      <c r="E2386">
        <v>5287830.79</v>
      </c>
      <c r="F2386">
        <v>512009.53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446</v>
      </c>
      <c r="E2387">
        <v>0</v>
      </c>
      <c r="F2387">
        <v>763355.45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447</v>
      </c>
      <c r="E2388">
        <v>789420.71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448</v>
      </c>
      <c r="E2389">
        <v>1347017.37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449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450</v>
      </c>
      <c r="E2391">
        <v>1490455.79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451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452</v>
      </c>
      <c r="E2393">
        <v>628916.41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453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454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455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456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457</v>
      </c>
      <c r="E2398">
        <v>0</v>
      </c>
      <c r="F2398">
        <v>594129.35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458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459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460</v>
      </c>
      <c r="E2401">
        <v>4255810.28</v>
      </c>
      <c r="F2401">
        <v>1357484.8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Retail - Multistory Large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Retail - Multistory Large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152</v>
      </c>
      <c r="B2" t="s">
        <v>351</v>
      </c>
      <c r="C2" t="s">
        <v>352</v>
      </c>
      <c r="D2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13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13.39</v>
      </c>
      <c r="C2">
        <v>6.23</v>
      </c>
      <c r="D2">
        <v>3</v>
      </c>
    </row>
    <row r="3" spans="1:4" x14ac:dyDescent="0.25">
      <c r="A3" t="s">
        <v>354</v>
      </c>
      <c r="B3">
        <v>13.39</v>
      </c>
      <c r="C3">
        <v>6.23</v>
      </c>
      <c r="D3">
        <v>3</v>
      </c>
    </row>
    <row r="4" spans="1:4" x14ac:dyDescent="0.25">
      <c r="A4" t="s">
        <v>355</v>
      </c>
      <c r="B4">
        <v>13.39</v>
      </c>
      <c r="C4">
        <v>6.23</v>
      </c>
      <c r="D4">
        <v>3</v>
      </c>
    </row>
    <row r="5" spans="1:4" x14ac:dyDescent="0.25">
      <c r="A5" t="s">
        <v>356</v>
      </c>
      <c r="B5">
        <v>13.39</v>
      </c>
      <c r="C5">
        <v>6.23</v>
      </c>
      <c r="D5">
        <v>3</v>
      </c>
    </row>
    <row r="6" spans="1:4" x14ac:dyDescent="0.25">
      <c r="A6" t="s">
        <v>357</v>
      </c>
      <c r="B6">
        <v>13.39</v>
      </c>
      <c r="C6">
        <v>6.23</v>
      </c>
      <c r="D6">
        <v>3</v>
      </c>
    </row>
    <row r="7" spans="1:4" x14ac:dyDescent="0.25">
      <c r="A7" t="s">
        <v>358</v>
      </c>
      <c r="B7">
        <v>13.39</v>
      </c>
      <c r="C7">
        <v>6.23</v>
      </c>
      <c r="D7">
        <v>3</v>
      </c>
    </row>
    <row r="8" spans="1:4" x14ac:dyDescent="0.25">
      <c r="A8" t="s">
        <v>359</v>
      </c>
      <c r="B8">
        <v>13.39</v>
      </c>
      <c r="C8">
        <v>6.23</v>
      </c>
      <c r="D8">
        <v>3</v>
      </c>
    </row>
    <row r="9" spans="1:4" x14ac:dyDescent="0.25">
      <c r="A9" t="s">
        <v>360</v>
      </c>
      <c r="B9">
        <v>13.39</v>
      </c>
      <c r="C9">
        <v>6.23</v>
      </c>
      <c r="D9">
        <v>3</v>
      </c>
    </row>
    <row r="10" spans="1:4" x14ac:dyDescent="0.25">
      <c r="A10" t="s">
        <v>361</v>
      </c>
      <c r="B10">
        <v>13.39</v>
      </c>
      <c r="C10">
        <v>6.23</v>
      </c>
      <c r="D10">
        <v>3</v>
      </c>
    </row>
    <row r="11" spans="1:4" x14ac:dyDescent="0.25">
      <c r="A11" t="s">
        <v>362</v>
      </c>
      <c r="B11">
        <v>13.39</v>
      </c>
      <c r="C11">
        <v>6.23</v>
      </c>
      <c r="D11">
        <v>3</v>
      </c>
    </row>
    <row r="12" spans="1:4" x14ac:dyDescent="0.25">
      <c r="A12" t="s">
        <v>363</v>
      </c>
      <c r="B12">
        <v>13.39</v>
      </c>
      <c r="C12">
        <v>6.23</v>
      </c>
      <c r="D12">
        <v>3</v>
      </c>
    </row>
    <row r="13" spans="1:4" x14ac:dyDescent="0.25">
      <c r="A13" t="s">
        <v>364</v>
      </c>
      <c r="B13">
        <v>13.39</v>
      </c>
      <c r="C13">
        <v>6.23</v>
      </c>
      <c r="D13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61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388</v>
      </c>
      <c r="F1" s="45" t="s">
        <v>389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390</v>
      </c>
    </row>
    <row r="2" spans="1:19" x14ac:dyDescent="0.25">
      <c r="A2" t="s">
        <v>39</v>
      </c>
      <c r="B2" t="s">
        <v>391</v>
      </c>
      <c r="C2" t="s">
        <v>391</v>
      </c>
      <c r="D2" t="s">
        <v>392</v>
      </c>
      <c r="E2">
        <v>0</v>
      </c>
      <c r="F2">
        <v>28902.82</v>
      </c>
      <c r="G2">
        <v>170.01</v>
      </c>
      <c r="H2">
        <v>170.01</v>
      </c>
      <c r="I2">
        <v>167641.65</v>
      </c>
      <c r="J2">
        <v>1</v>
      </c>
      <c r="K2">
        <v>0</v>
      </c>
      <c r="L2">
        <v>0</v>
      </c>
      <c r="M2">
        <v>0</v>
      </c>
      <c r="N2" t="s">
        <v>91</v>
      </c>
      <c r="O2" t="s">
        <v>91</v>
      </c>
      <c r="P2" t="s">
        <v>393</v>
      </c>
      <c r="Q2" t="s">
        <v>91</v>
      </c>
      <c r="R2" t="s">
        <v>393</v>
      </c>
      <c r="S2">
        <v>5.8001831655181046</v>
      </c>
    </row>
    <row r="3" spans="1:19" x14ac:dyDescent="0.25">
      <c r="A3" t="s">
        <v>39</v>
      </c>
      <c r="B3" t="s">
        <v>394</v>
      </c>
      <c r="C3" t="s">
        <v>394</v>
      </c>
      <c r="D3" t="s">
        <v>392</v>
      </c>
      <c r="E3">
        <v>0</v>
      </c>
      <c r="F3">
        <v>28902.82</v>
      </c>
      <c r="G3">
        <v>170.01</v>
      </c>
      <c r="H3">
        <v>170.01</v>
      </c>
      <c r="I3">
        <v>167650.32</v>
      </c>
      <c r="J3">
        <v>1</v>
      </c>
      <c r="K3">
        <v>0</v>
      </c>
      <c r="L3">
        <v>0</v>
      </c>
      <c r="M3">
        <v>0</v>
      </c>
      <c r="N3" t="s">
        <v>91</v>
      </c>
      <c r="O3" t="s">
        <v>91</v>
      </c>
      <c r="P3" t="s">
        <v>393</v>
      </c>
      <c r="Q3" t="s">
        <v>91</v>
      </c>
      <c r="R3" t="s">
        <v>393</v>
      </c>
      <c r="S3">
        <v>5.800483136247605</v>
      </c>
    </row>
    <row r="4" spans="1:19" x14ac:dyDescent="0.25">
      <c r="A4" t="s">
        <v>39</v>
      </c>
      <c r="B4" t="s">
        <v>395</v>
      </c>
      <c r="C4" t="s">
        <v>395</v>
      </c>
      <c r="D4" t="s">
        <v>392</v>
      </c>
      <c r="E4">
        <v>0</v>
      </c>
      <c r="F4">
        <v>28902.82</v>
      </c>
      <c r="G4">
        <v>170.01</v>
      </c>
      <c r="H4">
        <v>170.01</v>
      </c>
      <c r="I4">
        <v>167638.76</v>
      </c>
      <c r="J4">
        <v>1</v>
      </c>
      <c r="K4">
        <v>0</v>
      </c>
      <c r="L4">
        <v>0</v>
      </c>
      <c r="M4">
        <v>0</v>
      </c>
      <c r="N4" t="s">
        <v>91</v>
      </c>
      <c r="O4" t="s">
        <v>91</v>
      </c>
      <c r="P4" t="s">
        <v>393</v>
      </c>
      <c r="Q4" t="s">
        <v>91</v>
      </c>
      <c r="R4" t="s">
        <v>393</v>
      </c>
      <c r="S4">
        <v>5.8000831752749393</v>
      </c>
    </row>
    <row r="5" spans="1:19" x14ac:dyDescent="0.25">
      <c r="A5" t="s">
        <v>39</v>
      </c>
      <c r="B5" t="s">
        <v>396</v>
      </c>
      <c r="C5" t="s">
        <v>396</v>
      </c>
      <c r="D5" t="s">
        <v>397</v>
      </c>
      <c r="E5">
        <v>28902.82</v>
      </c>
      <c r="F5">
        <v>28902.82</v>
      </c>
      <c r="G5">
        <v>170.01</v>
      </c>
      <c r="H5">
        <v>170.01</v>
      </c>
      <c r="I5">
        <v>433563.47</v>
      </c>
      <c r="J5">
        <v>1</v>
      </c>
      <c r="K5">
        <v>8.33</v>
      </c>
      <c r="L5">
        <v>6.3639000000000001</v>
      </c>
      <c r="M5">
        <v>3.4117000000000002</v>
      </c>
      <c r="N5" t="s">
        <v>398</v>
      </c>
      <c r="O5" t="s">
        <v>399</v>
      </c>
      <c r="P5" t="s">
        <v>400</v>
      </c>
      <c r="Q5" t="s">
        <v>61</v>
      </c>
      <c r="R5" t="s">
        <v>401</v>
      </c>
      <c r="S5">
        <v>15.00073245448022</v>
      </c>
    </row>
    <row r="6" spans="1:19" x14ac:dyDescent="0.25">
      <c r="A6" t="s">
        <v>39</v>
      </c>
      <c r="B6" t="s">
        <v>402</v>
      </c>
      <c r="C6" t="s">
        <v>402</v>
      </c>
      <c r="D6" t="s">
        <v>392</v>
      </c>
      <c r="E6">
        <v>0</v>
      </c>
      <c r="F6">
        <v>2775.27</v>
      </c>
      <c r="G6">
        <v>21.23</v>
      </c>
      <c r="H6">
        <v>200</v>
      </c>
      <c r="I6">
        <v>16097.08</v>
      </c>
      <c r="J6">
        <v>1</v>
      </c>
      <c r="K6">
        <v>0</v>
      </c>
      <c r="L6">
        <v>0</v>
      </c>
      <c r="M6">
        <v>0</v>
      </c>
      <c r="N6" t="s">
        <v>91</v>
      </c>
      <c r="O6" t="s">
        <v>91</v>
      </c>
      <c r="P6" t="s">
        <v>393</v>
      </c>
      <c r="Q6" t="s">
        <v>91</v>
      </c>
      <c r="R6" t="s">
        <v>393</v>
      </c>
      <c r="S6">
        <v>5.8001852072050646</v>
      </c>
    </row>
    <row r="7" spans="1:19" x14ac:dyDescent="0.25">
      <c r="A7" t="s">
        <v>39</v>
      </c>
      <c r="B7" t="s">
        <v>403</v>
      </c>
      <c r="C7" t="s">
        <v>403</v>
      </c>
      <c r="D7" t="s">
        <v>392</v>
      </c>
      <c r="E7">
        <v>0</v>
      </c>
      <c r="F7">
        <v>2775.27</v>
      </c>
      <c r="G7">
        <v>21.23</v>
      </c>
      <c r="H7">
        <v>200</v>
      </c>
      <c r="I7">
        <v>16097.91</v>
      </c>
      <c r="J7">
        <v>1</v>
      </c>
      <c r="K7">
        <v>0</v>
      </c>
      <c r="L7">
        <v>0</v>
      </c>
      <c r="M7">
        <v>0</v>
      </c>
      <c r="N7" t="s">
        <v>91</v>
      </c>
      <c r="O7" t="s">
        <v>91</v>
      </c>
      <c r="P7" t="s">
        <v>393</v>
      </c>
      <c r="Q7" t="s">
        <v>91</v>
      </c>
      <c r="R7" t="s">
        <v>393</v>
      </c>
      <c r="S7">
        <v>5.8004842772054612</v>
      </c>
    </row>
    <row r="8" spans="1:19" x14ac:dyDescent="0.25">
      <c r="A8" t="s">
        <v>39</v>
      </c>
      <c r="B8" t="s">
        <v>404</v>
      </c>
      <c r="C8" t="s">
        <v>404</v>
      </c>
      <c r="D8" t="s">
        <v>392</v>
      </c>
      <c r="E8">
        <v>0</v>
      </c>
      <c r="F8">
        <v>2775.27</v>
      </c>
      <c r="G8">
        <v>21.23</v>
      </c>
      <c r="H8">
        <v>200</v>
      </c>
      <c r="I8">
        <v>16096.8</v>
      </c>
      <c r="J8">
        <v>1</v>
      </c>
      <c r="K8">
        <v>0</v>
      </c>
      <c r="L8">
        <v>0</v>
      </c>
      <c r="M8">
        <v>0</v>
      </c>
      <c r="N8" t="s">
        <v>91</v>
      </c>
      <c r="O8" t="s">
        <v>91</v>
      </c>
      <c r="P8" t="s">
        <v>393</v>
      </c>
      <c r="Q8" t="s">
        <v>91</v>
      </c>
      <c r="R8" t="s">
        <v>393</v>
      </c>
      <c r="S8">
        <v>5.8000843161205937</v>
      </c>
    </row>
    <row r="9" spans="1:19" x14ac:dyDescent="0.25">
      <c r="A9" t="s">
        <v>39</v>
      </c>
      <c r="B9" t="s">
        <v>405</v>
      </c>
      <c r="C9" t="s">
        <v>405</v>
      </c>
      <c r="D9" t="s">
        <v>392</v>
      </c>
      <c r="E9">
        <v>0</v>
      </c>
      <c r="F9">
        <v>2775.27</v>
      </c>
      <c r="G9">
        <v>200</v>
      </c>
      <c r="H9">
        <v>21.23</v>
      </c>
      <c r="I9">
        <v>16097.08</v>
      </c>
      <c r="J9">
        <v>1</v>
      </c>
      <c r="K9">
        <v>0</v>
      </c>
      <c r="L9">
        <v>0</v>
      </c>
      <c r="M9">
        <v>0</v>
      </c>
      <c r="N9" t="s">
        <v>91</v>
      </c>
      <c r="O9" t="s">
        <v>91</v>
      </c>
      <c r="P9" t="s">
        <v>393</v>
      </c>
      <c r="Q9" t="s">
        <v>91</v>
      </c>
      <c r="R9" t="s">
        <v>393</v>
      </c>
      <c r="S9">
        <v>5.8001852072050646</v>
      </c>
    </row>
    <row r="10" spans="1:19" x14ac:dyDescent="0.25">
      <c r="A10" t="s">
        <v>39</v>
      </c>
      <c r="B10" t="s">
        <v>406</v>
      </c>
      <c r="C10" t="s">
        <v>406</v>
      </c>
      <c r="D10" t="s">
        <v>392</v>
      </c>
      <c r="E10">
        <v>0</v>
      </c>
      <c r="F10">
        <v>2775.27</v>
      </c>
      <c r="G10">
        <v>200</v>
      </c>
      <c r="H10">
        <v>21.23</v>
      </c>
      <c r="I10">
        <v>16097.91</v>
      </c>
      <c r="J10">
        <v>1</v>
      </c>
      <c r="K10">
        <v>0</v>
      </c>
      <c r="L10">
        <v>0</v>
      </c>
      <c r="M10">
        <v>0</v>
      </c>
      <c r="N10" t="s">
        <v>91</v>
      </c>
      <c r="O10" t="s">
        <v>91</v>
      </c>
      <c r="P10" t="s">
        <v>393</v>
      </c>
      <c r="Q10" t="s">
        <v>91</v>
      </c>
      <c r="R10" t="s">
        <v>393</v>
      </c>
      <c r="S10">
        <v>5.8004842772054612</v>
      </c>
    </row>
    <row r="11" spans="1:19" x14ac:dyDescent="0.25">
      <c r="A11" t="s">
        <v>39</v>
      </c>
      <c r="B11" t="s">
        <v>407</v>
      </c>
      <c r="C11" t="s">
        <v>407</v>
      </c>
      <c r="D11" t="s">
        <v>392</v>
      </c>
      <c r="E11">
        <v>0</v>
      </c>
      <c r="F11">
        <v>2775.27</v>
      </c>
      <c r="G11">
        <v>200</v>
      </c>
      <c r="H11">
        <v>21.23</v>
      </c>
      <c r="I11">
        <v>16096.8</v>
      </c>
      <c r="J11">
        <v>1</v>
      </c>
      <c r="K11">
        <v>0</v>
      </c>
      <c r="L11">
        <v>0</v>
      </c>
      <c r="M11">
        <v>0</v>
      </c>
      <c r="N11" t="s">
        <v>91</v>
      </c>
      <c r="O11" t="s">
        <v>91</v>
      </c>
      <c r="P11" t="s">
        <v>393</v>
      </c>
      <c r="Q11" t="s">
        <v>91</v>
      </c>
      <c r="R11" t="s">
        <v>393</v>
      </c>
      <c r="S11">
        <v>5.8000843161205937</v>
      </c>
    </row>
    <row r="12" spans="1:19" x14ac:dyDescent="0.25">
      <c r="A12" t="s">
        <v>39</v>
      </c>
      <c r="B12" t="s">
        <v>408</v>
      </c>
      <c r="C12" t="s">
        <v>408</v>
      </c>
      <c r="D12" t="s">
        <v>392</v>
      </c>
      <c r="E12">
        <v>0</v>
      </c>
      <c r="F12">
        <v>2775.27</v>
      </c>
      <c r="G12">
        <v>200</v>
      </c>
      <c r="H12">
        <v>21.23</v>
      </c>
      <c r="I12">
        <v>16097.08</v>
      </c>
      <c r="J12">
        <v>1</v>
      </c>
      <c r="K12">
        <v>0</v>
      </c>
      <c r="L12">
        <v>0</v>
      </c>
      <c r="M12">
        <v>0</v>
      </c>
      <c r="N12" t="s">
        <v>91</v>
      </c>
      <c r="O12" t="s">
        <v>91</v>
      </c>
      <c r="P12" t="s">
        <v>393</v>
      </c>
      <c r="Q12" t="s">
        <v>91</v>
      </c>
      <c r="R12" t="s">
        <v>393</v>
      </c>
      <c r="S12">
        <v>5.8001852072050646</v>
      </c>
    </row>
    <row r="13" spans="1:19" x14ac:dyDescent="0.25">
      <c r="A13" t="s">
        <v>39</v>
      </c>
      <c r="B13" t="s">
        <v>409</v>
      </c>
      <c r="C13" t="s">
        <v>409</v>
      </c>
      <c r="D13" t="s">
        <v>392</v>
      </c>
      <c r="E13">
        <v>0</v>
      </c>
      <c r="F13">
        <v>2775.27</v>
      </c>
      <c r="G13">
        <v>200</v>
      </c>
      <c r="H13">
        <v>21.23</v>
      </c>
      <c r="I13">
        <v>16097.91</v>
      </c>
      <c r="J13">
        <v>1</v>
      </c>
      <c r="K13">
        <v>0</v>
      </c>
      <c r="L13">
        <v>0</v>
      </c>
      <c r="M13">
        <v>0</v>
      </c>
      <c r="N13" t="s">
        <v>91</v>
      </c>
      <c r="O13" t="s">
        <v>91</v>
      </c>
      <c r="P13" t="s">
        <v>393</v>
      </c>
      <c r="Q13" t="s">
        <v>91</v>
      </c>
      <c r="R13" t="s">
        <v>393</v>
      </c>
      <c r="S13">
        <v>5.8004842772054612</v>
      </c>
    </row>
    <row r="14" spans="1:19" x14ac:dyDescent="0.25">
      <c r="A14" t="s">
        <v>39</v>
      </c>
      <c r="B14" t="s">
        <v>410</v>
      </c>
      <c r="C14" t="s">
        <v>410</v>
      </c>
      <c r="D14" t="s">
        <v>392</v>
      </c>
      <c r="E14">
        <v>0</v>
      </c>
      <c r="F14">
        <v>2775.27</v>
      </c>
      <c r="G14">
        <v>200</v>
      </c>
      <c r="H14">
        <v>21.23</v>
      </c>
      <c r="I14">
        <v>16096.8</v>
      </c>
      <c r="J14">
        <v>1</v>
      </c>
      <c r="K14">
        <v>0</v>
      </c>
      <c r="L14">
        <v>0</v>
      </c>
      <c r="M14">
        <v>0</v>
      </c>
      <c r="N14" t="s">
        <v>91</v>
      </c>
      <c r="O14" t="s">
        <v>91</v>
      </c>
      <c r="P14" t="s">
        <v>393</v>
      </c>
      <c r="Q14" t="s">
        <v>91</v>
      </c>
      <c r="R14" t="s">
        <v>393</v>
      </c>
      <c r="S14">
        <v>5.8000843161205937</v>
      </c>
    </row>
    <row r="15" spans="1:19" x14ac:dyDescent="0.25">
      <c r="A15" t="s">
        <v>39</v>
      </c>
      <c r="B15" t="s">
        <v>411</v>
      </c>
      <c r="C15" t="s">
        <v>411</v>
      </c>
      <c r="D15" t="s">
        <v>392</v>
      </c>
      <c r="E15">
        <v>0</v>
      </c>
      <c r="F15">
        <v>2775.27</v>
      </c>
      <c r="G15">
        <v>170.01</v>
      </c>
      <c r="H15">
        <v>21.23</v>
      </c>
      <c r="I15">
        <v>16097.08</v>
      </c>
      <c r="J15">
        <v>1</v>
      </c>
      <c r="K15">
        <v>0</v>
      </c>
      <c r="L15">
        <v>0</v>
      </c>
      <c r="M15">
        <v>0</v>
      </c>
      <c r="N15" t="s">
        <v>91</v>
      </c>
      <c r="O15" t="s">
        <v>91</v>
      </c>
      <c r="P15" t="s">
        <v>393</v>
      </c>
      <c r="Q15" t="s">
        <v>91</v>
      </c>
      <c r="R15" t="s">
        <v>393</v>
      </c>
      <c r="S15">
        <v>5.8001852072050646</v>
      </c>
    </row>
    <row r="16" spans="1:19" x14ac:dyDescent="0.25">
      <c r="A16" t="s">
        <v>39</v>
      </c>
      <c r="B16" t="s">
        <v>412</v>
      </c>
      <c r="C16" t="s">
        <v>412</v>
      </c>
      <c r="D16" t="s">
        <v>392</v>
      </c>
      <c r="E16">
        <v>0</v>
      </c>
      <c r="F16">
        <v>2775.27</v>
      </c>
      <c r="G16">
        <v>170.01</v>
      </c>
      <c r="H16">
        <v>21.23</v>
      </c>
      <c r="I16">
        <v>16097.91</v>
      </c>
      <c r="J16">
        <v>1</v>
      </c>
      <c r="K16">
        <v>0</v>
      </c>
      <c r="L16">
        <v>0</v>
      </c>
      <c r="M16">
        <v>0</v>
      </c>
      <c r="N16" t="s">
        <v>91</v>
      </c>
      <c r="O16" t="s">
        <v>91</v>
      </c>
      <c r="P16" t="s">
        <v>393</v>
      </c>
      <c r="Q16" t="s">
        <v>91</v>
      </c>
      <c r="R16" t="s">
        <v>393</v>
      </c>
      <c r="S16">
        <v>5.8004842772054612</v>
      </c>
    </row>
    <row r="17" spans="1:19" x14ac:dyDescent="0.25">
      <c r="A17" t="s">
        <v>39</v>
      </c>
      <c r="B17" t="s">
        <v>413</v>
      </c>
      <c r="C17" t="s">
        <v>413</v>
      </c>
      <c r="D17" t="s">
        <v>392</v>
      </c>
      <c r="E17">
        <v>0</v>
      </c>
      <c r="F17">
        <v>2775.27</v>
      </c>
      <c r="G17">
        <v>170.01</v>
      </c>
      <c r="H17">
        <v>21.23</v>
      </c>
      <c r="I17">
        <v>16096.8</v>
      </c>
      <c r="J17">
        <v>1</v>
      </c>
      <c r="K17">
        <v>0</v>
      </c>
      <c r="L17">
        <v>0</v>
      </c>
      <c r="M17">
        <v>0</v>
      </c>
      <c r="N17" t="s">
        <v>91</v>
      </c>
      <c r="O17" t="s">
        <v>91</v>
      </c>
      <c r="P17" t="s">
        <v>393</v>
      </c>
      <c r="Q17" t="s">
        <v>91</v>
      </c>
      <c r="R17" t="s">
        <v>393</v>
      </c>
      <c r="S17">
        <v>5.8000843161205937</v>
      </c>
    </row>
    <row r="18" spans="1:19" x14ac:dyDescent="0.25">
      <c r="A18" t="s">
        <v>39</v>
      </c>
      <c r="B18" t="s">
        <v>414</v>
      </c>
      <c r="C18" t="s">
        <v>414</v>
      </c>
      <c r="D18" t="s">
        <v>397</v>
      </c>
      <c r="E18">
        <v>28902.82</v>
      </c>
      <c r="F18">
        <v>28902.82</v>
      </c>
      <c r="G18">
        <v>170.01</v>
      </c>
      <c r="H18">
        <v>170.01</v>
      </c>
      <c r="I18">
        <v>433563.47</v>
      </c>
      <c r="J18">
        <v>1</v>
      </c>
      <c r="K18">
        <v>8.33</v>
      </c>
      <c r="L18">
        <v>6.3639000000000001</v>
      </c>
      <c r="M18">
        <v>3.4117000000000002</v>
      </c>
      <c r="N18" t="s">
        <v>398</v>
      </c>
      <c r="O18" t="s">
        <v>399</v>
      </c>
      <c r="P18" t="s">
        <v>400</v>
      </c>
      <c r="Q18" t="s">
        <v>61</v>
      </c>
      <c r="R18" t="s">
        <v>401</v>
      </c>
      <c r="S18">
        <v>15.00073245448022</v>
      </c>
    </row>
    <row r="19" spans="1:19" x14ac:dyDescent="0.25">
      <c r="A19" t="s">
        <v>39</v>
      </c>
      <c r="B19" t="s">
        <v>415</v>
      </c>
      <c r="C19" t="s">
        <v>415</v>
      </c>
      <c r="D19" t="s">
        <v>397</v>
      </c>
      <c r="E19">
        <v>28902.82</v>
      </c>
      <c r="F19">
        <v>28902.82</v>
      </c>
      <c r="G19">
        <v>170.01</v>
      </c>
      <c r="H19">
        <v>170.01</v>
      </c>
      <c r="I19">
        <v>433563.47</v>
      </c>
      <c r="J19">
        <v>1</v>
      </c>
      <c r="K19">
        <v>8.33</v>
      </c>
      <c r="L19">
        <v>6.3639000000000001</v>
      </c>
      <c r="M19">
        <v>3.4117000000000002</v>
      </c>
      <c r="N19" t="s">
        <v>398</v>
      </c>
      <c r="O19" t="s">
        <v>399</v>
      </c>
      <c r="P19" t="s">
        <v>400</v>
      </c>
      <c r="Q19" t="s">
        <v>61</v>
      </c>
      <c r="R19" t="s">
        <v>401</v>
      </c>
      <c r="S19">
        <v>15.00073245448022</v>
      </c>
    </row>
    <row r="20" spans="1:19" x14ac:dyDescent="0.25">
      <c r="A20" t="s">
        <v>39</v>
      </c>
      <c r="B20" t="s">
        <v>416</v>
      </c>
      <c r="C20" t="s">
        <v>416</v>
      </c>
      <c r="D20" t="s">
        <v>397</v>
      </c>
      <c r="E20">
        <v>2775.27</v>
      </c>
      <c r="F20">
        <v>2775.27</v>
      </c>
      <c r="G20">
        <v>21.23</v>
      </c>
      <c r="H20">
        <v>200</v>
      </c>
      <c r="I20">
        <v>41631.089999999997</v>
      </c>
      <c r="J20">
        <v>1</v>
      </c>
      <c r="K20">
        <v>8.33</v>
      </c>
      <c r="L20">
        <v>6.3639000000000001</v>
      </c>
      <c r="M20">
        <v>3.4117000000000002</v>
      </c>
      <c r="N20" t="s">
        <v>398</v>
      </c>
      <c r="O20" t="s">
        <v>399</v>
      </c>
      <c r="P20" t="s">
        <v>400</v>
      </c>
      <c r="Q20" t="s">
        <v>62</v>
      </c>
      <c r="R20" t="s">
        <v>401</v>
      </c>
      <c r="S20">
        <v>15.00073506361543</v>
      </c>
    </row>
    <row r="21" spans="1:19" x14ac:dyDescent="0.25">
      <c r="A21" t="s">
        <v>39</v>
      </c>
      <c r="B21" t="s">
        <v>417</v>
      </c>
      <c r="C21" t="s">
        <v>417</v>
      </c>
      <c r="D21" t="s">
        <v>397</v>
      </c>
      <c r="E21">
        <v>2775.27</v>
      </c>
      <c r="F21">
        <v>2775.27</v>
      </c>
      <c r="G21">
        <v>21.23</v>
      </c>
      <c r="H21">
        <v>200</v>
      </c>
      <c r="I21">
        <v>41631.089999999997</v>
      </c>
      <c r="J21">
        <v>1</v>
      </c>
      <c r="K21">
        <v>8.33</v>
      </c>
      <c r="L21">
        <v>6.3639000000000001</v>
      </c>
      <c r="M21">
        <v>3.4117000000000002</v>
      </c>
      <c r="N21" t="s">
        <v>398</v>
      </c>
      <c r="O21" t="s">
        <v>399</v>
      </c>
      <c r="P21" t="s">
        <v>400</v>
      </c>
      <c r="Q21" t="s">
        <v>61</v>
      </c>
      <c r="R21" t="s">
        <v>401</v>
      </c>
      <c r="S21">
        <v>15.00073506361543</v>
      </c>
    </row>
    <row r="22" spans="1:19" x14ac:dyDescent="0.25">
      <c r="A22" t="s">
        <v>39</v>
      </c>
      <c r="B22" t="s">
        <v>418</v>
      </c>
      <c r="C22" t="s">
        <v>418</v>
      </c>
      <c r="D22" t="s">
        <v>397</v>
      </c>
      <c r="E22">
        <v>2775.27</v>
      </c>
      <c r="F22">
        <v>2775.27</v>
      </c>
      <c r="G22">
        <v>21.23</v>
      </c>
      <c r="H22">
        <v>200</v>
      </c>
      <c r="I22">
        <v>41631.089999999997</v>
      </c>
      <c r="J22">
        <v>1</v>
      </c>
      <c r="K22">
        <v>8.33</v>
      </c>
      <c r="L22">
        <v>6.3639000000000001</v>
      </c>
      <c r="M22">
        <v>3.4117000000000002</v>
      </c>
      <c r="N22" t="s">
        <v>398</v>
      </c>
      <c r="O22" t="s">
        <v>399</v>
      </c>
      <c r="P22" t="s">
        <v>400</v>
      </c>
      <c r="Q22" t="s">
        <v>61</v>
      </c>
      <c r="R22" t="s">
        <v>401</v>
      </c>
      <c r="S22">
        <v>15.00073506361543</v>
      </c>
    </row>
    <row r="23" spans="1:19" x14ac:dyDescent="0.25">
      <c r="A23" t="s">
        <v>39</v>
      </c>
      <c r="B23" t="s">
        <v>419</v>
      </c>
      <c r="C23" t="s">
        <v>419</v>
      </c>
      <c r="D23" t="s">
        <v>397</v>
      </c>
      <c r="E23">
        <v>2775.27</v>
      </c>
      <c r="F23">
        <v>2775.27</v>
      </c>
      <c r="G23">
        <v>200</v>
      </c>
      <c r="H23">
        <v>21.23</v>
      </c>
      <c r="I23">
        <v>41631.089999999997</v>
      </c>
      <c r="J23">
        <v>1</v>
      </c>
      <c r="K23">
        <v>8.33</v>
      </c>
      <c r="L23">
        <v>6.3639000000000001</v>
      </c>
      <c r="M23">
        <v>3.4117000000000002</v>
      </c>
      <c r="N23" t="s">
        <v>398</v>
      </c>
      <c r="O23" t="s">
        <v>399</v>
      </c>
      <c r="P23" t="s">
        <v>400</v>
      </c>
      <c r="Q23" t="s">
        <v>61</v>
      </c>
      <c r="R23" t="s">
        <v>401</v>
      </c>
      <c r="S23">
        <v>15.00073506361543</v>
      </c>
    </row>
    <row r="24" spans="1:19" x14ac:dyDescent="0.25">
      <c r="A24" t="s">
        <v>39</v>
      </c>
      <c r="B24" t="s">
        <v>420</v>
      </c>
      <c r="C24" t="s">
        <v>420</v>
      </c>
      <c r="D24" t="s">
        <v>397</v>
      </c>
      <c r="E24">
        <v>2775.27</v>
      </c>
      <c r="F24">
        <v>2775.27</v>
      </c>
      <c r="G24">
        <v>200</v>
      </c>
      <c r="H24">
        <v>21.23</v>
      </c>
      <c r="I24">
        <v>41631.089999999997</v>
      </c>
      <c r="J24">
        <v>1</v>
      </c>
      <c r="K24">
        <v>8.33</v>
      </c>
      <c r="L24">
        <v>6.3639000000000001</v>
      </c>
      <c r="M24">
        <v>3.4117000000000002</v>
      </c>
      <c r="N24" t="s">
        <v>398</v>
      </c>
      <c r="O24" t="s">
        <v>399</v>
      </c>
      <c r="P24" t="s">
        <v>400</v>
      </c>
      <c r="Q24" t="s">
        <v>61</v>
      </c>
      <c r="R24" t="s">
        <v>401</v>
      </c>
      <c r="S24">
        <v>15.00073506361543</v>
      </c>
    </row>
    <row r="25" spans="1:19" x14ac:dyDescent="0.25">
      <c r="A25" t="s">
        <v>39</v>
      </c>
      <c r="B25" t="s">
        <v>421</v>
      </c>
      <c r="C25" t="s">
        <v>421</v>
      </c>
      <c r="D25" t="s">
        <v>397</v>
      </c>
      <c r="E25">
        <v>2775.27</v>
      </c>
      <c r="F25">
        <v>2775.27</v>
      </c>
      <c r="G25">
        <v>200</v>
      </c>
      <c r="H25">
        <v>21.23</v>
      </c>
      <c r="I25">
        <v>41631.089999999997</v>
      </c>
      <c r="J25">
        <v>1</v>
      </c>
      <c r="K25">
        <v>8.33</v>
      </c>
      <c r="L25">
        <v>6.3639000000000001</v>
      </c>
      <c r="M25">
        <v>3.4117000000000002</v>
      </c>
      <c r="N25" t="s">
        <v>398</v>
      </c>
      <c r="O25" t="s">
        <v>399</v>
      </c>
      <c r="P25" t="s">
        <v>400</v>
      </c>
      <c r="Q25" t="s">
        <v>61</v>
      </c>
      <c r="R25" t="s">
        <v>401</v>
      </c>
      <c r="S25">
        <v>15.00073506361543</v>
      </c>
    </row>
    <row r="26" spans="1:19" x14ac:dyDescent="0.25">
      <c r="A26" t="s">
        <v>39</v>
      </c>
      <c r="B26" t="s">
        <v>422</v>
      </c>
      <c r="C26" t="s">
        <v>422</v>
      </c>
      <c r="D26" t="s">
        <v>397</v>
      </c>
      <c r="E26">
        <v>2775.27</v>
      </c>
      <c r="F26">
        <v>2775.27</v>
      </c>
      <c r="G26">
        <v>200</v>
      </c>
      <c r="H26">
        <v>21.23</v>
      </c>
      <c r="I26">
        <v>41631.089999999997</v>
      </c>
      <c r="J26">
        <v>1</v>
      </c>
      <c r="K26">
        <v>8.33</v>
      </c>
      <c r="L26">
        <v>6.3639000000000001</v>
      </c>
      <c r="M26">
        <v>3.4117000000000002</v>
      </c>
      <c r="N26" t="s">
        <v>398</v>
      </c>
      <c r="O26" t="s">
        <v>399</v>
      </c>
      <c r="P26" t="s">
        <v>400</v>
      </c>
      <c r="Q26" t="s">
        <v>61</v>
      </c>
      <c r="R26" t="s">
        <v>401</v>
      </c>
      <c r="S26">
        <v>15.00073506361543</v>
      </c>
    </row>
    <row r="27" spans="1:19" x14ac:dyDescent="0.25">
      <c r="A27" t="s">
        <v>39</v>
      </c>
      <c r="B27" t="s">
        <v>423</v>
      </c>
      <c r="C27" t="s">
        <v>423</v>
      </c>
      <c r="D27" t="s">
        <v>397</v>
      </c>
      <c r="E27">
        <v>2775.27</v>
      </c>
      <c r="F27">
        <v>2775.27</v>
      </c>
      <c r="G27">
        <v>200</v>
      </c>
      <c r="H27">
        <v>21.23</v>
      </c>
      <c r="I27">
        <v>41631.089999999997</v>
      </c>
      <c r="J27">
        <v>1</v>
      </c>
      <c r="K27">
        <v>8.33</v>
      </c>
      <c r="L27">
        <v>6.3639000000000001</v>
      </c>
      <c r="M27">
        <v>3.4117000000000002</v>
      </c>
      <c r="N27" t="s">
        <v>398</v>
      </c>
      <c r="O27" t="s">
        <v>399</v>
      </c>
      <c r="P27" t="s">
        <v>400</v>
      </c>
      <c r="Q27" t="s">
        <v>61</v>
      </c>
      <c r="R27" t="s">
        <v>401</v>
      </c>
      <c r="S27">
        <v>15.00073506361543</v>
      </c>
    </row>
    <row r="28" spans="1:19" x14ac:dyDescent="0.25">
      <c r="A28" t="s">
        <v>39</v>
      </c>
      <c r="B28" t="s">
        <v>424</v>
      </c>
      <c r="C28" t="s">
        <v>424</v>
      </c>
      <c r="D28" t="s">
        <v>397</v>
      </c>
      <c r="E28">
        <v>2775.27</v>
      </c>
      <c r="F28">
        <v>2775.27</v>
      </c>
      <c r="G28">
        <v>200</v>
      </c>
      <c r="H28">
        <v>21.23</v>
      </c>
      <c r="I28">
        <v>41631.089999999997</v>
      </c>
      <c r="J28">
        <v>1</v>
      </c>
      <c r="K28">
        <v>8.33</v>
      </c>
      <c r="L28">
        <v>6.3639000000000001</v>
      </c>
      <c r="M28">
        <v>3.4117000000000002</v>
      </c>
      <c r="N28" t="s">
        <v>398</v>
      </c>
      <c r="O28" t="s">
        <v>399</v>
      </c>
      <c r="P28" t="s">
        <v>400</v>
      </c>
      <c r="Q28" t="s">
        <v>61</v>
      </c>
      <c r="R28" t="s">
        <v>401</v>
      </c>
      <c r="S28">
        <v>15.00073506361543</v>
      </c>
    </row>
    <row r="29" spans="1:19" x14ac:dyDescent="0.25">
      <c r="A29" t="s">
        <v>39</v>
      </c>
      <c r="B29" t="s">
        <v>425</v>
      </c>
      <c r="C29" t="s">
        <v>425</v>
      </c>
      <c r="D29" t="s">
        <v>397</v>
      </c>
      <c r="E29">
        <v>2775.27</v>
      </c>
      <c r="F29">
        <v>2775.27</v>
      </c>
      <c r="G29">
        <v>170.01</v>
      </c>
      <c r="H29">
        <v>21.23</v>
      </c>
      <c r="I29">
        <v>41631.089999999997</v>
      </c>
      <c r="J29">
        <v>1</v>
      </c>
      <c r="K29">
        <v>8.33</v>
      </c>
      <c r="L29">
        <v>6.3639000000000001</v>
      </c>
      <c r="M29">
        <v>3.4117000000000002</v>
      </c>
      <c r="N29" t="s">
        <v>398</v>
      </c>
      <c r="O29" t="s">
        <v>399</v>
      </c>
      <c r="P29" t="s">
        <v>400</v>
      </c>
      <c r="Q29" t="s">
        <v>61</v>
      </c>
      <c r="R29" t="s">
        <v>401</v>
      </c>
      <c r="S29">
        <v>15.00073506361543</v>
      </c>
    </row>
    <row r="30" spans="1:19" x14ac:dyDescent="0.25">
      <c r="A30" t="s">
        <v>39</v>
      </c>
      <c r="B30" t="s">
        <v>426</v>
      </c>
      <c r="C30" t="s">
        <v>426</v>
      </c>
      <c r="D30" t="s">
        <v>397</v>
      </c>
      <c r="E30">
        <v>2775.27</v>
      </c>
      <c r="F30">
        <v>2775.27</v>
      </c>
      <c r="G30">
        <v>170.01</v>
      </c>
      <c r="H30">
        <v>21.23</v>
      </c>
      <c r="I30">
        <v>41631.089999999997</v>
      </c>
      <c r="J30">
        <v>1</v>
      </c>
      <c r="K30">
        <v>8.33</v>
      </c>
      <c r="L30">
        <v>6.3639000000000001</v>
      </c>
      <c r="M30">
        <v>3.4117000000000002</v>
      </c>
      <c r="N30" t="s">
        <v>398</v>
      </c>
      <c r="O30" t="s">
        <v>399</v>
      </c>
      <c r="P30" t="s">
        <v>400</v>
      </c>
      <c r="Q30" t="s">
        <v>61</v>
      </c>
      <c r="R30" t="s">
        <v>401</v>
      </c>
      <c r="S30">
        <v>15.00073506361543</v>
      </c>
    </row>
    <row r="31" spans="1:19" x14ac:dyDescent="0.25">
      <c r="A31" t="s">
        <v>39</v>
      </c>
      <c r="B31" t="s">
        <v>427</v>
      </c>
      <c r="C31" t="s">
        <v>427</v>
      </c>
      <c r="D31" t="s">
        <v>397</v>
      </c>
      <c r="E31">
        <v>2775.27</v>
      </c>
      <c r="F31">
        <v>2775.27</v>
      </c>
      <c r="G31">
        <v>170.01</v>
      </c>
      <c r="H31">
        <v>21.23</v>
      </c>
      <c r="I31">
        <v>41631.089999999997</v>
      </c>
      <c r="J31">
        <v>1</v>
      </c>
      <c r="K31">
        <v>8.33</v>
      </c>
      <c r="L31">
        <v>6.3639000000000001</v>
      </c>
      <c r="M31">
        <v>3.4117000000000002</v>
      </c>
      <c r="N31" t="s">
        <v>398</v>
      </c>
      <c r="O31" t="s">
        <v>399</v>
      </c>
      <c r="P31" t="s">
        <v>400</v>
      </c>
      <c r="Q31" t="s">
        <v>61</v>
      </c>
      <c r="R31" t="s">
        <v>401</v>
      </c>
      <c r="S31">
        <v>15.00073506361543</v>
      </c>
    </row>
    <row r="32" spans="1:19" x14ac:dyDescent="0.25">
      <c r="A32" t="s">
        <v>40</v>
      </c>
      <c r="B32" t="s">
        <v>391</v>
      </c>
      <c r="C32" t="s">
        <v>391</v>
      </c>
      <c r="D32" t="s">
        <v>392</v>
      </c>
      <c r="E32">
        <v>0</v>
      </c>
      <c r="F32">
        <v>28902.82</v>
      </c>
      <c r="G32">
        <v>170.01</v>
      </c>
      <c r="H32">
        <v>170.01</v>
      </c>
      <c r="I32">
        <v>167641.65</v>
      </c>
      <c r="J32">
        <v>1</v>
      </c>
      <c r="K32">
        <v>0</v>
      </c>
      <c r="L32">
        <v>0</v>
      </c>
      <c r="M32">
        <v>0</v>
      </c>
      <c r="N32" t="s">
        <v>91</v>
      </c>
      <c r="O32" t="s">
        <v>91</v>
      </c>
      <c r="P32" t="s">
        <v>393</v>
      </c>
      <c r="Q32" t="s">
        <v>91</v>
      </c>
      <c r="R32" t="s">
        <v>393</v>
      </c>
      <c r="S32">
        <v>5.8001831655181046</v>
      </c>
    </row>
    <row r="33" spans="1:19" x14ac:dyDescent="0.25">
      <c r="A33" t="s">
        <v>40</v>
      </c>
      <c r="B33" t="s">
        <v>394</v>
      </c>
      <c r="C33" t="s">
        <v>394</v>
      </c>
      <c r="D33" t="s">
        <v>392</v>
      </c>
      <c r="E33">
        <v>0</v>
      </c>
      <c r="F33">
        <v>28902.82</v>
      </c>
      <c r="G33">
        <v>170.01</v>
      </c>
      <c r="H33">
        <v>170.01</v>
      </c>
      <c r="I33">
        <v>167650.32</v>
      </c>
      <c r="J33">
        <v>1</v>
      </c>
      <c r="K33">
        <v>0</v>
      </c>
      <c r="L33">
        <v>0</v>
      </c>
      <c r="M33">
        <v>0</v>
      </c>
      <c r="N33" t="s">
        <v>91</v>
      </c>
      <c r="O33" t="s">
        <v>91</v>
      </c>
      <c r="P33" t="s">
        <v>393</v>
      </c>
      <c r="Q33" t="s">
        <v>91</v>
      </c>
      <c r="R33" t="s">
        <v>393</v>
      </c>
      <c r="S33">
        <v>5.800483136247605</v>
      </c>
    </row>
    <row r="34" spans="1:19" x14ac:dyDescent="0.25">
      <c r="A34" t="s">
        <v>40</v>
      </c>
      <c r="B34" t="s">
        <v>395</v>
      </c>
      <c r="C34" t="s">
        <v>395</v>
      </c>
      <c r="D34" t="s">
        <v>392</v>
      </c>
      <c r="E34">
        <v>0</v>
      </c>
      <c r="F34">
        <v>28902.82</v>
      </c>
      <c r="G34">
        <v>170.01</v>
      </c>
      <c r="H34">
        <v>170.01</v>
      </c>
      <c r="I34">
        <v>167638.76</v>
      </c>
      <c r="J34">
        <v>1</v>
      </c>
      <c r="K34">
        <v>0</v>
      </c>
      <c r="L34">
        <v>0</v>
      </c>
      <c r="M34">
        <v>0</v>
      </c>
      <c r="N34" t="s">
        <v>91</v>
      </c>
      <c r="O34" t="s">
        <v>91</v>
      </c>
      <c r="P34" t="s">
        <v>393</v>
      </c>
      <c r="Q34" t="s">
        <v>91</v>
      </c>
      <c r="R34" t="s">
        <v>393</v>
      </c>
      <c r="S34">
        <v>5.8000831752749393</v>
      </c>
    </row>
    <row r="35" spans="1:19" x14ac:dyDescent="0.25">
      <c r="A35" t="s">
        <v>40</v>
      </c>
      <c r="B35" t="s">
        <v>396</v>
      </c>
      <c r="C35" t="s">
        <v>396</v>
      </c>
      <c r="D35" t="s">
        <v>397</v>
      </c>
      <c r="E35">
        <v>28902.82</v>
      </c>
      <c r="F35">
        <v>28902.82</v>
      </c>
      <c r="G35">
        <v>170.01</v>
      </c>
      <c r="H35">
        <v>170.01</v>
      </c>
      <c r="I35">
        <v>433563.47</v>
      </c>
      <c r="J35">
        <v>1</v>
      </c>
      <c r="K35">
        <v>8.33</v>
      </c>
      <c r="L35">
        <v>3.2410999999999999</v>
      </c>
      <c r="M35">
        <v>3.4117000000000002</v>
      </c>
      <c r="N35" t="s">
        <v>398</v>
      </c>
      <c r="O35" t="s">
        <v>399</v>
      </c>
      <c r="P35" t="s">
        <v>400</v>
      </c>
      <c r="Q35" t="s">
        <v>61</v>
      </c>
      <c r="R35" t="s">
        <v>401</v>
      </c>
      <c r="S35">
        <v>15.00073245448022</v>
      </c>
    </row>
    <row r="36" spans="1:19" x14ac:dyDescent="0.25">
      <c r="A36" t="s">
        <v>40</v>
      </c>
      <c r="B36" t="s">
        <v>402</v>
      </c>
      <c r="C36" t="s">
        <v>402</v>
      </c>
      <c r="D36" t="s">
        <v>392</v>
      </c>
      <c r="E36">
        <v>0</v>
      </c>
      <c r="F36">
        <v>2775.27</v>
      </c>
      <c r="G36">
        <v>21.23</v>
      </c>
      <c r="H36">
        <v>200</v>
      </c>
      <c r="I36">
        <v>16097.08</v>
      </c>
      <c r="J36">
        <v>1</v>
      </c>
      <c r="K36">
        <v>0</v>
      </c>
      <c r="L36">
        <v>0</v>
      </c>
      <c r="M36">
        <v>0</v>
      </c>
      <c r="N36" t="s">
        <v>91</v>
      </c>
      <c r="O36" t="s">
        <v>91</v>
      </c>
      <c r="P36" t="s">
        <v>393</v>
      </c>
      <c r="Q36" t="s">
        <v>91</v>
      </c>
      <c r="R36" t="s">
        <v>393</v>
      </c>
      <c r="S36">
        <v>5.8001852072050646</v>
      </c>
    </row>
    <row r="37" spans="1:19" x14ac:dyDescent="0.25">
      <c r="A37" t="s">
        <v>40</v>
      </c>
      <c r="B37" t="s">
        <v>403</v>
      </c>
      <c r="C37" t="s">
        <v>403</v>
      </c>
      <c r="D37" t="s">
        <v>392</v>
      </c>
      <c r="E37">
        <v>0</v>
      </c>
      <c r="F37">
        <v>2775.27</v>
      </c>
      <c r="G37">
        <v>21.23</v>
      </c>
      <c r="H37">
        <v>200</v>
      </c>
      <c r="I37">
        <v>16097.91</v>
      </c>
      <c r="J37">
        <v>1</v>
      </c>
      <c r="K37">
        <v>0</v>
      </c>
      <c r="L37">
        <v>0</v>
      </c>
      <c r="M37">
        <v>0</v>
      </c>
      <c r="N37" t="s">
        <v>91</v>
      </c>
      <c r="O37" t="s">
        <v>91</v>
      </c>
      <c r="P37" t="s">
        <v>393</v>
      </c>
      <c r="Q37" t="s">
        <v>91</v>
      </c>
      <c r="R37" t="s">
        <v>393</v>
      </c>
      <c r="S37">
        <v>5.8004842772054612</v>
      </c>
    </row>
    <row r="38" spans="1:19" x14ac:dyDescent="0.25">
      <c r="A38" t="s">
        <v>40</v>
      </c>
      <c r="B38" t="s">
        <v>404</v>
      </c>
      <c r="C38" t="s">
        <v>404</v>
      </c>
      <c r="D38" t="s">
        <v>392</v>
      </c>
      <c r="E38">
        <v>0</v>
      </c>
      <c r="F38">
        <v>2775.27</v>
      </c>
      <c r="G38">
        <v>21.23</v>
      </c>
      <c r="H38">
        <v>200</v>
      </c>
      <c r="I38">
        <v>16096.8</v>
      </c>
      <c r="J38">
        <v>1</v>
      </c>
      <c r="K38">
        <v>0</v>
      </c>
      <c r="L38">
        <v>0</v>
      </c>
      <c r="M38">
        <v>0</v>
      </c>
      <c r="N38" t="s">
        <v>91</v>
      </c>
      <c r="O38" t="s">
        <v>91</v>
      </c>
      <c r="P38" t="s">
        <v>393</v>
      </c>
      <c r="Q38" t="s">
        <v>91</v>
      </c>
      <c r="R38" t="s">
        <v>393</v>
      </c>
      <c r="S38">
        <v>5.8000843161205937</v>
      </c>
    </row>
    <row r="39" spans="1:19" x14ac:dyDescent="0.25">
      <c r="A39" t="s">
        <v>40</v>
      </c>
      <c r="B39" t="s">
        <v>405</v>
      </c>
      <c r="C39" t="s">
        <v>405</v>
      </c>
      <c r="D39" t="s">
        <v>392</v>
      </c>
      <c r="E39">
        <v>0</v>
      </c>
      <c r="F39">
        <v>2775.27</v>
      </c>
      <c r="G39">
        <v>200</v>
      </c>
      <c r="H39">
        <v>21.23</v>
      </c>
      <c r="I39">
        <v>16097.08</v>
      </c>
      <c r="J39">
        <v>1</v>
      </c>
      <c r="K39">
        <v>0</v>
      </c>
      <c r="L39">
        <v>0</v>
      </c>
      <c r="M39">
        <v>0</v>
      </c>
      <c r="N39" t="s">
        <v>91</v>
      </c>
      <c r="O39" t="s">
        <v>91</v>
      </c>
      <c r="P39" t="s">
        <v>393</v>
      </c>
      <c r="Q39" t="s">
        <v>91</v>
      </c>
      <c r="R39" t="s">
        <v>393</v>
      </c>
      <c r="S39">
        <v>5.8001852072050646</v>
      </c>
    </row>
    <row r="40" spans="1:19" x14ac:dyDescent="0.25">
      <c r="A40" t="s">
        <v>40</v>
      </c>
      <c r="B40" t="s">
        <v>406</v>
      </c>
      <c r="C40" t="s">
        <v>406</v>
      </c>
      <c r="D40" t="s">
        <v>392</v>
      </c>
      <c r="E40">
        <v>0</v>
      </c>
      <c r="F40">
        <v>2775.27</v>
      </c>
      <c r="G40">
        <v>200</v>
      </c>
      <c r="H40">
        <v>21.23</v>
      </c>
      <c r="I40">
        <v>16097.91</v>
      </c>
      <c r="J40">
        <v>1</v>
      </c>
      <c r="K40">
        <v>0</v>
      </c>
      <c r="L40">
        <v>0</v>
      </c>
      <c r="M40">
        <v>0</v>
      </c>
      <c r="N40" t="s">
        <v>91</v>
      </c>
      <c r="O40" t="s">
        <v>91</v>
      </c>
      <c r="P40" t="s">
        <v>393</v>
      </c>
      <c r="Q40" t="s">
        <v>91</v>
      </c>
      <c r="R40" t="s">
        <v>393</v>
      </c>
      <c r="S40">
        <v>5.8004842772054612</v>
      </c>
    </row>
    <row r="41" spans="1:19" x14ac:dyDescent="0.25">
      <c r="A41" t="s">
        <v>40</v>
      </c>
      <c r="B41" t="s">
        <v>407</v>
      </c>
      <c r="C41" t="s">
        <v>407</v>
      </c>
      <c r="D41" t="s">
        <v>392</v>
      </c>
      <c r="E41">
        <v>0</v>
      </c>
      <c r="F41">
        <v>2775.27</v>
      </c>
      <c r="G41">
        <v>200</v>
      </c>
      <c r="H41">
        <v>21.23</v>
      </c>
      <c r="I41">
        <v>16096.8</v>
      </c>
      <c r="J41">
        <v>1</v>
      </c>
      <c r="K41">
        <v>0</v>
      </c>
      <c r="L41">
        <v>0</v>
      </c>
      <c r="M41">
        <v>0</v>
      </c>
      <c r="N41" t="s">
        <v>91</v>
      </c>
      <c r="O41" t="s">
        <v>91</v>
      </c>
      <c r="P41" t="s">
        <v>393</v>
      </c>
      <c r="Q41" t="s">
        <v>91</v>
      </c>
      <c r="R41" t="s">
        <v>393</v>
      </c>
      <c r="S41">
        <v>5.8000843161205937</v>
      </c>
    </row>
    <row r="42" spans="1:19" x14ac:dyDescent="0.25">
      <c r="A42" t="s">
        <v>40</v>
      </c>
      <c r="B42" t="s">
        <v>408</v>
      </c>
      <c r="C42" t="s">
        <v>408</v>
      </c>
      <c r="D42" t="s">
        <v>392</v>
      </c>
      <c r="E42">
        <v>0</v>
      </c>
      <c r="F42">
        <v>2775.27</v>
      </c>
      <c r="G42">
        <v>200</v>
      </c>
      <c r="H42">
        <v>21.23</v>
      </c>
      <c r="I42">
        <v>16097.08</v>
      </c>
      <c r="J42">
        <v>1</v>
      </c>
      <c r="K42">
        <v>0</v>
      </c>
      <c r="L42">
        <v>0</v>
      </c>
      <c r="M42">
        <v>0</v>
      </c>
      <c r="N42" t="s">
        <v>91</v>
      </c>
      <c r="O42" t="s">
        <v>91</v>
      </c>
      <c r="P42" t="s">
        <v>393</v>
      </c>
      <c r="Q42" t="s">
        <v>91</v>
      </c>
      <c r="R42" t="s">
        <v>393</v>
      </c>
      <c r="S42">
        <v>5.8001852072050646</v>
      </c>
    </row>
    <row r="43" spans="1:19" x14ac:dyDescent="0.25">
      <c r="A43" t="s">
        <v>40</v>
      </c>
      <c r="B43" t="s">
        <v>409</v>
      </c>
      <c r="C43" t="s">
        <v>409</v>
      </c>
      <c r="D43" t="s">
        <v>392</v>
      </c>
      <c r="E43">
        <v>0</v>
      </c>
      <c r="F43">
        <v>2775.27</v>
      </c>
      <c r="G43">
        <v>200</v>
      </c>
      <c r="H43">
        <v>21.23</v>
      </c>
      <c r="I43">
        <v>16097.91</v>
      </c>
      <c r="J43">
        <v>1</v>
      </c>
      <c r="K43">
        <v>0</v>
      </c>
      <c r="L43">
        <v>0</v>
      </c>
      <c r="M43">
        <v>0</v>
      </c>
      <c r="N43" t="s">
        <v>91</v>
      </c>
      <c r="O43" t="s">
        <v>91</v>
      </c>
      <c r="P43" t="s">
        <v>393</v>
      </c>
      <c r="Q43" t="s">
        <v>91</v>
      </c>
      <c r="R43" t="s">
        <v>393</v>
      </c>
      <c r="S43">
        <v>5.8004842772054612</v>
      </c>
    </row>
    <row r="44" spans="1:19" x14ac:dyDescent="0.25">
      <c r="A44" t="s">
        <v>40</v>
      </c>
      <c r="B44" t="s">
        <v>410</v>
      </c>
      <c r="C44" t="s">
        <v>410</v>
      </c>
      <c r="D44" t="s">
        <v>392</v>
      </c>
      <c r="E44">
        <v>0</v>
      </c>
      <c r="F44">
        <v>2775.27</v>
      </c>
      <c r="G44">
        <v>200</v>
      </c>
      <c r="H44">
        <v>21.23</v>
      </c>
      <c r="I44">
        <v>16096.8</v>
      </c>
      <c r="J44">
        <v>1</v>
      </c>
      <c r="K44">
        <v>0</v>
      </c>
      <c r="L44">
        <v>0</v>
      </c>
      <c r="M44">
        <v>0</v>
      </c>
      <c r="N44" t="s">
        <v>91</v>
      </c>
      <c r="O44" t="s">
        <v>91</v>
      </c>
      <c r="P44" t="s">
        <v>393</v>
      </c>
      <c r="Q44" t="s">
        <v>91</v>
      </c>
      <c r="R44" t="s">
        <v>393</v>
      </c>
      <c r="S44">
        <v>5.8000843161205937</v>
      </c>
    </row>
    <row r="45" spans="1:19" x14ac:dyDescent="0.25">
      <c r="A45" t="s">
        <v>40</v>
      </c>
      <c r="B45" t="s">
        <v>411</v>
      </c>
      <c r="C45" t="s">
        <v>411</v>
      </c>
      <c r="D45" t="s">
        <v>392</v>
      </c>
      <c r="E45">
        <v>0</v>
      </c>
      <c r="F45">
        <v>2775.27</v>
      </c>
      <c r="G45">
        <v>170.01</v>
      </c>
      <c r="H45">
        <v>21.23</v>
      </c>
      <c r="I45">
        <v>16097.08</v>
      </c>
      <c r="J45">
        <v>1</v>
      </c>
      <c r="K45">
        <v>0</v>
      </c>
      <c r="L45">
        <v>0</v>
      </c>
      <c r="M45">
        <v>0</v>
      </c>
      <c r="N45" t="s">
        <v>91</v>
      </c>
      <c r="O45" t="s">
        <v>91</v>
      </c>
      <c r="P45" t="s">
        <v>393</v>
      </c>
      <c r="Q45" t="s">
        <v>91</v>
      </c>
      <c r="R45" t="s">
        <v>393</v>
      </c>
      <c r="S45">
        <v>5.8001852072050646</v>
      </c>
    </row>
    <row r="46" spans="1:19" x14ac:dyDescent="0.25">
      <c r="A46" t="s">
        <v>40</v>
      </c>
      <c r="B46" t="s">
        <v>412</v>
      </c>
      <c r="C46" t="s">
        <v>412</v>
      </c>
      <c r="D46" t="s">
        <v>392</v>
      </c>
      <c r="E46">
        <v>0</v>
      </c>
      <c r="F46">
        <v>2775.27</v>
      </c>
      <c r="G46">
        <v>170.01</v>
      </c>
      <c r="H46">
        <v>21.23</v>
      </c>
      <c r="I46">
        <v>16097.91</v>
      </c>
      <c r="J46">
        <v>1</v>
      </c>
      <c r="K46">
        <v>0</v>
      </c>
      <c r="L46">
        <v>0</v>
      </c>
      <c r="M46">
        <v>0</v>
      </c>
      <c r="N46" t="s">
        <v>91</v>
      </c>
      <c r="O46" t="s">
        <v>91</v>
      </c>
      <c r="P46" t="s">
        <v>393</v>
      </c>
      <c r="Q46" t="s">
        <v>91</v>
      </c>
      <c r="R46" t="s">
        <v>393</v>
      </c>
      <c r="S46">
        <v>5.8004842772054612</v>
      </c>
    </row>
    <row r="47" spans="1:19" x14ac:dyDescent="0.25">
      <c r="A47" t="s">
        <v>40</v>
      </c>
      <c r="B47" t="s">
        <v>413</v>
      </c>
      <c r="C47" t="s">
        <v>413</v>
      </c>
      <c r="D47" t="s">
        <v>392</v>
      </c>
      <c r="E47">
        <v>0</v>
      </c>
      <c r="F47">
        <v>2775.27</v>
      </c>
      <c r="G47">
        <v>170.01</v>
      </c>
      <c r="H47">
        <v>21.23</v>
      </c>
      <c r="I47">
        <v>16096.8</v>
      </c>
      <c r="J47">
        <v>1</v>
      </c>
      <c r="K47">
        <v>0</v>
      </c>
      <c r="L47">
        <v>0</v>
      </c>
      <c r="M47">
        <v>0</v>
      </c>
      <c r="N47" t="s">
        <v>91</v>
      </c>
      <c r="O47" t="s">
        <v>91</v>
      </c>
      <c r="P47" t="s">
        <v>393</v>
      </c>
      <c r="Q47" t="s">
        <v>91</v>
      </c>
      <c r="R47" t="s">
        <v>393</v>
      </c>
      <c r="S47">
        <v>5.8000843161205937</v>
      </c>
    </row>
    <row r="48" spans="1:19" x14ac:dyDescent="0.25">
      <c r="A48" t="s">
        <v>40</v>
      </c>
      <c r="B48" t="s">
        <v>414</v>
      </c>
      <c r="C48" t="s">
        <v>414</v>
      </c>
      <c r="D48" t="s">
        <v>397</v>
      </c>
      <c r="E48">
        <v>28902.82</v>
      </c>
      <c r="F48">
        <v>28902.82</v>
      </c>
      <c r="G48">
        <v>170.01</v>
      </c>
      <c r="H48">
        <v>170.01</v>
      </c>
      <c r="I48">
        <v>433563.47</v>
      </c>
      <c r="J48">
        <v>1</v>
      </c>
      <c r="K48">
        <v>8.33</v>
      </c>
      <c r="L48">
        <v>3.2410999999999999</v>
      </c>
      <c r="M48">
        <v>3.4117000000000002</v>
      </c>
      <c r="N48" t="s">
        <v>398</v>
      </c>
      <c r="O48" t="s">
        <v>399</v>
      </c>
      <c r="P48" t="s">
        <v>400</v>
      </c>
      <c r="Q48" t="s">
        <v>61</v>
      </c>
      <c r="R48" t="s">
        <v>401</v>
      </c>
      <c r="S48">
        <v>15.00073245448022</v>
      </c>
    </row>
    <row r="49" spans="1:19" x14ac:dyDescent="0.25">
      <c r="A49" t="s">
        <v>40</v>
      </c>
      <c r="B49" t="s">
        <v>415</v>
      </c>
      <c r="C49" t="s">
        <v>415</v>
      </c>
      <c r="D49" t="s">
        <v>397</v>
      </c>
      <c r="E49">
        <v>28902.82</v>
      </c>
      <c r="F49">
        <v>28902.82</v>
      </c>
      <c r="G49">
        <v>170.01</v>
      </c>
      <c r="H49">
        <v>170.01</v>
      </c>
      <c r="I49">
        <v>433563.47</v>
      </c>
      <c r="J49">
        <v>1</v>
      </c>
      <c r="K49">
        <v>8.33</v>
      </c>
      <c r="L49">
        <v>3.2410999999999999</v>
      </c>
      <c r="M49">
        <v>3.4117000000000002</v>
      </c>
      <c r="N49" t="s">
        <v>398</v>
      </c>
      <c r="O49" t="s">
        <v>399</v>
      </c>
      <c r="P49" t="s">
        <v>400</v>
      </c>
      <c r="Q49" t="s">
        <v>61</v>
      </c>
      <c r="R49" t="s">
        <v>401</v>
      </c>
      <c r="S49">
        <v>15.00073245448022</v>
      </c>
    </row>
    <row r="50" spans="1:19" x14ac:dyDescent="0.25">
      <c r="A50" t="s">
        <v>40</v>
      </c>
      <c r="B50" t="s">
        <v>416</v>
      </c>
      <c r="C50" t="s">
        <v>416</v>
      </c>
      <c r="D50" t="s">
        <v>397</v>
      </c>
      <c r="E50">
        <v>2775.27</v>
      </c>
      <c r="F50">
        <v>2775.27</v>
      </c>
      <c r="G50">
        <v>21.23</v>
      </c>
      <c r="H50">
        <v>200</v>
      </c>
      <c r="I50">
        <v>41631.089999999997</v>
      </c>
      <c r="J50">
        <v>1</v>
      </c>
      <c r="K50">
        <v>8.33</v>
      </c>
      <c r="L50">
        <v>3.2410999999999999</v>
      </c>
      <c r="M50">
        <v>3.4117000000000002</v>
      </c>
      <c r="N50" t="s">
        <v>398</v>
      </c>
      <c r="O50" t="s">
        <v>399</v>
      </c>
      <c r="P50" t="s">
        <v>400</v>
      </c>
      <c r="Q50" t="s">
        <v>62</v>
      </c>
      <c r="R50" t="s">
        <v>401</v>
      </c>
      <c r="S50">
        <v>15.00073506361543</v>
      </c>
    </row>
    <row r="51" spans="1:19" x14ac:dyDescent="0.25">
      <c r="A51" t="s">
        <v>40</v>
      </c>
      <c r="B51" t="s">
        <v>417</v>
      </c>
      <c r="C51" t="s">
        <v>417</v>
      </c>
      <c r="D51" t="s">
        <v>397</v>
      </c>
      <c r="E51">
        <v>2775.27</v>
      </c>
      <c r="F51">
        <v>2775.27</v>
      </c>
      <c r="G51">
        <v>21.23</v>
      </c>
      <c r="H51">
        <v>200</v>
      </c>
      <c r="I51">
        <v>41631.089999999997</v>
      </c>
      <c r="J51">
        <v>1</v>
      </c>
      <c r="K51">
        <v>8.33</v>
      </c>
      <c r="L51">
        <v>3.2410999999999999</v>
      </c>
      <c r="M51">
        <v>3.4117000000000002</v>
      </c>
      <c r="N51" t="s">
        <v>398</v>
      </c>
      <c r="O51" t="s">
        <v>399</v>
      </c>
      <c r="P51" t="s">
        <v>400</v>
      </c>
      <c r="Q51" t="s">
        <v>61</v>
      </c>
      <c r="R51" t="s">
        <v>401</v>
      </c>
      <c r="S51">
        <v>15.00073506361543</v>
      </c>
    </row>
    <row r="52" spans="1:19" x14ac:dyDescent="0.25">
      <c r="A52" t="s">
        <v>40</v>
      </c>
      <c r="B52" t="s">
        <v>418</v>
      </c>
      <c r="C52" t="s">
        <v>418</v>
      </c>
      <c r="D52" t="s">
        <v>397</v>
      </c>
      <c r="E52">
        <v>2775.27</v>
      </c>
      <c r="F52">
        <v>2775.27</v>
      </c>
      <c r="G52">
        <v>21.23</v>
      </c>
      <c r="H52">
        <v>200</v>
      </c>
      <c r="I52">
        <v>41631.089999999997</v>
      </c>
      <c r="J52">
        <v>1</v>
      </c>
      <c r="K52">
        <v>8.33</v>
      </c>
      <c r="L52">
        <v>3.2410999999999999</v>
      </c>
      <c r="M52">
        <v>3.4117000000000002</v>
      </c>
      <c r="N52" t="s">
        <v>398</v>
      </c>
      <c r="O52" t="s">
        <v>399</v>
      </c>
      <c r="P52" t="s">
        <v>400</v>
      </c>
      <c r="Q52" t="s">
        <v>61</v>
      </c>
      <c r="R52" t="s">
        <v>401</v>
      </c>
      <c r="S52">
        <v>15.00073506361543</v>
      </c>
    </row>
    <row r="53" spans="1:19" x14ac:dyDescent="0.25">
      <c r="A53" t="s">
        <v>40</v>
      </c>
      <c r="B53" t="s">
        <v>419</v>
      </c>
      <c r="C53" t="s">
        <v>419</v>
      </c>
      <c r="D53" t="s">
        <v>397</v>
      </c>
      <c r="E53">
        <v>2775.27</v>
      </c>
      <c r="F53">
        <v>2775.27</v>
      </c>
      <c r="G53">
        <v>200</v>
      </c>
      <c r="H53">
        <v>21.23</v>
      </c>
      <c r="I53">
        <v>41631.089999999997</v>
      </c>
      <c r="J53">
        <v>1</v>
      </c>
      <c r="K53">
        <v>8.33</v>
      </c>
      <c r="L53">
        <v>3.2410999999999999</v>
      </c>
      <c r="M53">
        <v>3.4117000000000002</v>
      </c>
      <c r="N53" t="s">
        <v>398</v>
      </c>
      <c r="O53" t="s">
        <v>399</v>
      </c>
      <c r="P53" t="s">
        <v>400</v>
      </c>
      <c r="Q53" t="s">
        <v>61</v>
      </c>
      <c r="R53" t="s">
        <v>401</v>
      </c>
      <c r="S53">
        <v>15.00073506361543</v>
      </c>
    </row>
    <row r="54" spans="1:19" x14ac:dyDescent="0.25">
      <c r="A54" t="s">
        <v>40</v>
      </c>
      <c r="B54" t="s">
        <v>420</v>
      </c>
      <c r="C54" t="s">
        <v>420</v>
      </c>
      <c r="D54" t="s">
        <v>397</v>
      </c>
      <c r="E54">
        <v>2775.27</v>
      </c>
      <c r="F54">
        <v>2775.27</v>
      </c>
      <c r="G54">
        <v>200</v>
      </c>
      <c r="H54">
        <v>21.23</v>
      </c>
      <c r="I54">
        <v>41631.089999999997</v>
      </c>
      <c r="J54">
        <v>1</v>
      </c>
      <c r="K54">
        <v>8.33</v>
      </c>
      <c r="L54">
        <v>3.2410999999999999</v>
      </c>
      <c r="M54">
        <v>3.4117000000000002</v>
      </c>
      <c r="N54" t="s">
        <v>398</v>
      </c>
      <c r="O54" t="s">
        <v>399</v>
      </c>
      <c r="P54" t="s">
        <v>400</v>
      </c>
      <c r="Q54" t="s">
        <v>61</v>
      </c>
      <c r="R54" t="s">
        <v>401</v>
      </c>
      <c r="S54">
        <v>15.00073506361543</v>
      </c>
    </row>
    <row r="55" spans="1:19" x14ac:dyDescent="0.25">
      <c r="A55" t="s">
        <v>40</v>
      </c>
      <c r="B55" t="s">
        <v>421</v>
      </c>
      <c r="C55" t="s">
        <v>421</v>
      </c>
      <c r="D55" t="s">
        <v>397</v>
      </c>
      <c r="E55">
        <v>2775.27</v>
      </c>
      <c r="F55">
        <v>2775.27</v>
      </c>
      <c r="G55">
        <v>200</v>
      </c>
      <c r="H55">
        <v>21.23</v>
      </c>
      <c r="I55">
        <v>41631.089999999997</v>
      </c>
      <c r="J55">
        <v>1</v>
      </c>
      <c r="K55">
        <v>8.33</v>
      </c>
      <c r="L55">
        <v>3.2410999999999999</v>
      </c>
      <c r="M55">
        <v>3.4117000000000002</v>
      </c>
      <c r="N55" t="s">
        <v>398</v>
      </c>
      <c r="O55" t="s">
        <v>399</v>
      </c>
      <c r="P55" t="s">
        <v>400</v>
      </c>
      <c r="Q55" t="s">
        <v>61</v>
      </c>
      <c r="R55" t="s">
        <v>401</v>
      </c>
      <c r="S55">
        <v>15.00073506361543</v>
      </c>
    </row>
    <row r="56" spans="1:19" x14ac:dyDescent="0.25">
      <c r="A56" t="s">
        <v>40</v>
      </c>
      <c r="B56" t="s">
        <v>422</v>
      </c>
      <c r="C56" t="s">
        <v>422</v>
      </c>
      <c r="D56" t="s">
        <v>397</v>
      </c>
      <c r="E56">
        <v>2775.27</v>
      </c>
      <c r="F56">
        <v>2775.27</v>
      </c>
      <c r="G56">
        <v>200</v>
      </c>
      <c r="H56">
        <v>21.23</v>
      </c>
      <c r="I56">
        <v>41631.089999999997</v>
      </c>
      <c r="J56">
        <v>1</v>
      </c>
      <c r="K56">
        <v>8.33</v>
      </c>
      <c r="L56">
        <v>3.2410999999999999</v>
      </c>
      <c r="M56">
        <v>3.4117000000000002</v>
      </c>
      <c r="N56" t="s">
        <v>398</v>
      </c>
      <c r="O56" t="s">
        <v>399</v>
      </c>
      <c r="P56" t="s">
        <v>400</v>
      </c>
      <c r="Q56" t="s">
        <v>61</v>
      </c>
      <c r="R56" t="s">
        <v>401</v>
      </c>
      <c r="S56">
        <v>15.00073506361543</v>
      </c>
    </row>
    <row r="57" spans="1:19" x14ac:dyDescent="0.25">
      <c r="A57" t="s">
        <v>40</v>
      </c>
      <c r="B57" t="s">
        <v>423</v>
      </c>
      <c r="C57" t="s">
        <v>423</v>
      </c>
      <c r="D57" t="s">
        <v>397</v>
      </c>
      <c r="E57">
        <v>2775.27</v>
      </c>
      <c r="F57">
        <v>2775.27</v>
      </c>
      <c r="G57">
        <v>200</v>
      </c>
      <c r="H57">
        <v>21.23</v>
      </c>
      <c r="I57">
        <v>41631.089999999997</v>
      </c>
      <c r="J57">
        <v>1</v>
      </c>
      <c r="K57">
        <v>8.33</v>
      </c>
      <c r="L57">
        <v>3.2410999999999999</v>
      </c>
      <c r="M57">
        <v>3.4117000000000002</v>
      </c>
      <c r="N57" t="s">
        <v>398</v>
      </c>
      <c r="O57" t="s">
        <v>399</v>
      </c>
      <c r="P57" t="s">
        <v>400</v>
      </c>
      <c r="Q57" t="s">
        <v>61</v>
      </c>
      <c r="R57" t="s">
        <v>401</v>
      </c>
      <c r="S57">
        <v>15.00073506361543</v>
      </c>
    </row>
    <row r="58" spans="1:19" x14ac:dyDescent="0.25">
      <c r="A58" t="s">
        <v>40</v>
      </c>
      <c r="B58" t="s">
        <v>424</v>
      </c>
      <c r="C58" t="s">
        <v>424</v>
      </c>
      <c r="D58" t="s">
        <v>397</v>
      </c>
      <c r="E58">
        <v>2775.27</v>
      </c>
      <c r="F58">
        <v>2775.27</v>
      </c>
      <c r="G58">
        <v>200</v>
      </c>
      <c r="H58">
        <v>21.23</v>
      </c>
      <c r="I58">
        <v>41631.089999999997</v>
      </c>
      <c r="J58">
        <v>1</v>
      </c>
      <c r="K58">
        <v>8.33</v>
      </c>
      <c r="L58">
        <v>3.2410999999999999</v>
      </c>
      <c r="M58">
        <v>3.4117000000000002</v>
      </c>
      <c r="N58" t="s">
        <v>398</v>
      </c>
      <c r="O58" t="s">
        <v>399</v>
      </c>
      <c r="P58" t="s">
        <v>400</v>
      </c>
      <c r="Q58" t="s">
        <v>61</v>
      </c>
      <c r="R58" t="s">
        <v>401</v>
      </c>
      <c r="S58">
        <v>15.00073506361543</v>
      </c>
    </row>
    <row r="59" spans="1:19" x14ac:dyDescent="0.25">
      <c r="A59" t="s">
        <v>40</v>
      </c>
      <c r="B59" t="s">
        <v>425</v>
      </c>
      <c r="C59" t="s">
        <v>425</v>
      </c>
      <c r="D59" t="s">
        <v>397</v>
      </c>
      <c r="E59">
        <v>2775.27</v>
      </c>
      <c r="F59">
        <v>2775.27</v>
      </c>
      <c r="G59">
        <v>170.01</v>
      </c>
      <c r="H59">
        <v>21.23</v>
      </c>
      <c r="I59">
        <v>41631.089999999997</v>
      </c>
      <c r="J59">
        <v>1</v>
      </c>
      <c r="K59">
        <v>8.33</v>
      </c>
      <c r="L59">
        <v>3.2410999999999999</v>
      </c>
      <c r="M59">
        <v>3.4117000000000002</v>
      </c>
      <c r="N59" t="s">
        <v>398</v>
      </c>
      <c r="O59" t="s">
        <v>399</v>
      </c>
      <c r="P59" t="s">
        <v>400</v>
      </c>
      <c r="Q59" t="s">
        <v>61</v>
      </c>
      <c r="R59" t="s">
        <v>401</v>
      </c>
      <c r="S59">
        <v>15.00073506361543</v>
      </c>
    </row>
    <row r="60" spans="1:19" x14ac:dyDescent="0.25">
      <c r="A60" t="s">
        <v>40</v>
      </c>
      <c r="B60" t="s">
        <v>426</v>
      </c>
      <c r="C60" t="s">
        <v>426</v>
      </c>
      <c r="D60" t="s">
        <v>397</v>
      </c>
      <c r="E60">
        <v>2775.27</v>
      </c>
      <c r="F60">
        <v>2775.27</v>
      </c>
      <c r="G60">
        <v>170.01</v>
      </c>
      <c r="H60">
        <v>21.23</v>
      </c>
      <c r="I60">
        <v>41631.089999999997</v>
      </c>
      <c r="J60">
        <v>1</v>
      </c>
      <c r="K60">
        <v>8.33</v>
      </c>
      <c r="L60">
        <v>3.2410999999999999</v>
      </c>
      <c r="M60">
        <v>3.4117000000000002</v>
      </c>
      <c r="N60" t="s">
        <v>398</v>
      </c>
      <c r="O60" t="s">
        <v>399</v>
      </c>
      <c r="P60" t="s">
        <v>400</v>
      </c>
      <c r="Q60" t="s">
        <v>61</v>
      </c>
      <c r="R60" t="s">
        <v>401</v>
      </c>
      <c r="S60">
        <v>15.00073506361543</v>
      </c>
    </row>
    <row r="61" spans="1:19" x14ac:dyDescent="0.25">
      <c r="A61" t="s">
        <v>40</v>
      </c>
      <c r="B61" t="s">
        <v>427</v>
      </c>
      <c r="C61" t="s">
        <v>427</v>
      </c>
      <c r="D61" t="s">
        <v>397</v>
      </c>
      <c r="E61">
        <v>2775.27</v>
      </c>
      <c r="F61">
        <v>2775.27</v>
      </c>
      <c r="G61">
        <v>170.01</v>
      </c>
      <c r="H61">
        <v>21.23</v>
      </c>
      <c r="I61">
        <v>41631.089999999997</v>
      </c>
      <c r="J61">
        <v>1</v>
      </c>
      <c r="K61">
        <v>8.33</v>
      </c>
      <c r="L61">
        <v>3.2410999999999999</v>
      </c>
      <c r="M61">
        <v>3.4117000000000002</v>
      </c>
      <c r="N61" t="s">
        <v>398</v>
      </c>
      <c r="O61" t="s">
        <v>399</v>
      </c>
      <c r="P61" t="s">
        <v>400</v>
      </c>
      <c r="Q61" t="s">
        <v>61</v>
      </c>
      <c r="R61" t="s">
        <v>401</v>
      </c>
      <c r="S61">
        <v>15.00073506361543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2026-10-19T03:37:40Z</dcterms:modified>
</cp:coreProperties>
</file>