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48E4FC5B-1929-4C03-9E21-D07A92FC179D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9" l="1"/>
  <c r="B13" i="9"/>
  <c r="C13" i="9"/>
  <c r="D13" i="9"/>
  <c r="A14" i="9"/>
  <c r="B14" i="9"/>
  <c r="C14" i="9"/>
  <c r="D14" i="9"/>
  <c r="A15" i="9"/>
  <c r="B15" i="9"/>
  <c r="C15" i="9"/>
  <c r="D15" i="9"/>
  <c r="B12" i="9"/>
  <c r="C12" i="9"/>
  <c r="D12" i="9"/>
  <c r="A12" i="9"/>
  <c r="A3" i="9"/>
  <c r="D3" i="9" s="1" a="1"/>
  <c r="D3" i="9" s="1"/>
  <c r="D12" i="5" l="1" a="1"/>
  <c r="D12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17" i="6" l="1" a="1"/>
  <c r="E17" i="6" s="1"/>
  <c r="F17" i="6" s="1"/>
  <c r="B16" i="6"/>
  <c r="E12" i="6" a="1"/>
  <c r="E12" i="6" s="1"/>
  <c r="F12" i="6" s="1"/>
  <c r="B17" i="6"/>
  <c r="E13" i="6" a="1"/>
  <c r="E13" i="6" s="1"/>
  <c r="F13" i="6" s="1"/>
  <c r="B12" i="6"/>
  <c r="H11" i="2"/>
  <c r="E16" i="6" a="1"/>
  <c r="E16" i="6" s="1"/>
  <c r="F16" i="6" s="1"/>
  <c r="E14" i="6" a="1"/>
  <c r="E14" i="6" s="1"/>
  <c r="F14" i="6" s="1"/>
  <c r="B15" i="6"/>
  <c r="B13" i="6"/>
  <c r="B11" i="6"/>
  <c r="B14" i="6"/>
  <c r="E15" i="6" a="1"/>
  <c r="E15" i="6" s="1"/>
  <c r="F15" i="6" s="1"/>
  <c r="E11" i="6" a="1"/>
  <c r="E11" i="6" s="1"/>
  <c r="F11" i="6" s="1"/>
  <c r="B10" i="6"/>
  <c r="F10" i="6"/>
  <c r="D10" i="6"/>
  <c r="B11" i="2"/>
  <c r="A11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10" i="2" l="1"/>
  <c r="G8" i="2"/>
  <c r="G7" i="2"/>
  <c r="G4" i="2"/>
  <c r="G9" i="2"/>
  <c r="G3" i="2"/>
  <c r="G5" i="2"/>
  <c r="G6" i="2"/>
  <c r="C5" i="6"/>
  <c r="D5" i="6"/>
  <c r="E5" i="6"/>
  <c r="F5" i="6"/>
  <c r="G5" i="6"/>
  <c r="D4" i="6"/>
  <c r="E4" i="6"/>
  <c r="F4" i="6"/>
  <c r="G4" i="6"/>
  <c r="C4" i="6"/>
  <c r="Z2" i="5" a="1"/>
  <c r="Z2" i="20" a="1"/>
  <c r="R12" i="5" a="1"/>
  <c r="R12" i="5" s="1"/>
  <c r="S12" i="5" a="1"/>
  <c r="S12" i="5" s="1"/>
  <c r="R13" i="5" a="1"/>
  <c r="R13" i="5" s="1"/>
  <c r="S13" i="5" a="1"/>
  <c r="S13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E12" i="5" a="1"/>
  <c r="E12" i="5" s="1"/>
  <c r="E13" i="5" a="1"/>
  <c r="E13" i="5" s="1"/>
  <c r="D13" i="5" a="1"/>
  <c r="D13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7" i="5"/>
  <c r="Z2" i="20"/>
  <c r="A7" i="20" a="1"/>
  <c r="A7" i="20" s="1"/>
  <c r="A8" i="20" a="1"/>
  <c r="A8" i="20" s="1"/>
  <c r="A9" i="20" a="1"/>
  <c r="A9" i="20" s="1"/>
  <c r="A10" i="20" a="1"/>
  <c r="A10" i="20" s="1"/>
  <c r="A6" i="20" a="1"/>
  <c r="A6" i="20" s="1"/>
  <c r="A3" i="20" a="1"/>
  <c r="A3" i="20" s="1"/>
  <c r="A4" i="20" a="1"/>
  <c r="A4" i="20" s="1"/>
  <c r="A5" i="20" a="1"/>
  <c r="A5" i="20" s="1"/>
  <c r="Z2" i="5"/>
  <c r="A3" i="5" s="1"/>
  <c r="B16" i="1"/>
  <c r="B12" i="1"/>
  <c r="B11" i="1"/>
  <c r="B5" i="1"/>
  <c r="B4" i="1"/>
  <c r="B7" i="5" l="1"/>
  <c r="D7" i="5"/>
  <c r="E7" i="5" s="1"/>
  <c r="C7" i="5"/>
  <c r="C6" i="5"/>
  <c r="D6" i="5"/>
  <c r="B6" i="5"/>
  <c r="E6" i="5" s="1"/>
  <c r="B5" i="5"/>
  <c r="D5" i="5"/>
  <c r="E5" i="5" s="1"/>
  <c r="C5" i="5"/>
  <c r="B4" i="5"/>
  <c r="D4" i="5"/>
  <c r="E4" i="5" s="1"/>
  <c r="C4" i="5"/>
  <c r="I5" i="20" a="1"/>
  <c r="I5" i="20" s="1"/>
  <c r="J5" i="20" a="1"/>
  <c r="J5" i="20" s="1"/>
  <c r="K5" i="20" a="1"/>
  <c r="K5" i="20" s="1"/>
  <c r="N5" i="20" a="1"/>
  <c r="N5" i="20" s="1"/>
  <c r="O5" i="20" a="1"/>
  <c r="O5" i="20" s="1"/>
  <c r="P5" i="20" a="1"/>
  <c r="P5" i="20" s="1"/>
  <c r="Q5" i="20" a="1"/>
  <c r="Q5" i="20" s="1"/>
  <c r="R5" i="20" a="1"/>
  <c r="R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L5" i="20" a="1"/>
  <c r="L5" i="20" s="1"/>
  <c r="M5" i="20" a="1"/>
  <c r="M5" i="20" s="1"/>
  <c r="H8" i="20" a="1"/>
  <c r="H8" i="20" s="1"/>
  <c r="Q7" i="20" a="1"/>
  <c r="Q7" i="20" s="1"/>
  <c r="H7" i="20" a="1"/>
  <c r="H7" i="20" s="1"/>
  <c r="G8" i="20" a="1"/>
  <c r="G8" i="20" s="1"/>
  <c r="F7" i="20" a="1"/>
  <c r="F7" i="20" s="1"/>
  <c r="G7" i="20" a="1"/>
  <c r="G7" i="20" s="1"/>
  <c r="F8" i="20" a="1"/>
  <c r="F8" i="20" s="1"/>
  <c r="C8" i="20" a="1"/>
  <c r="C8" i="20" s="1"/>
  <c r="E8" i="20" a="1"/>
  <c r="E8" i="20" s="1"/>
  <c r="D8" i="20" a="1"/>
  <c r="D8" i="20" s="1"/>
  <c r="K8" i="20" a="1"/>
  <c r="K8" i="20" s="1"/>
  <c r="L8" i="20" a="1"/>
  <c r="L8" i="20" s="1"/>
  <c r="M8" i="20" a="1"/>
  <c r="M8" i="20" s="1"/>
  <c r="N8" i="20" a="1"/>
  <c r="N8" i="20" s="1"/>
  <c r="R7" i="20" a="1"/>
  <c r="R7" i="20" s="1"/>
  <c r="I8" i="20" a="1"/>
  <c r="I8" i="20" s="1"/>
  <c r="J8" i="20" a="1"/>
  <c r="J8" i="20" s="1"/>
  <c r="C7" i="20" a="1"/>
  <c r="C7" i="20" s="1"/>
  <c r="Q8" i="20" a="1"/>
  <c r="Q8" i="20" s="1"/>
  <c r="D7" i="20" a="1"/>
  <c r="D7" i="20" s="1"/>
  <c r="O8" i="20" a="1"/>
  <c r="O8" i="20" s="1"/>
  <c r="L7" i="20" a="1"/>
  <c r="L7" i="20" s="1"/>
  <c r="P8" i="20" a="1"/>
  <c r="P8" i="20" s="1"/>
  <c r="M7" i="20" a="1"/>
  <c r="M7" i="20" s="1"/>
  <c r="R8" i="20" a="1"/>
  <c r="R8" i="20" s="1"/>
  <c r="N7" i="20" a="1"/>
  <c r="N7" i="20" s="1"/>
  <c r="O7" i="20" a="1"/>
  <c r="O7" i="20" s="1"/>
  <c r="E7" i="20" a="1"/>
  <c r="E7" i="20" s="1"/>
  <c r="J7" i="20" a="1"/>
  <c r="J7" i="20" s="1"/>
  <c r="I7" i="20" a="1"/>
  <c r="I7" i="20" s="1"/>
  <c r="K7" i="20" a="1"/>
  <c r="K7" i="20" s="1"/>
  <c r="P7" i="20" a="1"/>
  <c r="P7" i="20" s="1"/>
  <c r="C4" i="20" a="1"/>
  <c r="C4" i="20" s="1"/>
  <c r="D4" i="20" a="1"/>
  <c r="D4" i="20" s="1"/>
  <c r="G4" i="20" a="1"/>
  <c r="G4" i="20" s="1"/>
  <c r="E4" i="20" a="1"/>
  <c r="E4" i="20" s="1"/>
  <c r="F4" i="20" a="1"/>
  <c r="F4" i="20" s="1"/>
  <c r="I4" i="20" a="1"/>
  <c r="I4" i="20" s="1"/>
  <c r="H4" i="20" a="1"/>
  <c r="H4" i="20" s="1"/>
  <c r="J4" i="20" a="1"/>
  <c r="J4" i="20" s="1"/>
  <c r="L4" i="20" a="1"/>
  <c r="L4" i="20" s="1"/>
  <c r="M4" i="20" a="1"/>
  <c r="M4" i="20" s="1"/>
  <c r="N4" i="20" a="1"/>
  <c r="N4" i="20" s="1"/>
  <c r="K4" i="20" a="1"/>
  <c r="K4" i="20" s="1"/>
  <c r="O4" i="20" a="1"/>
  <c r="O4" i="20" s="1"/>
  <c r="P4" i="20" a="1"/>
  <c r="P4" i="20" s="1"/>
  <c r="Q4" i="20" a="1"/>
  <c r="Q4" i="20" s="1"/>
  <c r="R4" i="20" a="1"/>
  <c r="R4" i="20" s="1"/>
  <c r="N3" i="20" a="1"/>
  <c r="N3" i="20" s="1"/>
  <c r="O3" i="20" a="1"/>
  <c r="O3" i="20" s="1"/>
  <c r="J3" i="20" a="1"/>
  <c r="J3" i="20" s="1"/>
  <c r="K3" i="20" a="1"/>
  <c r="K3" i="20" s="1"/>
  <c r="H3" i="20" a="1"/>
  <c r="H3" i="20" s="1"/>
  <c r="I3" i="20" a="1"/>
  <c r="I3" i="20" s="1"/>
  <c r="L3" i="20" a="1"/>
  <c r="L3" i="20" s="1"/>
  <c r="M3" i="20" a="1"/>
  <c r="M3" i="20" s="1"/>
  <c r="R3" i="20" a="1"/>
  <c r="R3" i="20" s="1"/>
  <c r="C3" i="20" a="1"/>
  <c r="C3" i="20" s="1"/>
  <c r="D3" i="20" a="1"/>
  <c r="D3" i="20" s="1"/>
  <c r="P3" i="20" a="1"/>
  <c r="P3" i="20" s="1"/>
  <c r="E3" i="20" a="1"/>
  <c r="E3" i="20" s="1"/>
  <c r="G3" i="20" a="1"/>
  <c r="G3" i="20" s="1"/>
  <c r="F3" i="20" a="1"/>
  <c r="F3" i="20" s="1"/>
  <c r="Q3" i="20" a="1"/>
  <c r="Q3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F6" i="20" a="1"/>
  <c r="F6" i="20" s="1"/>
  <c r="J6" i="20" a="1"/>
  <c r="J6" i="20" s="1"/>
  <c r="G6" i="20" a="1"/>
  <c r="G6" i="20" s="1"/>
  <c r="H6" i="20" a="1"/>
  <c r="H6" i="20" s="1"/>
  <c r="I6" i="20" a="1"/>
  <c r="I6" i="20" s="1"/>
  <c r="M6" i="20" a="1"/>
  <c r="M6" i="20" s="1"/>
  <c r="N6" i="20" a="1"/>
  <c r="N6" i="20" s="1"/>
  <c r="D6" i="20" a="1"/>
  <c r="D6" i="20" s="1"/>
  <c r="E6" i="20" a="1"/>
  <c r="E6" i="20" s="1"/>
  <c r="K6" i="20" a="1"/>
  <c r="K6" i="20" s="1"/>
  <c r="L6" i="20" a="1"/>
  <c r="L6" i="20" s="1"/>
  <c r="E10" i="20" a="1"/>
  <c r="E10" i="20" s="1"/>
  <c r="G9" i="20" a="1"/>
  <c r="G9" i="20" s="1"/>
  <c r="F10" i="20" a="1"/>
  <c r="F10" i="20" s="1"/>
  <c r="J9" i="20" a="1"/>
  <c r="J9" i="20" s="1"/>
  <c r="G10" i="20" a="1"/>
  <c r="G10" i="20" s="1"/>
  <c r="K9" i="20" a="1"/>
  <c r="K9" i="20" s="1"/>
  <c r="H10" i="20" a="1"/>
  <c r="H10" i="20" s="1"/>
  <c r="E9" i="20" a="1"/>
  <c r="E9" i="20" s="1"/>
  <c r="I10" i="20" a="1"/>
  <c r="I10" i="20" s="1"/>
  <c r="F9" i="20" a="1"/>
  <c r="F9" i="20" s="1"/>
  <c r="Q10" i="20" a="1"/>
  <c r="Q10" i="20" s="1"/>
  <c r="H9" i="20" a="1"/>
  <c r="H9" i="20" s="1"/>
  <c r="I9" i="20" a="1"/>
  <c r="I9" i="20" s="1"/>
  <c r="Q9" i="20" a="1"/>
  <c r="Q9" i="20" s="1"/>
  <c r="R10" i="20" a="1"/>
  <c r="R10" i="20" s="1"/>
  <c r="C10" i="20" a="1"/>
  <c r="C10" i="20" s="1"/>
  <c r="C9" i="20" a="1"/>
  <c r="C9" i="20" s="1"/>
  <c r="D10" i="20" a="1"/>
  <c r="D10" i="20" s="1"/>
  <c r="O10" i="20" a="1"/>
  <c r="O10" i="20" s="1"/>
  <c r="L9" i="20" a="1"/>
  <c r="L9" i="20" s="1"/>
  <c r="P10" i="20" a="1"/>
  <c r="P10" i="20" s="1"/>
  <c r="M9" i="20" a="1"/>
  <c r="M9" i="20" s="1"/>
  <c r="P9" i="20" a="1"/>
  <c r="P9" i="20" s="1"/>
  <c r="L10" i="20" a="1"/>
  <c r="L10" i="20" s="1"/>
  <c r="N9" i="20" a="1"/>
  <c r="N9" i="20" s="1"/>
  <c r="M10" i="20" a="1"/>
  <c r="M10" i="20" s="1"/>
  <c r="O9" i="20" a="1"/>
  <c r="O9" i="20" s="1"/>
  <c r="N10" i="20" a="1"/>
  <c r="N10" i="20" s="1"/>
  <c r="R9" i="20" a="1"/>
  <c r="R9" i="20" s="1"/>
  <c r="J10" i="20" a="1"/>
  <c r="J10" i="20" s="1"/>
  <c r="K10" i="20" a="1"/>
  <c r="K10" i="20" s="1"/>
  <c r="D9" i="20" a="1"/>
  <c r="D9" i="20" s="1"/>
  <c r="B9" i="1"/>
  <c r="B10" i="1"/>
  <c r="B14" i="1"/>
  <c r="B15" i="1"/>
  <c r="A2" i="1"/>
  <c r="B7" i="1"/>
  <c r="C11" i="2"/>
  <c r="B3" i="5"/>
  <c r="C3" i="5"/>
  <c r="D3" i="5"/>
  <c r="A1" i="10" l="1"/>
  <c r="A10" i="9"/>
  <c r="A36" i="4"/>
  <c r="A1" i="2"/>
  <c r="E14" i="3"/>
  <c r="A1" i="43"/>
  <c r="E3" i="5"/>
  <c r="A18" i="6" l="1"/>
  <c r="A16" i="5"/>
  <c r="A1" i="3"/>
  <c r="A18" i="9"/>
  <c r="A8" i="6"/>
  <c r="A1" i="6"/>
  <c r="A10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7" i="6"/>
  <c r="D14" i="6"/>
  <c r="D16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<sst xmlns="http://schemas.openxmlformats.org/spreadsheetml/2006/main" count="12479" uniqueCount="469">
  <si>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</si>
  <si>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</si>
  <si>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</si>
  <si>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</si>
  <si>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</si>
  <si>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</si>
  <si>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</si>
  <si>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</si>
  <si>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</si>
  <si>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</si>
  <si>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</si>
  <si>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</si>
  <si>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</si>
  <si>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</si>
  <si>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</si>
  <si>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</si>
  <si>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</si>
  <si>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</si>
  <si>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</si>
  <si>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</si>
  <si>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</si>
  <si>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</si>
  <si>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</si>
  <si>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</si>
  <si>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</si>
  <si>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</si>
  <si>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</si>
  <si>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</si>
  <si>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</si>
  <si>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</si>
  <si>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</si>
  <si>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</si>
  <si>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</si>
  <si>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</si>
  <si>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</si>
  <si>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</si>
  <si>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</si>
  <si>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</si>
  <si>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</si>
  <si>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</si>
  <si>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</si>
  <si>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</si>
  <si>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</si>
  <si>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</si>
  <si>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</si>
  <si>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</si>
  <si>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</si>
  <si>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</si>
  <si>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</si>
  <si>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</si>
  <si>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</si>
  <si>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</si>
  <si>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</si>
  <si>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</si>
  <si>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</si>
  <si>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</si>
  <si>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</si>
  <si>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</si>
  <si>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</si>
  <si>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</si>
  <si>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</si>
  <si>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</si>
  <si>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</si>
  <si>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</si>
  <si>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</si>
  <si>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</si>
  <si>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</si>
  <si>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</si>
  <si>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</si>
  <si>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</si>
  <si>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</si>
  <si>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</si>
  <si>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</si>
  <si>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</si>
  <si>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</si>
  <si>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</si>
  <si>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</si>
  <si>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</si>
  <si>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</si>
  <si>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</si>
  <si>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</si>
  <si>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</si>
  <si>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</si>
  <si>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</si>
  <si>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</si>
  <si>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</si>
  <si>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</si>
  <si>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</si>
  <si>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</si>
  <si>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</si>
  <si>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</si>
  <si>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</si>
  <si>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</si>
  <si>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</si>
  <si>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</si>
  <si>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</si>
  <si>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</si>
  <si>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</si>
  <si>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</si>
  <si>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</si>
  <si>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</si>
  <si>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</si>
  <si>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</si>
  <si>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</si>
  <si>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</si>
  <si>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</si>
  <si>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</si>
  <si>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</si>
  <si>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</si>
  <si>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</si>
  <si>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</si>
  <si>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</si>
  <si>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</si>
  <si>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</si>
  <si>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</si>
  <si>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</si>
  <si>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</si>
  <si>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</si>
  <si>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</si>
  <si>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</si>
  <si>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</si>
  <si>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</si>
  <si>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</si>
  <si>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</si>
  <si>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</si>
  <si>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</si>
  <si>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</si>
  <si>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</si>
  <si>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</si>
  <si>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</si>
  <si>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</si>
  <si>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</si>
  <si>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</si>
  <si>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</si>
  <si>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</si>
  <si>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</si>
  <si>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</si>
  <si>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</si>
  <si>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</si>
  <si>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</si>
  <si>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</si>
  <si>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</si>
  <si>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</si>
  <si>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</si>
  <si>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</si>
  <si>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</si>
  <si>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</si>
  <si>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</si>
  <si>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</si>
  <si>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</si>
  <si>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</si>
  <si>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</si>
  <si>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</si>
  <si>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</si>
  <si>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</si>
  <si>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</si>
  <si>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</si>
  <si>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</si>
  <si>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</si>
  <si>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</si>
  <si>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</si>
  <si>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</si>
  <si>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</si>
  <si>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</si>
  <si>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</si>
  <si>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</si>
  <si>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</si>
  <si>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</si>
  <si>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</si>
  <si>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</si>
  <si>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</si>
  <si>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</si>
  <si>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</si>
  <si>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</si>
  <si>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</si>
  <si>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</si>
  <si>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</si>
  <si>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</si>
  <si>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</si>
  <si>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</si>
  <si>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</si>
  <si>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</si>
  <si>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</si>
  <si>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</si>
  <si>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</si>
  <si>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</si>
  <si>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</si>
  <si>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</si>
  <si>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</si>
  <si>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</si>
  <si>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</si>
  <si>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</si>
  <si>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</si>
  <si>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</si>
  <si>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</si>
  <si>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</si>
  <si>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</si>
  <si>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</si>
  <si>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</si>
  <si>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</si>
  <si>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</si>
  <si>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</si>
  <si>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</si>
  <si>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</si>
  <si>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</si>
  <si>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</si>
  <si>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</si>
  <si>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</si>
  <si>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</si>
  <si>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</si>
  <si>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</si>
  <si>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</si>
  <si>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</si>
  <si>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</si>
  <si>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</si>
  <si>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</si>
  <si>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</si>
  <si>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</si>
  <si>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</si>
  <si>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</si>
  <si>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</si>
  <si>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</si>
  <si>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</si>
  <si>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</si>
  <si>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</si>
  <si>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</si>
  <si>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</si>
  <si>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</si>
  <si>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</si>
  <si>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</si>
  <si>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</si>
  <si>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</si>
  <si>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</si>
  <si>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</si>
  <si>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</si>
  <si>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</si>
  <si>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</si>
  <si>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</si>
  <si>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</si>
  <si>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</si>
  <si>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</si>
  <si>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</si>
  <si>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</si>
  <si>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</si>
  <si>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</si>
  <si>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</si>
  <si>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</si>
  <si>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</si>
  <si>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</si>
  <si>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</si>
  <si>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</si>
  <si>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</si>
  <si>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</si>
  <si>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</si>
  <si>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</si>
  <si>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</si>
  <si>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</si>
  <si>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</si>
  <si>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</si>
  <si>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</si>
  <si>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</si>
  <si>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</si>
  <si>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</si>
  <si>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</si>
  <si>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</si>
  <si>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</si>
  <si>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</si>
  <si>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</si>
  <si>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</si>
  <si>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</si>
  <si>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</si>
  <si>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</si>
  <si>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</si>
  <si>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</si>
  <si>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</si>
  <si>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</si>
  <si>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</si>
  <si>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</si>
  <si>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</si>
  <si>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</si>
  <si>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</si>
  <si>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</si>
  <si>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</si>
  <si>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</si>
  <si>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</si>
  <si>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</si>
  <si>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</si>
  <si>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</si>
  <si>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</si>
  <si>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</si>
  <si>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</si>
  <si>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</si>
  <si>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</si>
  <si>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</si>
  <si>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</si>
  <si>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</si>
  <si>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</si>
  <si>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</si>
  <si>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</si>
  <si>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</si>
  <si>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</si>
  <si>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</si>
  <si>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</si>
  <si>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</si>
  <si>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</si>
  <si>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</si>
  <si>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</si>
  <si>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</si>
  <si>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</si>
  <si>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</si>
  <si>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</si>
  <si>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</si>
  <si>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</si>
  <si>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</si>
  <si>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</si>
  <si>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</si>
  <si>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</si>
  <si>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</si>
  <si>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</si>
  <si>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</si>
  <si>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</si>
  <si>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</si>
  <si>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</si>
  <si>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</si>
  <si>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</si>
  <si>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</si>
  <si>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</si>
  <si>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</si>
  <si>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</si>
  <si>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</si>
  <si>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</si>
  <si>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</si>
  <si>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</si>
  <si>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</si>
  <si>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</si>
  <si>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</si>
  <si>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</si>
  <si>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</si>
  <si>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</si>
  <si>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</si>
  <si>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</si>
  <si>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</si>
  <si>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</si>
  <si>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</si>
  <si>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</si>
  <si>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</si>
  <si>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</si>
  <si>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</si>
  <si>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</si>
  <si>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</si>
  <si>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</si>
  <si>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</si>
  <si>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</si>
  <si>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WEST WIN (G.W5.E12.W1)</t>
  </si>
  <si>
    <t>EL1 WEST WIN (G.W6.E14.W1)</t>
  </si>
  <si>
    <t>EL1 EAST WIN (G.E4.E10.W1)</t>
  </si>
  <si>
    <t>EL1 EAST WIN (G.S1.E1.W1)</t>
  </si>
  <si>
    <t>EL1 SOUTH WIN (G.S1.E2.W1)</t>
  </si>
  <si>
    <t>EL1 SOUTH WIN (G.WSW7.E16.W1)</t>
  </si>
  <si>
    <t>EL1 WEST WIN (G.WSW7.E17.W1)</t>
  </si>
  <si>
    <t>EL1 EAST WIN (G.E3.E8.W1)</t>
  </si>
  <si>
    <t>EL1 EAST WIN (G.N2.E6.W1)</t>
  </si>
  <si>
    <t>EL1 NORTH WIN (G.N2.E4.W1)</t>
  </si>
  <si>
    <t>EL1 WEST WIN (G.N2.E5.W1)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</si>
  <si>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</si>
  <si>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</si>
  <si>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</si>
  <si>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</si>
  <si>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</si>
  <si>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</si>
  <si>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</si>
  <si>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</si>
  <si>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</si>
  <si>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</si>
  <si>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</si>
  <si>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</si>
  <si>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</si>
  <si>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</si>
  <si>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</si>
  <si>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</si>
  <si>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</si>
  <si>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</si>
  <si>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</si>
  <si>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</si>
  <si>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</si>
  <si>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</si>
  <si>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</si>
  <si>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</si>
  <si>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</si>
  <si>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</si>
  <si>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AUTOSHOP EL1 WEST PERIM SPC (G.W5)</t>
  </si>
  <si>
    <t>Yes</t>
  </si>
  <si>
    <t>Auto</t>
  </si>
  <si>
    <t>Retail</t>
  </si>
  <si>
    <t>KITCHEN EL1 WEST PERIM SPC (G.W6)</t>
  </si>
  <si>
    <t>Kitchen</t>
  </si>
  <si>
    <t>OFFICE EL1 EAST PERIM SPC (G.E4)</t>
  </si>
  <si>
    <t>Office</t>
  </si>
  <si>
    <t>RETAIL EL1 CORE SPC (G.C8)</t>
  </si>
  <si>
    <t>Retail_sales</t>
  </si>
  <si>
    <t>RETAIL EL1 SOUTH PERIM SPC (G.S1)</t>
  </si>
  <si>
    <t>RETAIL EL1 WSW PERIM SPC (G.WSW7)</t>
  </si>
  <si>
    <t>STOCK EL1 EAST PERIM SPC (G.E3)</t>
  </si>
  <si>
    <t>Storage_warehouse</t>
  </si>
  <si>
    <t>STOCK EL1 NORTH PERIM SPC (G.N2)</t>
  </si>
  <si>
    <t>Roof Membrane+Roof Continuous Insulation+Metal Decking</t>
  </si>
  <si>
    <t>Stucco+Wall Continuous Insulation+Gypsum 5/8in</t>
  </si>
  <si>
    <t>Theoretical Glazing</t>
  </si>
  <si>
    <t>AutoShop EL1 West Perim Spc (G.W5)</t>
  </si>
  <si>
    <t>Kitchen EL1 West Perim Spc (G.W6)</t>
  </si>
  <si>
    <t>Office EL1 East Perim Spc (G.E4)</t>
  </si>
  <si>
    <t>Retail EL1 Core Spc (G.C8)</t>
  </si>
  <si>
    <t>Retail EL1 South Perim Spc (G.S1)</t>
  </si>
  <si>
    <t>Retail EL1 WSW Perim Spc (G.WSW7)</t>
  </si>
  <si>
    <t>Stock EL1 East Perim Spc (G.E3)</t>
  </si>
  <si>
    <t>Stock EL1 North Perim Spc (G.N2)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</si>
  <si>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</si>
  <si>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</si>
  <si>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</si>
  <si>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</si>
  <si>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</si>
  <si>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</si>
  <si>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</si>
  <si>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</si>
  <si>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</si>
  <si>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</si>
  <si>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</si>
  <si>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</si>
  <si>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</si>
  <si>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</si>
  <si>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</si>
  <si>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</si>
  <si>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</si>
  <si>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</si>
  <si>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</si>
  <si>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</si>
  <si>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</si>
  <si>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</si>
  <si>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</si>
  <si>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</si>
  <si>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</si>
  <si>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</si>
  <si>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</si>
  <si>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</si>
  <si>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</si>
  <si>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</si>
  <si>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Saturdays</t>
  </si>
  <si>
    <t>Weekdays</t>
  </si>
  <si>
    <t>DHW Sch</t>
  </si>
  <si>
    <t>Elec Equip Sch</t>
  </si>
  <si>
    <t>AllDays</t>
  </si>
  <si>
    <t>Heating Setpoint Schedule</t>
  </si>
  <si>
    <t>Infiltration Schedule</t>
  </si>
  <si>
    <t>Lighting Schedule</t>
  </si>
  <si>
    <t>OA Schedule</t>
  </si>
  <si>
    <t>Occupant Sch</t>
  </si>
  <si>
    <t>Saturday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</si>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</sst>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D-4D3D-9863-8F0BFBEE609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2D-4D3D-9863-8F0BFBEE609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2D-4D3D-9863-8F0BFBEE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36895"/>
        <c:axId val="164735455"/>
      </c:lineChart>
      <c:catAx>
        <c:axId val="16473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5455"/>
        <c:crosses val="autoZero"/>
        <c:auto val="1"/>
        <c:lblAlgn val="ctr"/>
        <c:lblOffset val="100"/>
        <c:noMultiLvlLbl val="0"/>
      </c:catAx>
      <c:valAx>
        <c:axId val="164735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47368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D0-4BE0-94EA-F3D44BA1926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0-4BE0-94EA-F3D44BA1926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D0-4BE0-94EA-F3D44BA1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6623"/>
        <c:axId val="611279983"/>
      </c:lineChart>
      <c:catAx>
        <c:axId val="61127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9983"/>
        <c:crosses val="autoZero"/>
        <c:auto val="1"/>
        <c:lblAlgn val="ctr"/>
        <c:lblOffset val="100"/>
        <c:noMultiLvlLbl val="0"/>
      </c:catAx>
      <c:valAx>
        <c:axId val="6112799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6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2-4C7E-AF64-3F4EF5D6020C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42-4C7E-AF64-3F4EF5D6020C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2-4C7E-AF64-3F4EF5D6020C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42-4C7E-AF64-3F4EF5D60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80943"/>
        <c:axId val="611281423"/>
      </c:lineChart>
      <c:catAx>
        <c:axId val="61128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1423"/>
        <c:crosses val="autoZero"/>
        <c:auto val="1"/>
        <c:lblAlgn val="ctr"/>
        <c:lblOffset val="100"/>
        <c:noMultiLvlLbl val="0"/>
      </c:catAx>
      <c:valAx>
        <c:axId val="611281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80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9-4476-994E-827C5A2D322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9-4476-994E-827C5A2D322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D9-4476-994E-827C5A2D3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925103"/>
        <c:axId val="650929423"/>
      </c:lineChart>
      <c:catAx>
        <c:axId val="65092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9423"/>
        <c:crosses val="autoZero"/>
        <c:auto val="1"/>
        <c:lblAlgn val="ctr"/>
        <c:lblOffset val="100"/>
        <c:noMultiLvlLbl val="0"/>
      </c:catAx>
      <c:valAx>
        <c:axId val="650929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51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D-4388-9AEB-3A032681C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924623"/>
        <c:axId val="650925583"/>
      </c:lineChart>
      <c:catAx>
        <c:axId val="65092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5583"/>
        <c:crosses val="autoZero"/>
        <c:auto val="1"/>
        <c:lblAlgn val="ctr"/>
        <c:lblOffset val="100"/>
        <c:noMultiLvlLbl val="0"/>
      </c:catAx>
      <c:valAx>
        <c:axId val="6509255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4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6-41A3-A329-E7BCB17B7C0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6-41A3-A329-E7BCB17B7C0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16-41A3-A329-E7BCB17B7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927023"/>
        <c:axId val="650928943"/>
      </c:lineChart>
      <c:catAx>
        <c:axId val="65092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8943"/>
        <c:crosses val="autoZero"/>
        <c:auto val="1"/>
        <c:lblAlgn val="ctr"/>
        <c:lblOffset val="100"/>
        <c:noMultiLvlLbl val="0"/>
      </c:catAx>
      <c:valAx>
        <c:axId val="650928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0927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9-4A7C-B797-F19987890B6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9-4A7C-B797-F19987890B6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9-4A7C-B797-F19987890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904111"/>
        <c:axId val="1137902191"/>
      </c:lineChart>
      <c:catAx>
        <c:axId val="1137904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37902191"/>
        <c:crosses val="autoZero"/>
        <c:auto val="1"/>
        <c:lblAlgn val="ctr"/>
        <c:lblOffset val="100"/>
        <c:noMultiLvlLbl val="0"/>
      </c:catAx>
      <c:valAx>
        <c:axId val="11379021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379041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1-483C-B180-5CA3ADAD666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1-483C-B180-5CA3ADAD666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1-483C-B180-5CA3ADAD6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671152"/>
        <c:axId val="481671632"/>
      </c:lineChart>
      <c:catAx>
        <c:axId val="48167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71632"/>
        <c:crosses val="autoZero"/>
        <c:auto val="1"/>
        <c:lblAlgn val="ctr"/>
        <c:lblOffset val="100"/>
        <c:noMultiLvlLbl val="0"/>
      </c:catAx>
      <c:valAx>
        <c:axId val="48167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1671152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D2-4B43-987B-98C0F980AE6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D2-4B43-987B-98C0F980AE6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D2-4B43-987B-98C0F980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159407"/>
        <c:axId val="715158447"/>
      </c:lineChart>
      <c:catAx>
        <c:axId val="715159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158447"/>
        <c:crosses val="autoZero"/>
        <c:auto val="1"/>
        <c:lblAlgn val="ctr"/>
        <c:lblOffset val="100"/>
        <c:noMultiLvlLbl val="0"/>
      </c:catAx>
      <c:valAx>
        <c:axId val="7151584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515940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0.28999999999999998</c:v>
                </c:pt>
                <c:pt idx="11">
                  <c:v>0.31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0.37</c:v>
                </c:pt>
                <c:pt idx="17">
                  <c:v>0.34</c:v>
                </c:pt>
                <c:pt idx="18">
                  <c:v>0.25</c:v>
                </c:pt>
                <c:pt idx="19">
                  <c:v>0.27</c:v>
                </c:pt>
                <c:pt idx="20">
                  <c:v>0.21</c:v>
                </c:pt>
                <c:pt idx="21">
                  <c:v>0.16</c:v>
                </c:pt>
                <c:pt idx="22">
                  <c:v>0.1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E-4C3A-A3E4-C89BFCF30188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0.11</c:v>
                </c:pt>
                <c:pt idx="1">
                  <c:v>0.1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0.2</c:v>
                </c:pt>
                <c:pt idx="8">
                  <c:v>0.24</c:v>
                </c:pt>
                <c:pt idx="9">
                  <c:v>0.27</c:v>
                </c:pt>
                <c:pt idx="10">
                  <c:v>0.42</c:v>
                </c:pt>
                <c:pt idx="11">
                  <c:v>0.54</c:v>
                </c:pt>
                <c:pt idx="12">
                  <c:v>0.59</c:v>
                </c:pt>
                <c:pt idx="13">
                  <c:v>0.6</c:v>
                </c:pt>
                <c:pt idx="14">
                  <c:v>0.49</c:v>
                </c:pt>
                <c:pt idx="15">
                  <c:v>0.48</c:v>
                </c:pt>
                <c:pt idx="16">
                  <c:v>0.47</c:v>
                </c:pt>
                <c:pt idx="17">
                  <c:v>0.46</c:v>
                </c:pt>
                <c:pt idx="18">
                  <c:v>0.44</c:v>
                </c:pt>
                <c:pt idx="19">
                  <c:v>0.36</c:v>
                </c:pt>
                <c:pt idx="20">
                  <c:v>0.28999999999999998</c:v>
                </c:pt>
                <c:pt idx="21">
                  <c:v>0.22</c:v>
                </c:pt>
                <c:pt idx="22">
                  <c:v>0.16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E-4C3A-A3E4-C89BFCF3018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0.04</c:v>
                </c:pt>
                <c:pt idx="1">
                  <c:v>0.05</c:v>
                </c:pt>
                <c:pt idx="2">
                  <c:v>0.05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0.15</c:v>
                </c:pt>
                <c:pt idx="8">
                  <c:v>0.23</c:v>
                </c:pt>
                <c:pt idx="9">
                  <c:v>0.32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0.62</c:v>
                </c:pt>
                <c:pt idx="13">
                  <c:v>0.61</c:v>
                </c:pt>
                <c:pt idx="14">
                  <c:v>0.5</c:v>
                </c:pt>
                <c:pt idx="15">
                  <c:v>0.45</c:v>
                </c:pt>
                <c:pt idx="16">
                  <c:v>0.46</c:v>
                </c:pt>
                <c:pt idx="17">
                  <c:v>0.47</c:v>
                </c:pt>
                <c:pt idx="18">
                  <c:v>0.42</c:v>
                </c:pt>
                <c:pt idx="19">
                  <c:v>0.34</c:v>
                </c:pt>
                <c:pt idx="20">
                  <c:v>0.33</c:v>
                </c:pt>
                <c:pt idx="21">
                  <c:v>0.23</c:v>
                </c:pt>
                <c:pt idx="22">
                  <c:v>0.13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4E-4C3A-A3E4-C89BFCF3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42175"/>
        <c:axId val="651139295"/>
      </c:lineChart>
      <c:catAx>
        <c:axId val="651142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39295"/>
        <c:crosses val="autoZero"/>
        <c:auto val="1"/>
        <c:lblAlgn val="ctr"/>
        <c:lblOffset val="100"/>
        <c:noMultiLvlLbl val="0"/>
      </c:catAx>
      <c:valAx>
        <c:axId val="6511392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217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5-4ED0-8539-5BE8E6E83471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5-4ED0-8539-5BE8E6E8347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0.6</c:v>
                </c:pt>
                <c:pt idx="19">
                  <c:v>0.6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5-4ED0-8539-5BE8E6E8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43135"/>
        <c:axId val="651141695"/>
      </c:lineChart>
      <c:catAx>
        <c:axId val="65114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1695"/>
        <c:crosses val="autoZero"/>
        <c:auto val="1"/>
        <c:lblAlgn val="ctr"/>
        <c:lblOffset val="100"/>
        <c:noMultiLvlLbl val="0"/>
      </c:catAx>
      <c:valAx>
        <c:axId val="651141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31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E-4532-9367-377F7A8D3DB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E-4532-9367-377F7A8D3DB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E-4532-9367-377F7A8D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40735"/>
        <c:axId val="651146975"/>
      </c:lineChart>
      <c:catAx>
        <c:axId val="65114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6975"/>
        <c:crosses val="autoZero"/>
        <c:auto val="1"/>
        <c:lblAlgn val="ctr"/>
        <c:lblOffset val="100"/>
        <c:noMultiLvlLbl val="0"/>
      </c:catAx>
      <c:valAx>
        <c:axId val="651146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0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C2-401C-972A-32B5CE448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48415"/>
        <c:axId val="651153215"/>
      </c:lineChart>
      <c:catAx>
        <c:axId val="651148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53215"/>
        <c:crosses val="autoZero"/>
        <c:auto val="1"/>
        <c:lblAlgn val="ctr"/>
        <c:lblOffset val="100"/>
        <c:noMultiLvlLbl val="0"/>
      </c:catAx>
      <c:valAx>
        <c:axId val="651153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84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0.4</c:v>
                </c:pt>
                <c:pt idx="11">
                  <c:v>0.4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0.4</c:v>
                </c:pt>
                <c:pt idx="18">
                  <c:v>0.2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2-49EE-87EA-CB5CDDACA12B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2-49EE-87EA-CB5CDDACA12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0.2</c:v>
                </c:pt>
                <c:pt idx="8">
                  <c:v>0.5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0.2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52-49EE-87EA-CB5CDDACA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149855"/>
        <c:axId val="651138335"/>
      </c:lineChart>
      <c:catAx>
        <c:axId val="651149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38335"/>
        <c:crosses val="autoZero"/>
        <c:auto val="1"/>
        <c:lblAlgn val="ctr"/>
        <c:lblOffset val="100"/>
        <c:noMultiLvlLbl val="0"/>
      </c:catAx>
      <c:valAx>
        <c:axId val="6511383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1498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9-490A-B8C3-370BEAA8B29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9-490A-B8C3-370BEAA8B29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9-490A-B8C3-370BEAA8B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1743"/>
        <c:axId val="154442143"/>
      </c:lineChart>
      <c:catAx>
        <c:axId val="15445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2143"/>
        <c:crosses val="autoZero"/>
        <c:auto val="1"/>
        <c:lblAlgn val="ctr"/>
        <c:lblOffset val="100"/>
        <c:noMultiLvlLbl val="0"/>
      </c:catAx>
      <c:valAx>
        <c:axId val="1544421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51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Retail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E-482A-91B2-B144BF13213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0.6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E-482A-91B2-B144BF13213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0.5</c:v>
                </c:pt>
                <c:pt idx="10">
                  <c:v>0.5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0.8</c:v>
                </c:pt>
                <c:pt idx="16">
                  <c:v>0.7</c:v>
                </c:pt>
                <c:pt idx="17">
                  <c:v>0.5</c:v>
                </c:pt>
                <c:pt idx="18">
                  <c:v>0.5</c:v>
                </c:pt>
                <c:pt idx="19">
                  <c:v>0.3</c:v>
                </c:pt>
                <c:pt idx="20">
                  <c:v>0.3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1E-482A-91B2-B144BF13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3183"/>
        <c:axId val="154448383"/>
      </c:lineChart>
      <c:catAx>
        <c:axId val="15445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8383"/>
        <c:crosses val="autoZero"/>
        <c:auto val="1"/>
        <c:lblAlgn val="ctr"/>
        <c:lblOffset val="100"/>
        <c:noMultiLvlLbl val="0"/>
      </c:catAx>
      <c:valAx>
        <c:axId val="154448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53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36.889440859013845</c:v>
                </c:pt>
                <c:pt idx="1">
                  <c:v>43.238475765607618</c:v>
                </c:pt>
                <c:pt idx="2">
                  <c:v>40.263610863820212</c:v>
                </c:pt>
                <c:pt idx="3">
                  <c:v>44.550007964643875</c:v>
                </c:pt>
                <c:pt idx="4">
                  <c:v>41.020322369248241</c:v>
                </c:pt>
                <c:pt idx="5">
                  <c:v>45.789497718679272</c:v>
                </c:pt>
                <c:pt idx="6">
                  <c:v>47.469062587849557</c:v>
                </c:pt>
                <c:pt idx="7">
                  <c:v>48.044482708447823</c:v>
                </c:pt>
                <c:pt idx="8">
                  <c:v>50.703652572656594</c:v>
                </c:pt>
                <c:pt idx="9">
                  <c:v>51.961261642497284</c:v>
                </c:pt>
                <c:pt idx="10">
                  <c:v>51.400225998206629</c:v>
                </c:pt>
                <c:pt idx="11">
                  <c:v>49.160042910237195</c:v>
                </c:pt>
                <c:pt idx="12">
                  <c:v>53.155347639657286</c:v>
                </c:pt>
                <c:pt idx="13">
                  <c:v>57.670709365126314</c:v>
                </c:pt>
                <c:pt idx="14">
                  <c:v>65.275336857697823</c:v>
                </c:pt>
                <c:pt idx="15">
                  <c:v>52.097363653073742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D-42D2-961F-182B4CA813A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27.300258262867878</c:v>
                </c:pt>
                <c:pt idx="1">
                  <c:v>31.106961834300009</c:v>
                </c:pt>
                <c:pt idx="2">
                  <c:v>29.007463396159391</c:v>
                </c:pt>
                <c:pt idx="3">
                  <c:v>31.729308456674211</c:v>
                </c:pt>
                <c:pt idx="4">
                  <c:v>29.48570375156563</c:v>
                </c:pt>
                <c:pt idx="5">
                  <c:v>32.596855088150868</c:v>
                </c:pt>
                <c:pt idx="6">
                  <c:v>33.593731139520251</c:v>
                </c:pt>
                <c:pt idx="7">
                  <c:v>34.463476074002912</c:v>
                </c:pt>
                <c:pt idx="8">
                  <c:v>35.653074823749208</c:v>
                </c:pt>
                <c:pt idx="9">
                  <c:v>37.688932500964832</c:v>
                </c:pt>
                <c:pt idx="10">
                  <c:v>37.678532721814179</c:v>
                </c:pt>
                <c:pt idx="11">
                  <c:v>35.909673889399556</c:v>
                </c:pt>
                <c:pt idx="12">
                  <c:v>38.822438014651418</c:v>
                </c:pt>
                <c:pt idx="13">
                  <c:v>41.593096879568222</c:v>
                </c:pt>
                <c:pt idx="14">
                  <c:v>48.167282652760449</c:v>
                </c:pt>
                <c:pt idx="15">
                  <c:v>37.640478657091315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0D-42D2-961F-182B4CA81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40703"/>
        <c:axId val="154449343"/>
      </c:barChart>
      <c:catAx>
        <c:axId val="154440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9343"/>
        <c:crosses val="autoZero"/>
        <c:auto val="1"/>
        <c:lblAlgn val="ctr"/>
        <c:lblOffset val="100"/>
        <c:noMultiLvlLbl val="0"/>
      </c:catAx>
      <c:valAx>
        <c:axId val="154449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07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11.121863878374715</c:v>
                </c:pt>
                <c:pt idx="1">
                  <c:v>9.4797792671163794</c:v>
                </c:pt>
                <c:pt idx="2">
                  <c:v>7.7818859862952952</c:v>
                </c:pt>
                <c:pt idx="3">
                  <c:v>7.5236031972279509</c:v>
                </c:pt>
                <c:pt idx="4">
                  <c:v>7.6981750889998182</c:v>
                </c:pt>
                <c:pt idx="5">
                  <c:v>5.7275881089207754</c:v>
                </c:pt>
                <c:pt idx="6">
                  <c:v>5.6874656886283192</c:v>
                </c:pt>
                <c:pt idx="7">
                  <c:v>6.1138661346790242</c:v>
                </c:pt>
                <c:pt idx="8">
                  <c:v>5.9456983682478945</c:v>
                </c:pt>
                <c:pt idx="9">
                  <c:v>6.7153843130305013</c:v>
                </c:pt>
                <c:pt idx="10">
                  <c:v>9.461721017411806</c:v>
                </c:pt>
                <c:pt idx="11">
                  <c:v>9.1160255147500671</c:v>
                </c:pt>
                <c:pt idx="12">
                  <c:v>8.2490992750143644</c:v>
                </c:pt>
                <c:pt idx="13">
                  <c:v>7.1695187294021627</c:v>
                </c:pt>
                <c:pt idx="14">
                  <c:v>5.3503130039916691</c:v>
                </c:pt>
                <c:pt idx="15">
                  <c:v>12.950309203642112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6-4608-B4C5-03EE6A2EC98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10.967253169403415</c:v>
                </c:pt>
                <c:pt idx="1">
                  <c:v>9.0255793406868552</c:v>
                </c:pt>
                <c:pt idx="2">
                  <c:v>7.6136011445794711</c:v>
                </c:pt>
                <c:pt idx="3">
                  <c:v>7.237221113914635</c:v>
                </c:pt>
                <c:pt idx="4">
                  <c:v>7.3548779440354082</c:v>
                </c:pt>
                <c:pt idx="5">
                  <c:v>5.5864830454223746</c:v>
                </c:pt>
                <c:pt idx="6">
                  <c:v>5.6756649136788138</c:v>
                </c:pt>
                <c:pt idx="7">
                  <c:v>5.8553442913654443</c:v>
                </c:pt>
                <c:pt idx="8">
                  <c:v>5.8100638926107022</c:v>
                </c:pt>
                <c:pt idx="9">
                  <c:v>6.4675187724625749</c:v>
                </c:pt>
                <c:pt idx="10">
                  <c:v>8.9678301942522616</c:v>
                </c:pt>
                <c:pt idx="11">
                  <c:v>8.7151798910019895</c:v>
                </c:pt>
                <c:pt idx="12">
                  <c:v>8.018173103010696</c:v>
                </c:pt>
                <c:pt idx="13">
                  <c:v>6.956652416122032</c:v>
                </c:pt>
                <c:pt idx="14">
                  <c:v>5.3370131597063946</c:v>
                </c:pt>
                <c:pt idx="15">
                  <c:v>11.177385912701833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6-4608-B4C5-03EE6A2EC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41183"/>
        <c:axId val="154449823"/>
      </c:barChart>
      <c:catAx>
        <c:axId val="15444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9823"/>
        <c:crosses val="autoZero"/>
        <c:auto val="1"/>
        <c:lblAlgn val="ctr"/>
        <c:lblOffset val="100"/>
        <c:noMultiLvlLbl val="0"/>
      </c:catAx>
      <c:valAx>
        <c:axId val="154449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1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42.867226206842759</c:v>
                </c:pt>
                <c:pt idx="1">
                  <c:v>47.866259033204855</c:v>
                </c:pt>
                <c:pt idx="2">
                  <c:v>45.855298625874816</c:v>
                </c:pt>
                <c:pt idx="3">
                  <c:v>48.788600039336679</c:v>
                </c:pt>
                <c:pt idx="4">
                  <c:v>46.668180600272869</c:v>
                </c:pt>
                <c:pt idx="5">
                  <c:v>49.131152668239977</c:v>
                </c:pt>
                <c:pt idx="6">
                  <c:v>49.636590041352548</c:v>
                </c:pt>
                <c:pt idx="7">
                  <c:v>51.035179897131584</c:v>
                </c:pt>
                <c:pt idx="8">
                  <c:v>52.797251810931684</c:v>
                </c:pt>
                <c:pt idx="9">
                  <c:v>53.979095778846009</c:v>
                </c:pt>
                <c:pt idx="10">
                  <c:v>54.405047155365565</c:v>
                </c:pt>
                <c:pt idx="11">
                  <c:v>52.407695830441881</c:v>
                </c:pt>
                <c:pt idx="12">
                  <c:v>55.36977952839041</c:v>
                </c:pt>
                <c:pt idx="13">
                  <c:v>58.798159527487819</c:v>
                </c:pt>
                <c:pt idx="14">
                  <c:v>63.442587713178725</c:v>
                </c:pt>
                <c:pt idx="15">
                  <c:v>54.961441316281707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5-4DD9-805B-2298037D895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29.750374039444409</c:v>
                </c:pt>
                <c:pt idx="1">
                  <c:v>33.23362419032825</c:v>
                </c:pt>
                <c:pt idx="2">
                  <c:v>31.897129977548055</c:v>
                </c:pt>
                <c:pt idx="3">
                  <c:v>33.920690076053724</c:v>
                </c:pt>
                <c:pt idx="4">
                  <c:v>32.363488570716875</c:v>
                </c:pt>
                <c:pt idx="5">
                  <c:v>34.189569480925115</c:v>
                </c:pt>
                <c:pt idx="6">
                  <c:v>34.557427304331611</c:v>
                </c:pt>
                <c:pt idx="7">
                  <c:v>35.46638701917054</c:v>
                </c:pt>
                <c:pt idx="8">
                  <c:v>36.560812526994162</c:v>
                </c:pt>
                <c:pt idx="9">
                  <c:v>37.958874547932709</c:v>
                </c:pt>
                <c:pt idx="10">
                  <c:v>38.205221327837528</c:v>
                </c:pt>
                <c:pt idx="11">
                  <c:v>36.729198353805032</c:v>
                </c:pt>
                <c:pt idx="12">
                  <c:v>38.976611683423833</c:v>
                </c:pt>
                <c:pt idx="13">
                  <c:v>41.645710114086334</c:v>
                </c:pt>
                <c:pt idx="14">
                  <c:v>45.37598091734155</c:v>
                </c:pt>
                <c:pt idx="15">
                  <c:v>38.618060732190969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5-4DD9-805B-2298037D8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42623"/>
        <c:axId val="154446943"/>
      </c:barChart>
      <c:catAx>
        <c:axId val="15444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6943"/>
        <c:crosses val="autoZero"/>
        <c:auto val="1"/>
        <c:lblAlgn val="ctr"/>
        <c:lblOffset val="100"/>
        <c:noMultiLvlLbl val="0"/>
      </c:catAx>
      <c:valAx>
        <c:axId val="154446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544426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8.5303773203107003</c:v>
                </c:pt>
                <c:pt idx="1">
                  <c:v>7.4034404349990428</c:v>
                </c:pt>
                <c:pt idx="2">
                  <c:v>6.4675093482086368</c:v>
                </c:pt>
                <c:pt idx="3">
                  <c:v>6.2148021929549326</c:v>
                </c:pt>
                <c:pt idx="4">
                  <c:v>6.4719811950122557</c:v>
                </c:pt>
                <c:pt idx="5">
                  <c:v>5.3164620799052607</c:v>
                </c:pt>
                <c:pt idx="6">
                  <c:v>5.2498122236557814</c:v>
                </c:pt>
                <c:pt idx="7">
                  <c:v>5.3583239263188833</c:v>
                </c:pt>
                <c:pt idx="8">
                  <c:v>5.2503976766992064</c:v>
                </c:pt>
                <c:pt idx="9">
                  <c:v>5.5865347638891087</c:v>
                </c:pt>
                <c:pt idx="10">
                  <c:v>6.926816224213268</c:v>
                </c:pt>
                <c:pt idx="11">
                  <c:v>7.0224114888244813</c:v>
                </c:pt>
                <c:pt idx="12">
                  <c:v>6.3382302676235263</c:v>
                </c:pt>
                <c:pt idx="13">
                  <c:v>5.6700013967817009</c:v>
                </c:pt>
                <c:pt idx="14">
                  <c:v>4.5591118705680618</c:v>
                </c:pt>
                <c:pt idx="15">
                  <c:v>8.9320431606311974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6-4253-9DD9-AC49E002AFF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9.385089726942585</c:v>
                </c:pt>
                <c:pt idx="1">
                  <c:v>7.7484062092501578</c:v>
                </c:pt>
                <c:pt idx="2">
                  <c:v>6.7016544009618562</c:v>
                </c:pt>
                <c:pt idx="3">
                  <c:v>6.3599130240967439</c:v>
                </c:pt>
                <c:pt idx="4">
                  <c:v>6.5032660403292173</c:v>
                </c:pt>
                <c:pt idx="5">
                  <c:v>5.291272964627403</c:v>
                </c:pt>
                <c:pt idx="6">
                  <c:v>5.2242702735048745</c:v>
                </c:pt>
                <c:pt idx="7">
                  <c:v>5.3357984270077354</c:v>
                </c:pt>
                <c:pt idx="8">
                  <c:v>5.217334405706163</c:v>
                </c:pt>
                <c:pt idx="9">
                  <c:v>5.6507309428368426</c:v>
                </c:pt>
                <c:pt idx="10">
                  <c:v>7.44410402200341</c:v>
                </c:pt>
                <c:pt idx="11">
                  <c:v>7.458947298575918</c:v>
                </c:pt>
                <c:pt idx="12">
                  <c:v>6.840589740695866</c:v>
                </c:pt>
                <c:pt idx="13">
                  <c:v>5.8069516668325489</c:v>
                </c:pt>
                <c:pt idx="14">
                  <c:v>4.5823057257093103</c:v>
                </c:pt>
                <c:pt idx="15">
                  <c:v>9.3480257452228788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6-4253-9DD9-AC49E002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47871"/>
        <c:axId val="657045951"/>
      </c:barChart>
      <c:catAx>
        <c:axId val="65704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45951"/>
        <c:crosses val="autoZero"/>
        <c:auto val="1"/>
        <c:lblAlgn val="ctr"/>
        <c:lblOffset val="100"/>
        <c:noMultiLvlLbl val="0"/>
      </c:catAx>
      <c:valAx>
        <c:axId val="657045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478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43.498224754051869</c:v>
                </c:pt>
                <c:pt idx="1">
                  <c:v>48.376925947813689</c:v>
                </c:pt>
                <c:pt idx="2">
                  <c:v>46.070222338071588</c:v>
                </c:pt>
                <c:pt idx="3">
                  <c:v>48.991402935049805</c:v>
                </c:pt>
                <c:pt idx="4">
                  <c:v>46.899904385963495</c:v>
                </c:pt>
                <c:pt idx="5">
                  <c:v>48.943660967138385</c:v>
                </c:pt>
                <c:pt idx="6">
                  <c:v>49.529549058643447</c:v>
                </c:pt>
                <c:pt idx="7">
                  <c:v>51.02100980344607</c:v>
                </c:pt>
                <c:pt idx="8">
                  <c:v>52.7703438802994</c:v>
                </c:pt>
                <c:pt idx="9">
                  <c:v>54.138097500572925</c:v>
                </c:pt>
                <c:pt idx="10">
                  <c:v>54.931160728658789</c:v>
                </c:pt>
                <c:pt idx="11">
                  <c:v>52.930280901764711</c:v>
                </c:pt>
                <c:pt idx="12">
                  <c:v>55.752620689639315</c:v>
                </c:pt>
                <c:pt idx="13">
                  <c:v>59.039542100785724</c:v>
                </c:pt>
                <c:pt idx="14">
                  <c:v>63.490291064634981</c:v>
                </c:pt>
                <c:pt idx="15">
                  <c:v>56.220202443701375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C-46A2-8361-6E87BAAFA51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30.582899990047064</c:v>
                </c:pt>
                <c:pt idx="1">
                  <c:v>33.818051599092847</c:v>
                </c:pt>
                <c:pt idx="2">
                  <c:v>32.171057794352201</c:v>
                </c:pt>
                <c:pt idx="3">
                  <c:v>34.154887613473186</c:v>
                </c:pt>
                <c:pt idx="4">
                  <c:v>32.599211381495252</c:v>
                </c:pt>
                <c:pt idx="5">
                  <c:v>33.982737754963424</c:v>
                </c:pt>
                <c:pt idx="6">
                  <c:v>34.426163154063332</c:v>
                </c:pt>
                <c:pt idx="7">
                  <c:v>35.453948459751267</c:v>
                </c:pt>
                <c:pt idx="8">
                  <c:v>36.500236640717787</c:v>
                </c:pt>
                <c:pt idx="9">
                  <c:v>38.130395892986748</c:v>
                </c:pt>
                <c:pt idx="10">
                  <c:v>38.829676990975159</c:v>
                </c:pt>
                <c:pt idx="11">
                  <c:v>37.335106089133063</c:v>
                </c:pt>
                <c:pt idx="12">
                  <c:v>39.469450208180227</c:v>
                </c:pt>
                <c:pt idx="13">
                  <c:v>41.917335807851259</c:v>
                </c:pt>
                <c:pt idx="14">
                  <c:v>45.430325149786256</c:v>
                </c:pt>
                <c:pt idx="15">
                  <c:v>39.936762413255678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C-46A2-8361-6E87BAAFA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57951"/>
        <c:axId val="657058431"/>
      </c:barChart>
      <c:catAx>
        <c:axId val="65705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8431"/>
        <c:crosses val="autoZero"/>
        <c:auto val="1"/>
        <c:lblAlgn val="ctr"/>
        <c:lblOffset val="100"/>
        <c:noMultiLvlLbl val="0"/>
      </c:catAx>
      <c:valAx>
        <c:axId val="6570584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79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5.9404267623986966</c:v>
                </c:pt>
                <c:pt idx="1">
                  <c:v>5.5445556889508891</c:v>
                </c:pt>
                <c:pt idx="2">
                  <c:v>5.5267839978619966</c:v>
                </c:pt>
                <c:pt idx="3">
                  <c:v>5.3735442496688677</c:v>
                </c:pt>
                <c:pt idx="4">
                  <c:v>5.5270211366094637</c:v>
                </c:pt>
                <c:pt idx="5">
                  <c:v>5.1745989386144702</c:v>
                </c:pt>
                <c:pt idx="6">
                  <c:v>5.1220679173034744</c:v>
                </c:pt>
                <c:pt idx="7">
                  <c:v>5.116483242335649</c:v>
                </c:pt>
                <c:pt idx="8">
                  <c:v>5.0599956433896018</c:v>
                </c:pt>
                <c:pt idx="9">
                  <c:v>5.0287562337034153</c:v>
                </c:pt>
                <c:pt idx="10">
                  <c:v>5.1175470337313964</c:v>
                </c:pt>
                <c:pt idx="11">
                  <c:v>5.2315273321369897</c:v>
                </c:pt>
                <c:pt idx="12">
                  <c:v>4.9998297504695071</c:v>
                </c:pt>
                <c:pt idx="13">
                  <c:v>4.80031231824311</c:v>
                </c:pt>
                <c:pt idx="14">
                  <c:v>4.3802172344166701</c:v>
                </c:pt>
                <c:pt idx="15">
                  <c:v>5.4736790165001823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3-47BE-AF45-7D0E59E4654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5.9391719574658133</c:v>
                </c:pt>
                <c:pt idx="1">
                  <c:v>5.5418098597770618</c:v>
                </c:pt>
                <c:pt idx="2">
                  <c:v>5.5246764894975877</c:v>
                </c:pt>
                <c:pt idx="3">
                  <c:v>5.3706013539817965</c:v>
                </c:pt>
                <c:pt idx="4">
                  <c:v>5.5247037662000436</c:v>
                </c:pt>
                <c:pt idx="5">
                  <c:v>5.1720313274460086</c:v>
                </c:pt>
                <c:pt idx="6">
                  <c:v>5.1198771996725867</c:v>
                </c:pt>
                <c:pt idx="7">
                  <c:v>5.1138664411588275</c:v>
                </c:pt>
                <c:pt idx="8">
                  <c:v>5.0576985772671206</c:v>
                </c:pt>
                <c:pt idx="9">
                  <c:v>5.0260733095091252</c:v>
                </c:pt>
                <c:pt idx="10">
                  <c:v>5.1147878726861444</c:v>
                </c:pt>
                <c:pt idx="11">
                  <c:v>5.2290038540601405</c:v>
                </c:pt>
                <c:pt idx="12">
                  <c:v>4.9973731616096346</c:v>
                </c:pt>
                <c:pt idx="13">
                  <c:v>4.7979206264814946</c:v>
                </c:pt>
                <c:pt idx="14">
                  <c:v>4.3771406369155992</c:v>
                </c:pt>
                <c:pt idx="15">
                  <c:v>5.4698485553040115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3-47BE-AF45-7D0E59E4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43551"/>
        <c:axId val="657055071"/>
      </c:barChart>
      <c:catAx>
        <c:axId val="657043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5071"/>
        <c:crosses val="autoZero"/>
        <c:auto val="1"/>
        <c:lblAlgn val="ctr"/>
        <c:lblOffset val="100"/>
        <c:noMultiLvlLbl val="0"/>
      </c:catAx>
      <c:valAx>
        <c:axId val="6570550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4355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42.884601159826836</c:v>
                </c:pt>
                <c:pt idx="1">
                  <c:v>47.863357205811376</c:v>
                </c:pt>
                <c:pt idx="2">
                  <c:v>45.853334779917994</c:v>
                </c:pt>
                <c:pt idx="3">
                  <c:v>48.78478390607129</c:v>
                </c:pt>
                <c:pt idx="4">
                  <c:v>46.657694853537507</c:v>
                </c:pt>
                <c:pt idx="5">
                  <c:v>49.128708032092412</c:v>
                </c:pt>
                <c:pt idx="6">
                  <c:v>49.634890227745906</c:v>
                </c:pt>
                <c:pt idx="7">
                  <c:v>51.03093867637962</c:v>
                </c:pt>
                <c:pt idx="8">
                  <c:v>52.794024808467356</c:v>
                </c:pt>
                <c:pt idx="9">
                  <c:v>53.966380391544803</c:v>
                </c:pt>
                <c:pt idx="10">
                  <c:v>54.415459959907842</c:v>
                </c:pt>
                <c:pt idx="11">
                  <c:v>52.41781464423326</c:v>
                </c:pt>
                <c:pt idx="12">
                  <c:v>55.375794730861308</c:v>
                </c:pt>
                <c:pt idx="13">
                  <c:v>58.797213194476527</c:v>
                </c:pt>
                <c:pt idx="14">
                  <c:v>63.43682543316514</c:v>
                </c:pt>
                <c:pt idx="15">
                  <c:v>55.047954818134492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9-4D6D-826F-5E406C204B0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29.748528341451596</c:v>
                </c:pt>
                <c:pt idx="1">
                  <c:v>33.209958126430728</c:v>
                </c:pt>
                <c:pt idx="2">
                  <c:v>31.890697579445501</c:v>
                </c:pt>
                <c:pt idx="3">
                  <c:v>33.908801877740451</c:v>
                </c:pt>
                <c:pt idx="4">
                  <c:v>32.346343630824848</c:v>
                </c:pt>
                <c:pt idx="5">
                  <c:v>34.18714668146351</c:v>
                </c:pt>
                <c:pt idx="6">
                  <c:v>34.55525068477165</c:v>
                </c:pt>
                <c:pt idx="7">
                  <c:v>35.45933668116546</c:v>
                </c:pt>
                <c:pt idx="8">
                  <c:v>36.555841654451527</c:v>
                </c:pt>
                <c:pt idx="9">
                  <c:v>37.935021991075146</c:v>
                </c:pt>
                <c:pt idx="10">
                  <c:v>38.188665978466261</c:v>
                </c:pt>
                <c:pt idx="11">
                  <c:v>36.714803993523766</c:v>
                </c:pt>
                <c:pt idx="12">
                  <c:v>38.96640452682928</c:v>
                </c:pt>
                <c:pt idx="13">
                  <c:v>41.630533081008508</c:v>
                </c:pt>
                <c:pt idx="14">
                  <c:v>45.36298287904215</c:v>
                </c:pt>
                <c:pt idx="15">
                  <c:v>38.644801094991031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9-4D6D-826F-5E406C20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50271"/>
        <c:axId val="657053631"/>
      </c:barChart>
      <c:catAx>
        <c:axId val="657050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3631"/>
        <c:crosses val="autoZero"/>
        <c:auto val="1"/>
        <c:lblAlgn val="ctr"/>
        <c:lblOffset val="100"/>
        <c:noMultiLvlLbl val="0"/>
      </c:catAx>
      <c:valAx>
        <c:axId val="6570536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02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5.9409122264064376</c:v>
                </c:pt>
                <c:pt idx="1">
                  <c:v>5.5448662296111433</c:v>
                </c:pt>
                <c:pt idx="2">
                  <c:v>5.5268446042430135</c:v>
                </c:pt>
                <c:pt idx="3">
                  <c:v>5.373576966387823</c:v>
                </c:pt>
                <c:pt idx="4">
                  <c:v>5.5270450420340875</c:v>
                </c:pt>
                <c:pt idx="5">
                  <c:v>5.1746082862484579</c:v>
                </c:pt>
                <c:pt idx="6">
                  <c:v>5.1221124334948396</c:v>
                </c:pt>
                <c:pt idx="7">
                  <c:v>5.1164984130858899</c:v>
                </c:pt>
                <c:pt idx="8">
                  <c:v>5.0600034586245748</c:v>
                </c:pt>
                <c:pt idx="9">
                  <c:v>5.0287627463992255</c:v>
                </c:pt>
                <c:pt idx="10">
                  <c:v>5.1176662543747113</c:v>
                </c:pt>
                <c:pt idx="11">
                  <c:v>5.2318695168368885</c:v>
                </c:pt>
                <c:pt idx="12">
                  <c:v>4.9998731939815633</c:v>
                </c:pt>
                <c:pt idx="13">
                  <c:v>4.8003264929339933</c:v>
                </c:pt>
                <c:pt idx="14">
                  <c:v>4.3802297234686369</c:v>
                </c:pt>
                <c:pt idx="15">
                  <c:v>5.477412170358944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4-45B9-81D6-84C70CAC973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5.9393766093541771</c:v>
                </c:pt>
                <c:pt idx="1">
                  <c:v>5.5419828676257792</c:v>
                </c:pt>
                <c:pt idx="2">
                  <c:v>5.524687292910639</c:v>
                </c:pt>
                <c:pt idx="3">
                  <c:v>5.3706641057214339</c:v>
                </c:pt>
                <c:pt idx="4">
                  <c:v>5.5245669229680638</c:v>
                </c:pt>
                <c:pt idx="5">
                  <c:v>5.1720507122935402</c:v>
                </c:pt>
                <c:pt idx="6">
                  <c:v>5.1196284146926105</c:v>
                </c:pt>
                <c:pt idx="7">
                  <c:v>5.1138664411588275</c:v>
                </c:pt>
                <c:pt idx="8">
                  <c:v>5.0574126316110464</c:v>
                </c:pt>
                <c:pt idx="9">
                  <c:v>5.0259746230126021</c:v>
                </c:pt>
                <c:pt idx="10">
                  <c:v>5.1151136607165908</c:v>
                </c:pt>
                <c:pt idx="11">
                  <c:v>5.2292157848438219</c:v>
                </c:pt>
                <c:pt idx="12">
                  <c:v>4.9976366576201485</c:v>
                </c:pt>
                <c:pt idx="13">
                  <c:v>4.7979874390785193</c:v>
                </c:pt>
                <c:pt idx="14">
                  <c:v>4.3773498860010065</c:v>
                </c:pt>
                <c:pt idx="15">
                  <c:v>5.4727282395317411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4-45B9-81D6-84C70CAC9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46911"/>
        <c:axId val="657050751"/>
      </c:barChart>
      <c:catAx>
        <c:axId val="657046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0751"/>
        <c:crosses val="autoZero"/>
        <c:auto val="1"/>
        <c:lblAlgn val="ctr"/>
        <c:lblOffset val="100"/>
        <c:noMultiLvlLbl val="0"/>
      </c:catAx>
      <c:valAx>
        <c:axId val="6570507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469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36.623354557825877</c:v>
                </c:pt>
                <c:pt idx="1">
                  <c:v>41.594701607816027</c:v>
                </c:pt>
                <c:pt idx="2">
                  <c:v>39.823895555973898</c:v>
                </c:pt>
                <c:pt idx="3">
                  <c:v>42.630445351164937</c:v>
                </c:pt>
                <c:pt idx="4">
                  <c:v>40.678037756932554</c:v>
                </c:pt>
                <c:pt idx="5">
                  <c:v>43.459064756960359</c:v>
                </c:pt>
                <c:pt idx="6">
                  <c:v>43.934400603274845</c:v>
                </c:pt>
                <c:pt idx="7">
                  <c:v>45.010161491103922</c:v>
                </c:pt>
                <c:pt idx="8">
                  <c:v>46.418657923410848</c:v>
                </c:pt>
                <c:pt idx="9">
                  <c:v>47.769923236769976</c:v>
                </c:pt>
                <c:pt idx="10">
                  <c:v>47.791598407868072</c:v>
                </c:pt>
                <c:pt idx="11">
                  <c:v>46.056071016273997</c:v>
                </c:pt>
                <c:pt idx="12">
                  <c:v>49.016328707557044</c:v>
                </c:pt>
                <c:pt idx="13">
                  <c:v>52.161519836407201</c:v>
                </c:pt>
                <c:pt idx="14">
                  <c:v>57.677598494755088</c:v>
                </c:pt>
                <c:pt idx="15">
                  <c:v>47.70929862020494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7-47D3-B788-D4712E1513A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25.553870376359491</c:v>
                </c:pt>
                <c:pt idx="1">
                  <c:v>29.021365396637346</c:v>
                </c:pt>
                <c:pt idx="2">
                  <c:v>27.78485278740699</c:v>
                </c:pt>
                <c:pt idx="3">
                  <c:v>29.786790812440412</c:v>
                </c:pt>
                <c:pt idx="4">
                  <c:v>28.299327636946476</c:v>
                </c:pt>
                <c:pt idx="5">
                  <c:v>30.450540251103497</c:v>
                </c:pt>
                <c:pt idx="6">
                  <c:v>30.737883455078599</c:v>
                </c:pt>
                <c:pt idx="7">
                  <c:v>31.532216888707449</c:v>
                </c:pt>
                <c:pt idx="8">
                  <c:v>32.424145827380912</c:v>
                </c:pt>
                <c:pt idx="9">
                  <c:v>33.804367429134786</c:v>
                </c:pt>
                <c:pt idx="10">
                  <c:v>33.869850593394695</c:v>
                </c:pt>
                <c:pt idx="11">
                  <c:v>32.517086287319756</c:v>
                </c:pt>
                <c:pt idx="12">
                  <c:v>34.811699728558494</c:v>
                </c:pt>
                <c:pt idx="13">
                  <c:v>37.289762478918973</c:v>
                </c:pt>
                <c:pt idx="14">
                  <c:v>41.759983866903177</c:v>
                </c:pt>
                <c:pt idx="15">
                  <c:v>33.728741239179051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7-47D3-B788-D4712E15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051711"/>
        <c:axId val="657052671"/>
      </c:barChart>
      <c:catAx>
        <c:axId val="65705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2671"/>
        <c:crosses val="autoZero"/>
        <c:auto val="1"/>
        <c:lblAlgn val="ctr"/>
        <c:lblOffset val="100"/>
        <c:noMultiLvlLbl val="0"/>
      </c:catAx>
      <c:valAx>
        <c:axId val="657052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705171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10.325524304576255</c:v>
                </c:pt>
                <c:pt idx="1">
                  <c:v>8.6290307170148619</c:v>
                </c:pt>
                <c:pt idx="2">
                  <c:v>7.2164162688367268</c:v>
                </c:pt>
                <c:pt idx="3">
                  <c:v>6.9406913310885212</c:v>
                </c:pt>
                <c:pt idx="4">
                  <c:v>7.129276475506785</c:v>
                </c:pt>
                <c:pt idx="5">
                  <c:v>5.4843470420982952</c:v>
                </c:pt>
                <c:pt idx="6">
                  <c:v>5.4067581554850195</c:v>
                </c:pt>
                <c:pt idx="7">
                  <c:v>5.6386043032369395</c:v>
                </c:pt>
                <c:pt idx="8">
                  <c:v>5.4975684275540351</c:v>
                </c:pt>
                <c:pt idx="9">
                  <c:v>6.0859915667485041</c:v>
                </c:pt>
                <c:pt idx="10">
                  <c:v>8.3154093217824148</c:v>
                </c:pt>
                <c:pt idx="11">
                  <c:v>8.2436305260319731</c:v>
                </c:pt>
                <c:pt idx="12">
                  <c:v>7.4420569667801173</c:v>
                </c:pt>
                <c:pt idx="13">
                  <c:v>6.4260869938323237</c:v>
                </c:pt>
                <c:pt idx="14">
                  <c:v>4.7704349814208111</c:v>
                </c:pt>
                <c:pt idx="15">
                  <c:v>10.846682482556893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9-4937-9574-E99FD13E038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11.336471916374533</c:v>
                </c:pt>
                <c:pt idx="1">
                  <c:v>8.9418685966312808</c:v>
                </c:pt>
                <c:pt idx="2">
                  <c:v>7.5546174974989322</c:v>
                </c:pt>
                <c:pt idx="3">
                  <c:v>7.134871340928056</c:v>
                </c:pt>
                <c:pt idx="4">
                  <c:v>7.185455296051444</c:v>
                </c:pt>
                <c:pt idx="5">
                  <c:v>5.4655890223838286</c:v>
                </c:pt>
                <c:pt idx="6">
                  <c:v>5.3847508369005661</c:v>
                </c:pt>
                <c:pt idx="7">
                  <c:v>5.5895583403842837</c:v>
                </c:pt>
                <c:pt idx="8">
                  <c:v>5.4439589804367046</c:v>
                </c:pt>
                <c:pt idx="9">
                  <c:v>6.1375315089969815</c:v>
                </c:pt>
                <c:pt idx="10">
                  <c:v>8.7319765165980634</c:v>
                </c:pt>
                <c:pt idx="11">
                  <c:v>8.6053458812294217</c:v>
                </c:pt>
                <c:pt idx="12">
                  <c:v>7.9034856024599902</c:v>
                </c:pt>
                <c:pt idx="13">
                  <c:v>6.522549136565944</c:v>
                </c:pt>
                <c:pt idx="14">
                  <c:v>4.7849473364261739</c:v>
                </c:pt>
                <c:pt idx="15">
                  <c:v>10.990021324098484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9-4937-9574-E99FD13E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368608"/>
        <c:axId val="513367648"/>
      </c:barChart>
      <c:catAx>
        <c:axId val="513368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3367648"/>
        <c:crosses val="autoZero"/>
        <c:auto val="1"/>
        <c:lblAlgn val="ctr"/>
        <c:lblOffset val="100"/>
        <c:noMultiLvlLbl val="0"/>
      </c:catAx>
      <c:valAx>
        <c:axId val="513367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133686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0FCA1-D170-0A91-5A99-F8638CA8D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3B6F7-17BF-A955-6E18-21A292FE1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C1448-1088-8BFE-082C-7DA712AF1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88EE15-7EC5-1E5A-60B5-A7FEF321D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25A877-AE59-0FE2-7ABD-9D30E89F3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1B89C4-4430-87DF-C7BA-397B7D677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9C5634-F953-2930-4121-2F8AA3F30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DDB20C-36FA-111A-64BB-22015916F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69AD8D-EC0B-7579-FC8A-355958D9B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3DBC66-30FF-E743-10E9-B6BFF70A9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CB6D18-7FD9-90FD-FDF2-AF471A50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19A55C-8274-96FD-1D71-C3F327563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22C87F-4DAF-9547-8F69-C2F4B0F8D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1AF145-9D06-4851-628B-F2A4800CB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3812B4F-4843-7E64-A4FC-347C6487D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6CDD507-229E-6B0F-7239-F8A4D039A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C8B63-DEAB-E613-F550-CD05E78F6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C2F20-0A40-9B32-2AE3-8563ED553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2A2E85-74AB-0FAC-382A-9ECC38D05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F6569E-2DF1-D970-719C-23CE88391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BFF02D-0A80-90C7-8F01-3AC4BF999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D4C89F-1595-EDC0-8C4D-8B4E4C1FD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A30CA5-1588-1C5F-25FA-540FB9FD8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9A3FBC-46DB-C607-949F-F85DBBAA5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37F12D-5A00-373C-364F-A87D95502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3CC0B8-29C8-0E4E-AFB9-A1CDFBEFC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21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Retail - Single-Story Large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Retail - Single-Story Large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Zones!H11</f>
        <v>130514.31000000001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2.93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20.500994268335401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20.500994268335401</v>
      </c>
    </row>
    <row r="16" spans="1:3" x14ac:dyDescent="0.25">
      <c r="A16" s="21" t="s">
        <v>90</v>
      </c>
      <c r="B16" s="2">
        <f>AVERAGE(Raw_windowdimensionsillheight!D:D)</f>
        <v>3.3818181818181814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366</v>
      </c>
      <c r="B2" t="s">
        <v>367</v>
      </c>
      <c r="C2">
        <v>1</v>
      </c>
      <c r="D2" t="s">
        <v>368</v>
      </c>
    </row>
    <row r="3" spans="1:4" x14ac:dyDescent="0.25">
      <c r="A3" t="s">
        <v>369</v>
      </c>
      <c r="B3" t="s">
        <v>370</v>
      </c>
      <c r="C3">
        <v>1</v>
      </c>
      <c r="D3" t="s">
        <v>368</v>
      </c>
    </row>
    <row r="4" spans="1:4" x14ac:dyDescent="0.25">
      <c r="A4" t="s">
        <v>371</v>
      </c>
      <c r="B4" t="s">
        <v>372</v>
      </c>
      <c r="C4">
        <v>1</v>
      </c>
      <c r="D4" t="s">
        <v>368</v>
      </c>
    </row>
    <row r="5" spans="1:4" x14ac:dyDescent="0.25">
      <c r="A5" t="s">
        <v>373</v>
      </c>
      <c r="B5" t="s">
        <v>374</v>
      </c>
      <c r="C5">
        <v>1</v>
      </c>
      <c r="D5" t="s">
        <v>368</v>
      </c>
    </row>
    <row r="6" spans="1:4" x14ac:dyDescent="0.25">
      <c r="A6" t="s">
        <v>375</v>
      </c>
      <c r="B6" t="s">
        <v>376</v>
      </c>
      <c r="C6">
        <v>1</v>
      </c>
      <c r="D6" t="s">
        <v>368</v>
      </c>
    </row>
    <row r="7" spans="1:4" x14ac:dyDescent="0.25">
      <c r="A7" t="s">
        <v>377</v>
      </c>
      <c r="B7" t="s">
        <v>378</v>
      </c>
      <c r="C7">
        <v>1</v>
      </c>
      <c r="D7" t="s">
        <v>368</v>
      </c>
    </row>
    <row r="8" spans="1:4" x14ac:dyDescent="0.25">
      <c r="A8" t="s">
        <v>379</v>
      </c>
      <c r="B8" t="s">
        <v>380</v>
      </c>
      <c r="C8">
        <v>1</v>
      </c>
      <c r="D8" t="s">
        <v>368</v>
      </c>
    </row>
    <row r="9" spans="1:4" x14ac:dyDescent="0.25">
      <c r="A9" t="s">
        <v>381</v>
      </c>
      <c r="B9" t="s">
        <v>382</v>
      </c>
      <c r="C9">
        <v>1</v>
      </c>
      <c r="D9" t="s">
        <v>368</v>
      </c>
    </row>
    <row r="10" spans="1:4" x14ac:dyDescent="0.25">
      <c r="A10" t="s">
        <v>383</v>
      </c>
      <c r="B10" t="s">
        <v>384</v>
      </c>
      <c r="C10">
        <v>1</v>
      </c>
      <c r="D10" t="s">
        <v>368</v>
      </c>
    </row>
    <row r="11" spans="1:4" x14ac:dyDescent="0.25">
      <c r="A11" t="s">
        <v>385</v>
      </c>
      <c r="B11" t="s">
        <v>386</v>
      </c>
      <c r="C11">
        <v>1</v>
      </c>
      <c r="D11" t="s">
        <v>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1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Retail - Single-Story Large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AUTOSHOP EL1 WEST PERIM SPC (G.W5)</v>
      </c>
      <c r="B3" s="3" t="str">
        <f>IF(TRIM(Raw_zonesummary!$A2)="Existing",Raw_zonesummary!C2,"")</f>
        <v>AUTOSHOP EL1 WEST PERIM SPC (G.W5)</v>
      </c>
      <c r="C3" s="2" t="str">
        <f>IF(TRIM(Raw_zonesummary!$A2)="Existing",Raw_zonesummary!D2,"")</f>
        <v>Yes</v>
      </c>
      <c r="D3" s="3" t="str">
        <f>IF(TRIM(Raw_zonesummary!$A2)="Existing",Raw_zonesummary!P2,"")</f>
        <v>Auto</v>
      </c>
      <c r="E3" s="3" t="str">
        <f>IF(TRIM(Raw_zonesummary!$A2)="Existing",Raw_zonesummary!Q2,"")</f>
        <v>Main</v>
      </c>
      <c r="F3" s="3" t="str">
        <f>IF(TRIM(Raw_zonesummary!$A2)="Existing",Raw_zonesummary!R2,"")</f>
        <v>Retail</v>
      </c>
      <c r="G3" s="60">
        <f>IFERROR(H3*J3/H11,"")</f>
        <v>3.9956461479204848E-2</v>
      </c>
      <c r="H3" s="53">
        <f>IF(TRIM(Raw_zonesummary!$A2)="Existing",Raw_zonesummary!E2,"")</f>
        <v>5214.8900000000003</v>
      </c>
      <c r="I3" s="53">
        <f>IF(TRIM(Raw_zonesummary!$A2)="Existing",Raw_zonesummary!I2,"")</f>
        <v>106910.43</v>
      </c>
      <c r="J3" s="2">
        <f>IF(TRIM(Raw_zonesummary!$A2)="Existing",Raw_zonesummary!J2,"")</f>
        <v>1</v>
      </c>
      <c r="K3" s="36">
        <f>IF(TRIM(Raw_zonesummary!$A2)="Existing",Raw_zonesummary!K2,"")</f>
        <v>5</v>
      </c>
      <c r="L3" s="26"/>
    </row>
    <row r="4" spans="1:12" x14ac:dyDescent="0.25">
      <c r="A4" s="3" t="str">
        <f>IF(TRIM(Raw_zonesummary!$A3)="Existing",Raw_zonesummary!B3,"")</f>
        <v>KITCHEN EL1 WEST PERIM SPC (G.W6)</v>
      </c>
      <c r="B4" s="3" t="str">
        <f>IF(TRIM(Raw_zonesummary!$A3)="Existing",Raw_zonesummary!C3,"")</f>
        <v>KITCHEN EL1 WEST PERIM SPC (G.W6)</v>
      </c>
      <c r="C4" s="2" t="str">
        <f>IF(TRIM(Raw_zonesummary!$A3)="Existing",Raw_zonesummary!D3,"")</f>
        <v>Yes</v>
      </c>
      <c r="D4" s="3" t="str">
        <f>IF(TRIM(Raw_zonesummary!$A3)="Existing",Raw_zonesummary!P3,"")</f>
        <v>Kitchen</v>
      </c>
      <c r="E4" s="3" t="str">
        <f>IF(TRIM(Raw_zonesummary!$A3)="Existing",Raw_zonesummary!Q3,"")</f>
        <v>Customized</v>
      </c>
      <c r="F4" s="3" t="str">
        <f>IF(TRIM(Raw_zonesummary!$A3)="Existing",Raw_zonesummary!R3,"")</f>
        <v>Kitchen</v>
      </c>
      <c r="G4" s="60">
        <f>IFERROR(H4*J4/H11,"")</f>
        <v>1.1316843340780026E-2</v>
      </c>
      <c r="H4" s="53">
        <f>IF(TRIM(Raw_zonesummary!$A3)="Existing",Raw_zonesummary!E3,"")</f>
        <v>1477.01</v>
      </c>
      <c r="I4" s="53">
        <f>IF(TRIM(Raw_zonesummary!$A3)="Existing",Raw_zonesummary!I3,"")</f>
        <v>30280.1</v>
      </c>
      <c r="J4" s="2">
        <f>IF(TRIM(Raw_zonesummary!$A3)="Existing",Raw_zonesummary!J3,"")</f>
        <v>1</v>
      </c>
      <c r="K4" s="36">
        <f>IF(TRIM(Raw_zonesummary!$A3)="Existing",Raw_zonesummary!K3,"")</f>
        <v>2.5</v>
      </c>
      <c r="L4" s="26"/>
    </row>
    <row r="5" spans="1:12" x14ac:dyDescent="0.25">
      <c r="A5" s="3" t="str">
        <f>IF(TRIM(Raw_zonesummary!$A4)="Existing",Raw_zonesummary!B4,"")</f>
        <v>OFFICE EL1 EAST PERIM SPC (G.E4)</v>
      </c>
      <c r="B5" s="3" t="str">
        <f>IF(TRIM(Raw_zonesummary!$A4)="Existing",Raw_zonesummary!C4,"")</f>
        <v>OFFICE EL1 EAST PERIM SPC (G.E4)</v>
      </c>
      <c r="C5" s="2" t="str">
        <f>IF(TRIM(Raw_zonesummary!$A4)="Existing",Raw_zonesummary!D4,"")</f>
        <v>Yes</v>
      </c>
      <c r="D5" s="3" t="str">
        <f>IF(TRIM(Raw_zonesummary!$A4)="Existing",Raw_zonesummary!P4,"")</f>
        <v>Office</v>
      </c>
      <c r="E5" s="3" t="str">
        <f>IF(TRIM(Raw_zonesummary!$A4)="Existing",Raw_zonesummary!Q4,"")</f>
        <v>Main</v>
      </c>
      <c r="F5" s="3" t="str">
        <f>IF(TRIM(Raw_zonesummary!$A4)="Existing",Raw_zonesummary!R4,"")</f>
        <v>Retail</v>
      </c>
      <c r="G5" s="60">
        <f>IFERROR(H5*J5/H11,"")</f>
        <v>3.588541363778424E-2</v>
      </c>
      <c r="H5" s="53">
        <f>IF(TRIM(Raw_zonesummary!$A4)="Existing",Raw_zonesummary!E4,"")</f>
        <v>4683.5600000000004</v>
      </c>
      <c r="I5" s="53">
        <f>IF(TRIM(Raw_zonesummary!$A4)="Existing",Raw_zonesummary!I4,"")</f>
        <v>96017.56</v>
      </c>
      <c r="J5" s="2">
        <f>IF(TRIM(Raw_zonesummary!$A4)="Existing",Raw_zonesummary!J4,"")</f>
        <v>1</v>
      </c>
      <c r="K5" s="36">
        <f>IF(TRIM(Raw_zonesummary!$A4)="Existing",Raw_zonesummary!K4,"")</f>
        <v>5</v>
      </c>
      <c r="L5" s="26"/>
    </row>
    <row r="6" spans="1:12" x14ac:dyDescent="0.25">
      <c r="A6" s="3" t="str">
        <f>IF(TRIM(Raw_zonesummary!$A5)="Existing",Raw_zonesummary!B5,"")</f>
        <v>RETAIL EL1 CORE SPC (G.C8)</v>
      </c>
      <c r="B6" s="3" t="str">
        <f>IF(TRIM(Raw_zonesummary!$A5)="Existing",Raw_zonesummary!C5,"")</f>
        <v>RETAIL EL1 CORE SPC (G.C8)</v>
      </c>
      <c r="C6" s="2" t="str">
        <f>IF(TRIM(Raw_zonesummary!$A5)="Existing",Raw_zonesummary!D5,"")</f>
        <v>Yes</v>
      </c>
      <c r="D6" s="3" t="str">
        <f>IF(TRIM(Raw_zonesummary!$A5)="Existing",Raw_zonesummary!P5,"")</f>
        <v>Retail_sales</v>
      </c>
      <c r="E6" s="3" t="str">
        <f>IF(TRIM(Raw_zonesummary!$A5)="Existing",Raw_zonesummary!Q5,"")</f>
        <v>Main</v>
      </c>
      <c r="F6" s="3" t="str">
        <f>IF(TRIM(Raw_zonesummary!$A5)="Existing",Raw_zonesummary!R5,"")</f>
        <v>Retail</v>
      </c>
      <c r="G6" s="60">
        <f>IFERROR(H6*J6/H11,"")</f>
        <v>0.7430076441426231</v>
      </c>
      <c r="H6" s="53">
        <f>IF(TRIM(Raw_zonesummary!$A5)="Existing",Raw_zonesummary!E5,"")</f>
        <v>96973.13</v>
      </c>
      <c r="I6" s="53">
        <f>IF(TRIM(Raw_zonesummary!$A5)="Existing",Raw_zonesummary!I5,"")</f>
        <v>1988046.25</v>
      </c>
      <c r="J6" s="2">
        <f>IF(TRIM(Raw_zonesummary!$A5)="Existing",Raw_zonesummary!J5,"")</f>
        <v>1</v>
      </c>
      <c r="K6" s="36">
        <f>IF(TRIM(Raw_zonesummary!$A5)="Existing",Raw_zonesummary!K5,"")</f>
        <v>8.33</v>
      </c>
      <c r="L6" s="26"/>
    </row>
    <row r="7" spans="1:12" x14ac:dyDescent="0.25">
      <c r="A7" s="3" t="str">
        <f>IF(TRIM(Raw_zonesummary!$A6)="Existing",Raw_zonesummary!B6,"")</f>
        <v>RETAIL EL1 SOUTH PERIM SPC (G.S1)</v>
      </c>
      <c r="B7" s="3" t="str">
        <f>IF(TRIM(Raw_zonesummary!$A6)="Existing",Raw_zonesummary!C6,"")</f>
        <v>RETAIL EL1 SOUTH PERIM SPC (G.S1)</v>
      </c>
      <c r="C7" s="2" t="str">
        <f>IF(TRIM(Raw_zonesummary!$A6)="Existing",Raw_zonesummary!D6,"")</f>
        <v>Yes</v>
      </c>
      <c r="D7" s="3" t="str">
        <f>IF(TRIM(Raw_zonesummary!$A6)="Existing",Raw_zonesummary!P6,"")</f>
        <v>Retail_sales</v>
      </c>
      <c r="E7" s="3" t="str">
        <f>IF(TRIM(Raw_zonesummary!$A6)="Existing",Raw_zonesummary!Q6,"")</f>
        <v>Main</v>
      </c>
      <c r="F7" s="3" t="str">
        <f>IF(TRIM(Raw_zonesummary!$A6)="Existing",Raw_zonesummary!R6,"")</f>
        <v>Retail</v>
      </c>
      <c r="G7" s="60">
        <f>IFERROR(H7*J7/H11,"")</f>
        <v>6.590442074895847E-2</v>
      </c>
      <c r="H7" s="53">
        <f>IF(TRIM(Raw_zonesummary!$A6)="Existing",Raw_zonesummary!E6,"")</f>
        <v>8601.4699999999993</v>
      </c>
      <c r="I7" s="53">
        <f>IF(TRIM(Raw_zonesummary!$A6)="Existing",Raw_zonesummary!I6,"")</f>
        <v>176338.77</v>
      </c>
      <c r="J7" s="2">
        <f>IF(TRIM(Raw_zonesummary!$A6)="Existing",Raw_zonesummary!J6,"")</f>
        <v>1</v>
      </c>
      <c r="K7" s="36">
        <f>IF(TRIM(Raw_zonesummary!$A6)="Existing",Raw_zonesummary!K6,"")</f>
        <v>8.33</v>
      </c>
      <c r="L7" s="26"/>
    </row>
    <row r="8" spans="1:12" x14ac:dyDescent="0.25">
      <c r="A8" s="3" t="str">
        <f>IF(TRIM(Raw_zonesummary!$A7)="Existing",Raw_zonesummary!B7,"")</f>
        <v>RETAIL EL1 WSW PERIM SPC (G.WSW7)</v>
      </c>
      <c r="B8" s="3" t="str">
        <f>IF(TRIM(Raw_zonesummary!$A7)="Existing",Raw_zonesummary!C7,"")</f>
        <v>RETAIL EL1 WSW PERIM SPC (G.WSW7)</v>
      </c>
      <c r="C8" s="2" t="str">
        <f>IF(TRIM(Raw_zonesummary!$A7)="Existing",Raw_zonesummary!D7,"")</f>
        <v>Yes</v>
      </c>
      <c r="D8" s="3" t="str">
        <f>IF(TRIM(Raw_zonesummary!$A7)="Existing",Raw_zonesummary!P7,"")</f>
        <v>Retail_sales</v>
      </c>
      <c r="E8" s="3" t="str">
        <f>IF(TRIM(Raw_zonesummary!$A7)="Existing",Raw_zonesummary!Q7,"")</f>
        <v>Main</v>
      </c>
      <c r="F8" s="3" t="str">
        <f>IF(TRIM(Raw_zonesummary!$A7)="Existing",Raw_zonesummary!R7,"")</f>
        <v>Retail</v>
      </c>
      <c r="G8" s="60">
        <f>IFERROR(H8*J8/H11,"")</f>
        <v>1.2974975694236134E-2</v>
      </c>
      <c r="H8" s="53">
        <f>IF(TRIM(Raw_zonesummary!$A7)="Existing",Raw_zonesummary!E7,"")</f>
        <v>1693.42</v>
      </c>
      <c r="I8" s="53">
        <f>IF(TRIM(Raw_zonesummary!$A7)="Existing",Raw_zonesummary!I7,"")</f>
        <v>34716.699999999997</v>
      </c>
      <c r="J8" s="2">
        <f>IF(TRIM(Raw_zonesummary!$A7)="Existing",Raw_zonesummary!J7,"")</f>
        <v>1</v>
      </c>
      <c r="K8" s="36">
        <f>IF(TRIM(Raw_zonesummary!$A7)="Existing",Raw_zonesummary!K7,"")</f>
        <v>8.33</v>
      </c>
      <c r="L8" s="26"/>
    </row>
    <row r="9" spans="1:12" x14ac:dyDescent="0.25">
      <c r="A9" s="3" t="str">
        <f>IF(TRIM(Raw_zonesummary!$A8)="Existing",Raw_zonesummary!B8,"")</f>
        <v>STOCK EL1 EAST PERIM SPC (G.E3)</v>
      </c>
      <c r="B9" s="3" t="str">
        <f>IF(TRIM(Raw_zonesummary!$A8)="Existing",Raw_zonesummary!C8,"")</f>
        <v>STOCK EL1 EAST PERIM SPC (G.E3)</v>
      </c>
      <c r="C9" s="2" t="str">
        <f>IF(TRIM(Raw_zonesummary!$A8)="Existing",Raw_zonesummary!D8,"")</f>
        <v>Yes</v>
      </c>
      <c r="D9" s="3" t="str">
        <f>IF(TRIM(Raw_zonesummary!$A8)="Existing",Raw_zonesummary!P8,"")</f>
        <v>Storage_warehouse</v>
      </c>
      <c r="E9" s="3" t="str">
        <f>IF(TRIM(Raw_zonesummary!$A8)="Existing",Raw_zonesummary!Q8,"")</f>
        <v>Main</v>
      </c>
      <c r="F9" s="3" t="str">
        <f>IF(TRIM(Raw_zonesummary!$A8)="Existing",Raw_zonesummary!R8,"")</f>
        <v>Retail</v>
      </c>
      <c r="G9" s="60">
        <f>IFERROR(H9*J9/H11,"")</f>
        <v>2.1943877265259263E-2</v>
      </c>
      <c r="H9" s="53">
        <f>IF(TRIM(Raw_zonesummary!$A8)="Existing",Raw_zonesummary!E8,"")</f>
        <v>2863.99</v>
      </c>
      <c r="I9" s="53">
        <f>IF(TRIM(Raw_zonesummary!$A8)="Existing",Raw_zonesummary!I8,"")</f>
        <v>58714.63</v>
      </c>
      <c r="J9" s="2">
        <f>IF(TRIM(Raw_zonesummary!$A8)="Existing",Raw_zonesummary!J8,"")</f>
        <v>1</v>
      </c>
      <c r="K9" s="36">
        <f>IF(TRIM(Raw_zonesummary!$A8)="Existing",Raw_zonesummary!K8,"")</f>
        <v>1</v>
      </c>
      <c r="L9" s="26"/>
    </row>
    <row r="10" spans="1:12" x14ac:dyDescent="0.25">
      <c r="A10" s="3" t="str">
        <f>IF(TRIM(Raw_zonesummary!$A9)="Existing",Raw_zonesummary!B9,"")</f>
        <v>STOCK EL1 NORTH PERIM SPC (G.N2)</v>
      </c>
      <c r="B10" s="3" t="str">
        <f>IF(TRIM(Raw_zonesummary!$A9)="Existing",Raw_zonesummary!C9,"")</f>
        <v>STOCK EL1 NORTH PERIM SPC (G.N2)</v>
      </c>
      <c r="C10" s="2" t="str">
        <f>IF(TRIM(Raw_zonesummary!$A9)="Existing",Raw_zonesummary!D9,"")</f>
        <v>Yes</v>
      </c>
      <c r="D10" s="3" t="str">
        <f>IF(TRIM(Raw_zonesummary!$A9)="Existing",Raw_zonesummary!P9,"")</f>
        <v>Storage_warehouse</v>
      </c>
      <c r="E10" s="3" t="str">
        <f>IF(TRIM(Raw_zonesummary!$A9)="Existing",Raw_zonesummary!Q9,"")</f>
        <v>Main</v>
      </c>
      <c r="F10" s="3" t="str">
        <f>IF(TRIM(Raw_zonesummary!$A9)="Existing",Raw_zonesummary!R9,"")</f>
        <v>Retail</v>
      </c>
      <c r="G10" s="60">
        <f>IFERROR(H10*J10/H11,"")</f>
        <v>6.9010363691153861E-2</v>
      </c>
      <c r="H10" s="53">
        <f>IF(TRIM(Raw_zonesummary!$A9)="Existing",Raw_zonesummary!E9,"")</f>
        <v>9006.84</v>
      </c>
      <c r="I10" s="53">
        <f>IF(TRIM(Raw_zonesummary!$A9)="Existing",Raw_zonesummary!I9,"")</f>
        <v>184649.26</v>
      </c>
      <c r="J10" s="2">
        <f>IF(TRIM(Raw_zonesummary!$A9)="Existing",Raw_zonesummary!J9,"")</f>
        <v>1</v>
      </c>
      <c r="K10" s="36">
        <f>IF(TRIM(Raw_zonesummary!$A9)="Existing",Raw_zonesummary!K9,"")</f>
        <v>1</v>
      </c>
      <c r="L10" s="26"/>
    </row>
    <row r="11" spans="1:12" ht="45" x14ac:dyDescent="0.25">
      <c r="A11" s="12" t="str">
        <f>"Total (" &amp; COUNTIF(A$3:INDEX(A:A,ROW()-1),"?*") &amp; " Space)"</f>
        <v>Total (8 Space)</v>
      </c>
      <c r="B11" s="12" t="str">
        <f>"Total (" &amp; COUNTIF(A$3:INDEX(A:A,ROW()-1),"?*") &amp; " Space)"</f>
        <v>Total (8 Space)</v>
      </c>
      <c r="C11" s="3" t="str">
        <f>"Total (" &amp;
COUNTIF(C$2:INDEX(C:C,ROW()-1),"Yes") &amp;
" Conditioned zones, " &amp;
COUNTIF(C$2:INDEX(C:C,ROW()-1),"No") &amp;
" Unconditioned Zones)"</f>
        <v>Total (8 Conditioned zones, 0 Unconditioned Zones)</v>
      </c>
      <c r="D11" s="12"/>
      <c r="E11" s="12"/>
      <c r="F11" s="3"/>
      <c r="G11" s="13"/>
      <c r="H11" s="53">
        <f>SUMPRODUCT($H$3:INDEX(H:H,ROW()-1), $J$3:INDEX(J:J,ROW()-1))</f>
        <v>130514.31000000001</v>
      </c>
      <c r="I11" s="35"/>
      <c r="J11" s="14"/>
      <c r="K11" s="15"/>
      <c r="L11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Retail - Single-Story Large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Retail - Single-Story Large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0.17799999999999999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0.17399999999999999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0.17100000000000001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0.16800000000000001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0.153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0.16200000000000001</v>
      </c>
    </row>
    <row r="4" spans="1:24" ht="28.5" customHeight="1" x14ac:dyDescent="0.25">
      <c r="A4" s="4" t="s">
        <v>287</v>
      </c>
      <c r="B4" s="4" t="str">
        <f>Prototype!$A$2</f>
        <v>Retail - Single-Story Large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7.5999999999999998E-2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5.8000000000000003E-2</v>
      </c>
    </row>
    <row r="5" spans="1:24" ht="28.5" customHeight="1" x14ac:dyDescent="0.25">
      <c r="A5" s="4" t="s">
        <v>41</v>
      </c>
      <c r="B5" s="4" t="str">
        <f>Prototype!$A$2</f>
        <v>Retail - Single-Story Large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6.2E-2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0.06</v>
      </c>
    </row>
    <row r="6" spans="1:24" ht="28.5" customHeight="1" x14ac:dyDescent="0.25">
      <c r="A6" s="4" t="s">
        <v>41</v>
      </c>
      <c r="B6" s="4" t="str">
        <f>Prototype!$A$2</f>
        <v>Retail - Single-Story Large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</row>
    <row r="7" spans="1:24" x14ac:dyDescent="0.25">
      <c r="A7" s="4" t="s">
        <v>42</v>
      </c>
      <c r="B7" s="4" t="str">
        <f>Prototype!$A$2</f>
        <v>Retail - Single-Story Large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Retail - Single-Story Large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Retail - Single-Story Large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Retail - Single-Story Large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Retail - Single-Story Large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Retail - Single-Story Large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Retail - Single-Story Large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405</v>
      </c>
      <c r="D2">
        <v>6.2E-2</v>
      </c>
      <c r="E2" t="s">
        <v>406</v>
      </c>
      <c r="F2">
        <v>0.185</v>
      </c>
      <c r="G2" t="s">
        <v>407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405</v>
      </c>
      <c r="D3">
        <v>6.0999999999999999E-2</v>
      </c>
      <c r="E3" t="s">
        <v>406</v>
      </c>
      <c r="F3">
        <v>0.17899999999999999</v>
      </c>
      <c r="G3" t="s">
        <v>407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405</v>
      </c>
      <c r="D4">
        <v>6.2E-2</v>
      </c>
      <c r="E4" t="s">
        <v>406</v>
      </c>
      <c r="F4">
        <v>0.185</v>
      </c>
      <c r="G4" t="s">
        <v>407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405</v>
      </c>
      <c r="D5">
        <v>6.0999999999999999E-2</v>
      </c>
      <c r="E5" t="s">
        <v>406</v>
      </c>
      <c r="F5">
        <v>0.17799999999999999</v>
      </c>
      <c r="G5" t="s">
        <v>407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405</v>
      </c>
      <c r="D6">
        <v>6.0999999999999999E-2</v>
      </c>
      <c r="E6" t="s">
        <v>406</v>
      </c>
      <c r="F6">
        <v>0.17799999999999999</v>
      </c>
      <c r="G6" t="s">
        <v>407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405</v>
      </c>
      <c r="D7">
        <v>6.5000000000000002E-2</v>
      </c>
      <c r="E7" t="s">
        <v>406</v>
      </c>
      <c r="F7">
        <v>0.18</v>
      </c>
      <c r="G7" t="s">
        <v>407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405</v>
      </c>
      <c r="D8">
        <v>6.5000000000000002E-2</v>
      </c>
      <c r="E8" t="s">
        <v>406</v>
      </c>
      <c r="F8">
        <v>0.17399999999999999</v>
      </c>
      <c r="G8" t="s">
        <v>407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405</v>
      </c>
      <c r="D9">
        <v>6.5000000000000002E-2</v>
      </c>
      <c r="E9" t="s">
        <v>406</v>
      </c>
      <c r="F9">
        <v>0.17599999999999999</v>
      </c>
      <c r="G9" t="s">
        <v>407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405</v>
      </c>
      <c r="D10">
        <v>6.5000000000000002E-2</v>
      </c>
      <c r="E10" t="s">
        <v>406</v>
      </c>
      <c r="F10">
        <v>0.17599999999999999</v>
      </c>
      <c r="G10" t="s">
        <v>407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405</v>
      </c>
      <c r="D11">
        <v>6.2E-2</v>
      </c>
      <c r="E11" t="s">
        <v>406</v>
      </c>
      <c r="F11">
        <v>0.15</v>
      </c>
      <c r="G11" t="s">
        <v>407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405</v>
      </c>
      <c r="D12">
        <v>6.0999999999999999E-2</v>
      </c>
      <c r="E12" t="s">
        <v>406</v>
      </c>
      <c r="F12">
        <v>0.17100000000000001</v>
      </c>
      <c r="G12" t="s">
        <v>407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405</v>
      </c>
      <c r="D13">
        <v>6.0999999999999999E-2</v>
      </c>
      <c r="E13" t="s">
        <v>406</v>
      </c>
      <c r="F13">
        <v>0.17100000000000001</v>
      </c>
      <c r="G13" t="s">
        <v>407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405</v>
      </c>
      <c r="D14">
        <v>0.06</v>
      </c>
      <c r="E14" t="s">
        <v>406</v>
      </c>
      <c r="F14">
        <v>0.16800000000000001</v>
      </c>
      <c r="G14" t="s">
        <v>407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405</v>
      </c>
      <c r="D15">
        <v>0.06</v>
      </c>
      <c r="E15" t="s">
        <v>406</v>
      </c>
      <c r="F15">
        <v>0.161</v>
      </c>
      <c r="G15" t="s">
        <v>407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405</v>
      </c>
      <c r="D16">
        <v>5.8999999999999997E-2</v>
      </c>
      <c r="E16" t="s">
        <v>406</v>
      </c>
      <c r="F16">
        <v>0.153</v>
      </c>
      <c r="G16" t="s">
        <v>407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405</v>
      </c>
      <c r="D17">
        <v>0.06</v>
      </c>
      <c r="E17" t="s">
        <v>406</v>
      </c>
      <c r="F17">
        <v>0.16200000000000001</v>
      </c>
      <c r="G17" t="s">
        <v>407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405</v>
      </c>
      <c r="D18">
        <v>3.9E-2</v>
      </c>
      <c r="E18" t="s">
        <v>406</v>
      </c>
      <c r="F18">
        <v>6.3E-2</v>
      </c>
      <c r="G18" t="s">
        <v>407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405</v>
      </c>
      <c r="D19">
        <v>3.9E-2</v>
      </c>
      <c r="E19" t="s">
        <v>406</v>
      </c>
      <c r="F19">
        <v>5.8000000000000003E-2</v>
      </c>
      <c r="G19" t="s">
        <v>407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405</v>
      </c>
      <c r="D20">
        <v>3.9E-2</v>
      </c>
      <c r="E20" t="s">
        <v>406</v>
      </c>
      <c r="F20">
        <v>7.5999999999999998E-2</v>
      </c>
      <c r="G20" t="s">
        <v>407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405</v>
      </c>
      <c r="D21">
        <v>3.9E-2</v>
      </c>
      <c r="E21" t="s">
        <v>406</v>
      </c>
      <c r="F21">
        <v>5.8000000000000003E-2</v>
      </c>
      <c r="G21" t="s">
        <v>407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405</v>
      </c>
      <c r="D22">
        <v>3.9E-2</v>
      </c>
      <c r="E22" t="s">
        <v>406</v>
      </c>
      <c r="F22">
        <v>5.8000000000000003E-2</v>
      </c>
      <c r="G22" t="s">
        <v>407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405</v>
      </c>
      <c r="D23">
        <v>3.9E-2</v>
      </c>
      <c r="E23" t="s">
        <v>406</v>
      </c>
      <c r="F23">
        <v>6.3E-2</v>
      </c>
      <c r="G23" t="s">
        <v>407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405</v>
      </c>
      <c r="D24">
        <v>3.9E-2</v>
      </c>
      <c r="E24" t="s">
        <v>406</v>
      </c>
      <c r="F24">
        <v>6.3E-2</v>
      </c>
      <c r="G24" t="s">
        <v>407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405</v>
      </c>
      <c r="D25">
        <v>3.9E-2</v>
      </c>
      <c r="E25" t="s">
        <v>406</v>
      </c>
      <c r="F25">
        <v>5.8000000000000003E-2</v>
      </c>
      <c r="G25" t="s">
        <v>407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405</v>
      </c>
      <c r="D26">
        <v>3.9E-2</v>
      </c>
      <c r="E26" t="s">
        <v>406</v>
      </c>
      <c r="F26">
        <v>5.8000000000000003E-2</v>
      </c>
      <c r="G26" t="s">
        <v>407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405</v>
      </c>
      <c r="D27">
        <v>3.9E-2</v>
      </c>
      <c r="E27" t="s">
        <v>406</v>
      </c>
      <c r="F27">
        <v>5.8000000000000003E-2</v>
      </c>
      <c r="G27" t="s">
        <v>407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405</v>
      </c>
      <c r="D28">
        <v>3.9E-2</v>
      </c>
      <c r="E28" t="s">
        <v>406</v>
      </c>
      <c r="F28">
        <v>5.8000000000000003E-2</v>
      </c>
      <c r="G28" t="s">
        <v>407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405</v>
      </c>
      <c r="D29">
        <v>3.9E-2</v>
      </c>
      <c r="E29" t="s">
        <v>406</v>
      </c>
      <c r="F29">
        <v>5.8000000000000003E-2</v>
      </c>
      <c r="G29" t="s">
        <v>407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405</v>
      </c>
      <c r="D30">
        <v>3.9E-2</v>
      </c>
      <c r="E30" t="s">
        <v>406</v>
      </c>
      <c r="F30">
        <v>5.8000000000000003E-2</v>
      </c>
      <c r="G30" t="s">
        <v>407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405</v>
      </c>
      <c r="D31">
        <v>3.9E-2</v>
      </c>
      <c r="E31" t="s">
        <v>406</v>
      </c>
      <c r="F31">
        <v>5.8000000000000003E-2</v>
      </c>
      <c r="G31" t="s">
        <v>407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405</v>
      </c>
      <c r="D32">
        <v>3.9E-2</v>
      </c>
      <c r="E32" t="s">
        <v>406</v>
      </c>
      <c r="F32">
        <v>5.8000000000000003E-2</v>
      </c>
      <c r="G32" t="s">
        <v>407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405</v>
      </c>
      <c r="D33">
        <v>3.9E-2</v>
      </c>
      <c r="E33" t="s">
        <v>406</v>
      </c>
      <c r="F33">
        <v>5.8000000000000003E-2</v>
      </c>
      <c r="G33" t="s">
        <v>407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Retail - Single-Story Large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Kitchen</v>
      </c>
    </row>
    <row r="3" spans="1:26" ht="15" customHeight="1" x14ac:dyDescent="0.25">
      <c r="A3" s="83" t="str" cm="1">
        <f t="array" ref="A3">IFERROR(INDEX($Z:$Z, 2+INT((ROW()-3)/4)), "")</f>
        <v>Kitchen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Retail</v>
      </c>
    </row>
    <row r="4" spans="1:26" x14ac:dyDescent="0.25">
      <c r="A4" s="83" t="str" cm="1">
        <f t="array" ref="A4">IFERROR(INDEX($Z:$Z, 2+INT((ROW()-3)/4)), "")</f>
        <v>Kitchen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Kitchen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Kitchen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Retail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Retail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Retail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Retail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395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393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74</v>
      </c>
      <c r="B4" t="s">
        <v>395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393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75</v>
      </c>
      <c r="B6" t="s">
        <v>395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393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76</v>
      </c>
      <c r="B8" t="s">
        <v>395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393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77</v>
      </c>
      <c r="B10" t="s">
        <v>395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393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78</v>
      </c>
      <c r="B12" t="s">
        <v>395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393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79</v>
      </c>
      <c r="B14" t="s">
        <v>395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393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80</v>
      </c>
      <c r="B16" t="s">
        <v>395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393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81</v>
      </c>
      <c r="B18" t="s">
        <v>395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393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20</v>
      </c>
      <c r="B20" t="s">
        <v>395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393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21</v>
      </c>
      <c r="B22" t="s">
        <v>395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393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22</v>
      </c>
      <c r="B24" t="s">
        <v>395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393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23</v>
      </c>
      <c r="B26" t="s">
        <v>395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393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24</v>
      </c>
      <c r="B28" t="s">
        <v>395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393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25</v>
      </c>
      <c r="B30" t="s">
        <v>395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393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26</v>
      </c>
      <c r="B32" t="s">
        <v>395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393</v>
      </c>
      <c r="C33">
        <v>70</v>
      </c>
      <c r="D33">
        <v>60</v>
      </c>
      <c r="E33">
        <v>75</v>
      </c>
      <c r="F33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Retail - Single-Story Large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Retail - Single-Story Large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Customized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0.65</v>
      </c>
      <c r="G43" s="68">
        <f>IF(Raw_fanoverview!G7=0,"-",Raw_fanoverview!G7)</f>
        <v>0.85</v>
      </c>
      <c r="H43" s="68">
        <f>IF(Raw_fanoverview!H7=0,"-",Raw_fanoverview!H7)</f>
        <v>0.7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0.7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3.8770014008251108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Customized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0.65</v>
      </c>
      <c r="G51" s="68">
        <f>IF(Raw_fanoverview!G15=0,"-",Raw_fanoverview!G15)</f>
        <v>0.85</v>
      </c>
      <c r="H51" s="68">
        <f>IF(Raw_fanoverview!H15=0,"-",Raw_fanoverview!H15)</f>
        <v>0.7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3.8770014008251108</v>
      </c>
      <c r="F55" s="68">
        <f>IF(Raw_fanoverview!F19=0,"-",Raw_fanoverview!F19)</f>
        <v>0.65</v>
      </c>
      <c r="G55" s="68">
        <f>IF(Raw_fanoverview!G19=0,"-",Raw_fanoverview!G19)</f>
        <v>0.85</v>
      </c>
      <c r="H55" s="68">
        <f>IF(Raw_fanoverview!H19=0,"-",Raw_fanoverview!H19)</f>
        <v>0.7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0.7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440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441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440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441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441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441</v>
      </c>
      <c r="D7" t="s">
        <v>63</v>
      </c>
      <c r="E7">
        <v>3.8770014008251108</v>
      </c>
      <c r="F7">
        <v>0.65</v>
      </c>
      <c r="G7">
        <v>0.85</v>
      </c>
      <c r="H7">
        <v>0.7</v>
      </c>
    </row>
    <row r="8" spans="1:8" x14ac:dyDescent="0.25">
      <c r="A8" t="s">
        <v>40</v>
      </c>
      <c r="B8" t="s">
        <v>48</v>
      </c>
      <c r="C8" t="s">
        <v>441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48</v>
      </c>
      <c r="C9" t="s">
        <v>441</v>
      </c>
      <c r="D9" t="s">
        <v>63</v>
      </c>
      <c r="E9">
        <v>3.8770014008251108</v>
      </c>
      <c r="F9">
        <v>0.65</v>
      </c>
      <c r="G9">
        <v>0.85</v>
      </c>
      <c r="H9">
        <v>0.7</v>
      </c>
    </row>
    <row r="10" spans="1:8" x14ac:dyDescent="0.25">
      <c r="A10" t="s">
        <v>39</v>
      </c>
      <c r="B10" t="s">
        <v>65</v>
      </c>
      <c r="C10" t="s">
        <v>441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65</v>
      </c>
      <c r="C11" t="s">
        <v>441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40</v>
      </c>
      <c r="B12" t="s">
        <v>65</v>
      </c>
      <c r="C12" t="s">
        <v>441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40</v>
      </c>
      <c r="B13" t="s">
        <v>65</v>
      </c>
      <c r="C13" t="s">
        <v>441</v>
      </c>
      <c r="D13" t="s">
        <v>63</v>
      </c>
      <c r="E13">
        <v>3.8770014008251108</v>
      </c>
      <c r="F13">
        <v>0.65</v>
      </c>
      <c r="G13">
        <v>0.85</v>
      </c>
      <c r="H13">
        <v>0.7</v>
      </c>
    </row>
    <row r="14" spans="1:8" x14ac:dyDescent="0.25">
      <c r="A14" t="s">
        <v>39</v>
      </c>
      <c r="B14" t="s">
        <v>68</v>
      </c>
      <c r="C14" t="s">
        <v>441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68</v>
      </c>
      <c r="C15" t="s">
        <v>441</v>
      </c>
      <c r="D15" t="s">
        <v>63</v>
      </c>
      <c r="E15">
        <v>3.8770014008251108</v>
      </c>
      <c r="F15">
        <v>0.65</v>
      </c>
      <c r="G15">
        <v>0.85</v>
      </c>
      <c r="H15">
        <v>0.7</v>
      </c>
    </row>
    <row r="16" spans="1:8" x14ac:dyDescent="0.25">
      <c r="A16" t="s">
        <v>40</v>
      </c>
      <c r="B16" t="s">
        <v>68</v>
      </c>
      <c r="C16" t="s">
        <v>441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40</v>
      </c>
      <c r="B17" t="s">
        <v>68</v>
      </c>
      <c r="C17" t="s">
        <v>441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69</v>
      </c>
      <c r="C18" t="s">
        <v>442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69</v>
      </c>
      <c r="C19" t="s">
        <v>441</v>
      </c>
      <c r="D19" t="s">
        <v>63</v>
      </c>
      <c r="E19">
        <v>3.8770014008251108</v>
      </c>
      <c r="F19">
        <v>0.65</v>
      </c>
      <c r="G19">
        <v>0.85</v>
      </c>
      <c r="H19">
        <v>0.7</v>
      </c>
    </row>
    <row r="20" spans="1:8" x14ac:dyDescent="0.25">
      <c r="A20" t="s">
        <v>40</v>
      </c>
      <c r="B20" t="s">
        <v>69</v>
      </c>
      <c r="C20" t="s">
        <v>442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40</v>
      </c>
      <c r="B21" t="s">
        <v>69</v>
      </c>
      <c r="C21" t="s">
        <v>441</v>
      </c>
      <c r="D21" t="s">
        <v>63</v>
      </c>
      <c r="E21">
        <v>3.8770014008251108</v>
      </c>
      <c r="F21">
        <v>0.65</v>
      </c>
      <c r="G21">
        <v>0.85</v>
      </c>
      <c r="H21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431</v>
      </c>
      <c r="H1" s="45" t="s">
        <v>432</v>
      </c>
    </row>
    <row r="2" spans="1:8" x14ac:dyDescent="0.25">
      <c r="A2" t="s">
        <v>39</v>
      </c>
      <c r="B2" t="s">
        <v>67</v>
      </c>
      <c r="C2" t="s">
        <v>61</v>
      </c>
      <c r="D2" t="s">
        <v>433</v>
      </c>
      <c r="E2" t="s">
        <v>434</v>
      </c>
      <c r="F2">
        <v>3.05</v>
      </c>
    </row>
    <row r="3" spans="1:8" x14ac:dyDescent="0.25">
      <c r="A3" t="s">
        <v>39</v>
      </c>
      <c r="B3" t="s">
        <v>67</v>
      </c>
      <c r="C3" t="s">
        <v>63</v>
      </c>
      <c r="D3" t="s">
        <v>435</v>
      </c>
      <c r="E3" t="s">
        <v>436</v>
      </c>
      <c r="F3">
        <v>3</v>
      </c>
      <c r="G3" t="s">
        <v>70</v>
      </c>
      <c r="H3" t="s">
        <v>437</v>
      </c>
    </row>
    <row r="4" spans="1:8" x14ac:dyDescent="0.25">
      <c r="A4" t="s">
        <v>40</v>
      </c>
      <c r="B4" t="s">
        <v>67</v>
      </c>
      <c r="C4" t="s">
        <v>61</v>
      </c>
      <c r="D4" t="s">
        <v>433</v>
      </c>
      <c r="E4" t="s">
        <v>434</v>
      </c>
      <c r="F4">
        <v>3.05</v>
      </c>
    </row>
    <row r="5" spans="1:8" x14ac:dyDescent="0.25">
      <c r="A5" t="s">
        <v>40</v>
      </c>
      <c r="B5" t="s">
        <v>67</v>
      </c>
      <c r="C5" t="s">
        <v>63</v>
      </c>
      <c r="D5" t="s">
        <v>435</v>
      </c>
      <c r="E5" t="s">
        <v>436</v>
      </c>
      <c r="F5">
        <v>3</v>
      </c>
      <c r="G5" t="s">
        <v>70</v>
      </c>
      <c r="H5" t="s">
        <v>437</v>
      </c>
    </row>
    <row r="6" spans="1:8" x14ac:dyDescent="0.25">
      <c r="A6" t="s">
        <v>39</v>
      </c>
      <c r="B6" t="s">
        <v>48</v>
      </c>
      <c r="C6" t="s">
        <v>61</v>
      </c>
      <c r="D6" t="s">
        <v>435</v>
      </c>
      <c r="E6" t="s">
        <v>436</v>
      </c>
      <c r="F6">
        <v>3.65</v>
      </c>
    </row>
    <row r="7" spans="1:8" x14ac:dyDescent="0.25">
      <c r="A7" t="s">
        <v>39</v>
      </c>
      <c r="B7" t="s">
        <v>48</v>
      </c>
      <c r="C7" t="s">
        <v>63</v>
      </c>
      <c r="D7" t="s">
        <v>435</v>
      </c>
      <c r="E7" t="s">
        <v>436</v>
      </c>
      <c r="F7">
        <v>3</v>
      </c>
      <c r="G7" t="s">
        <v>70</v>
      </c>
      <c r="H7" t="s">
        <v>437</v>
      </c>
    </row>
    <row r="8" spans="1:8" x14ac:dyDescent="0.25">
      <c r="A8" t="s">
        <v>40</v>
      </c>
      <c r="B8" t="s">
        <v>48</v>
      </c>
      <c r="C8" t="s">
        <v>61</v>
      </c>
      <c r="D8" t="s">
        <v>435</v>
      </c>
      <c r="E8" t="s">
        <v>436</v>
      </c>
      <c r="F8">
        <v>3.65</v>
      </c>
    </row>
    <row r="9" spans="1:8" x14ac:dyDescent="0.25">
      <c r="A9" t="s">
        <v>40</v>
      </c>
      <c r="B9" t="s">
        <v>48</v>
      </c>
      <c r="C9" t="s">
        <v>63</v>
      </c>
      <c r="D9" t="s">
        <v>435</v>
      </c>
      <c r="E9" t="s">
        <v>436</v>
      </c>
      <c r="F9">
        <v>3</v>
      </c>
      <c r="G9" t="s">
        <v>70</v>
      </c>
      <c r="H9" t="s">
        <v>437</v>
      </c>
    </row>
    <row r="10" spans="1:8" x14ac:dyDescent="0.25">
      <c r="A10" t="s">
        <v>39</v>
      </c>
      <c r="B10" t="s">
        <v>65</v>
      </c>
      <c r="C10" t="s">
        <v>61</v>
      </c>
      <c r="D10" t="s">
        <v>435</v>
      </c>
      <c r="E10" t="s">
        <v>438</v>
      </c>
      <c r="F10">
        <v>3.65</v>
      </c>
    </row>
    <row r="11" spans="1:8" x14ac:dyDescent="0.25">
      <c r="A11" t="s">
        <v>39</v>
      </c>
      <c r="B11" t="s">
        <v>65</v>
      </c>
      <c r="C11" t="s">
        <v>63</v>
      </c>
      <c r="D11" t="s">
        <v>435</v>
      </c>
      <c r="E11" t="s">
        <v>436</v>
      </c>
      <c r="F11">
        <v>3</v>
      </c>
      <c r="G11" t="s">
        <v>70</v>
      </c>
      <c r="H11" t="s">
        <v>437</v>
      </c>
    </row>
    <row r="12" spans="1:8" x14ac:dyDescent="0.25">
      <c r="A12" t="s">
        <v>40</v>
      </c>
      <c r="B12" t="s">
        <v>65</v>
      </c>
      <c r="C12" t="s">
        <v>61</v>
      </c>
      <c r="D12" t="s">
        <v>435</v>
      </c>
      <c r="E12" t="s">
        <v>438</v>
      </c>
      <c r="F12">
        <v>3.65</v>
      </c>
    </row>
    <row r="13" spans="1:8" x14ac:dyDescent="0.25">
      <c r="A13" t="s">
        <v>40</v>
      </c>
      <c r="B13" t="s">
        <v>65</v>
      </c>
      <c r="C13" t="s">
        <v>63</v>
      </c>
      <c r="D13" t="s">
        <v>435</v>
      </c>
      <c r="E13" t="s">
        <v>436</v>
      </c>
      <c r="F13">
        <v>3</v>
      </c>
      <c r="G13" t="s">
        <v>70</v>
      </c>
      <c r="H13" t="s">
        <v>437</v>
      </c>
    </row>
    <row r="14" spans="1:8" x14ac:dyDescent="0.25">
      <c r="A14" t="s">
        <v>39</v>
      </c>
      <c r="B14" t="s">
        <v>68</v>
      </c>
      <c r="C14" t="s">
        <v>61</v>
      </c>
      <c r="D14" t="s">
        <v>435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63</v>
      </c>
      <c r="D15" t="s">
        <v>435</v>
      </c>
      <c r="E15" t="s">
        <v>436</v>
      </c>
      <c r="F15">
        <v>3</v>
      </c>
      <c r="G15" t="s">
        <v>70</v>
      </c>
      <c r="H15" t="s">
        <v>437</v>
      </c>
    </row>
    <row r="16" spans="1:8" x14ac:dyDescent="0.25">
      <c r="A16" t="s">
        <v>40</v>
      </c>
      <c r="B16" t="s">
        <v>68</v>
      </c>
      <c r="C16" t="s">
        <v>61</v>
      </c>
      <c r="D16" t="s">
        <v>435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63</v>
      </c>
      <c r="D17" t="s">
        <v>435</v>
      </c>
      <c r="E17" t="s">
        <v>436</v>
      </c>
      <c r="F17">
        <v>3</v>
      </c>
      <c r="G17" t="s">
        <v>70</v>
      </c>
      <c r="H17" t="s">
        <v>437</v>
      </c>
    </row>
    <row r="18" spans="1:8" x14ac:dyDescent="0.25">
      <c r="A18" t="s">
        <v>39</v>
      </c>
      <c r="B18" t="s">
        <v>69</v>
      </c>
      <c r="C18" t="s">
        <v>61</v>
      </c>
      <c r="D18" t="s">
        <v>439</v>
      </c>
      <c r="E18" t="s">
        <v>436</v>
      </c>
      <c r="F18">
        <v>3.65</v>
      </c>
    </row>
    <row r="19" spans="1:8" x14ac:dyDescent="0.25">
      <c r="A19" t="s">
        <v>39</v>
      </c>
      <c r="B19" t="s">
        <v>69</v>
      </c>
      <c r="C19" t="s">
        <v>63</v>
      </c>
      <c r="D19" t="s">
        <v>435</v>
      </c>
      <c r="E19" t="s">
        <v>436</v>
      </c>
      <c r="F19">
        <v>3</v>
      </c>
      <c r="G19" t="s">
        <v>70</v>
      </c>
      <c r="H19" t="s">
        <v>437</v>
      </c>
    </row>
    <row r="20" spans="1:8" x14ac:dyDescent="0.25">
      <c r="A20" t="s">
        <v>40</v>
      </c>
      <c r="B20" t="s">
        <v>69</v>
      </c>
      <c r="C20" t="s">
        <v>61</v>
      </c>
      <c r="D20" t="s">
        <v>439</v>
      </c>
      <c r="E20" t="s">
        <v>436</v>
      </c>
      <c r="F20">
        <v>3.65</v>
      </c>
    </row>
    <row r="21" spans="1:8" x14ac:dyDescent="0.25">
      <c r="A21" t="s">
        <v>40</v>
      </c>
      <c r="B21" t="s">
        <v>69</v>
      </c>
      <c r="C21" t="s">
        <v>63</v>
      </c>
      <c r="D21" t="s">
        <v>435</v>
      </c>
      <c r="E21" t="s">
        <v>436</v>
      </c>
      <c r="F21">
        <v>3</v>
      </c>
      <c r="G21" t="s">
        <v>70</v>
      </c>
      <c r="H21" t="s">
        <v>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8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Retail - Single-Story Large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6">_xlfn._xlws.SORT(_xlfn.UNIQUE(_xlfn._xlws.FILTER(Raw_outdoorairflowrate!A2:A5000, Raw_outdoorairflowrate!A2:A5000&lt;&gt;0)))</f>
        <v>Auto</v>
      </c>
    </row>
    <row r="3" spans="1:26" ht="18" customHeight="1" x14ac:dyDescent="0.25">
      <c r="A3" s="2" t="str">
        <f>Z2</f>
        <v>Auto</v>
      </c>
      <c r="B3" s="53">
        <f>SUMIF(Raw_outdoorairflowrate!$A:$A, $A3, Raw_outdoorairflowrate!B:B)</f>
        <v>5214.8900000000003</v>
      </c>
      <c r="C3" s="35">
        <f>SUMIF(Raw_outdoorairflowrate!$A:$A, $A3, Raw_outdoorairflowrate!C:C)</f>
        <v>0</v>
      </c>
      <c r="D3" s="35">
        <f>SUMIF(Raw_outdoorairflowrate!$A:$A, $A3, Raw_outdoorairflowrate!D:D)</f>
        <v>0</v>
      </c>
      <c r="E3" s="61">
        <f>B3*D3</f>
        <v>0</v>
      </c>
      <c r="F3" s="26"/>
      <c r="Z3" t="str">
        <v>Kitchen</v>
      </c>
    </row>
    <row r="4" spans="1:26" ht="18" customHeight="1" x14ac:dyDescent="0.25">
      <c r="A4" s="2" t="str">
        <f t="shared" ref="A4:A7" si="0">Z3</f>
        <v>Kitchen</v>
      </c>
      <c r="B4" s="53">
        <f>SUMIF(Raw_outdoorairflowrate!$A:$A, $A4, Raw_outdoorairflowrate!B:B)</f>
        <v>1477.01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7" si="1">B4*D4</f>
        <v>221.5515</v>
      </c>
      <c r="F4" s="26"/>
      <c r="Z4" t="str">
        <v>Office</v>
      </c>
    </row>
    <row r="5" spans="1:26" ht="18" customHeight="1" x14ac:dyDescent="0.25">
      <c r="A5" s="2" t="str">
        <f t="shared" si="0"/>
        <v>Office</v>
      </c>
      <c r="B5" s="53">
        <f>SUMIF(Raw_outdoorairflowrate!$A:$A, $A5, Raw_outdoorairflowrate!B:B)</f>
        <v>4683.5600000000004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702.53399999999999</v>
      </c>
      <c r="F5" s="26"/>
      <c r="Z5" t="str">
        <v>Retail_sales</v>
      </c>
    </row>
    <row r="6" spans="1:26" ht="18" customHeight="1" x14ac:dyDescent="0.25">
      <c r="A6" s="2" t="str">
        <f t="shared" si="0"/>
        <v>Retail_sales</v>
      </c>
      <c r="B6" s="53">
        <f>SUMIF(Raw_outdoorairflowrate!$A:$A, $A6, Raw_outdoorairflowrate!B:B)</f>
        <v>107268.02</v>
      </c>
      <c r="C6" s="35">
        <f>SUMIF(Raw_outdoorairflowrate!$A:$A, $A6, Raw_outdoorairflowrate!C:C)</f>
        <v>0</v>
      </c>
      <c r="D6" s="35">
        <f>SUMIF(Raw_outdoorairflowrate!$A:$A, $A6, Raw_outdoorairflowrate!D:D)</f>
        <v>0.25</v>
      </c>
      <c r="E6" s="61">
        <f t="shared" si="1"/>
        <v>26817.005000000001</v>
      </c>
      <c r="F6" s="26"/>
      <c r="Z6" t="str">
        <v>Storage_warehouse</v>
      </c>
    </row>
    <row r="7" spans="1:26" ht="18" customHeight="1" x14ac:dyDescent="0.25">
      <c r="A7" s="2" t="str">
        <f t="shared" si="0"/>
        <v>Storage_warehouse</v>
      </c>
      <c r="B7" s="53">
        <f>SUMIF(Raw_outdoorairflowrate!$A:$A, $A7, Raw_outdoorairflowrate!B:B)</f>
        <v>11870.83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1780.6244999999999</v>
      </c>
      <c r="F7" s="26"/>
    </row>
    <row r="10" spans="1:26" ht="15.75" customHeight="1" x14ac:dyDescent="0.25">
      <c r="A10" s="93" t="str">
        <f>"OA Controller - "&amp;Prototype!A2</f>
        <v>OA Controller - Retail - Single-Story Large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1:26" x14ac:dyDescent="0.25">
      <c r="A11" s="19" t="s">
        <v>13</v>
      </c>
      <c r="B11" s="19" t="s">
        <v>18</v>
      </c>
      <c r="C11" s="19" t="s">
        <v>17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  <c r="K11" s="8" t="s">
        <v>80</v>
      </c>
      <c r="L11" s="8" t="s">
        <v>81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101</v>
      </c>
    </row>
    <row r="12" spans="1:26" x14ac:dyDescent="0.25">
      <c r="A12" s="100" t="s">
        <v>46</v>
      </c>
      <c r="B12" s="3" t="s">
        <v>39</v>
      </c>
      <c r="C12" s="3" t="s">
        <v>82</v>
      </c>
      <c r="D12" s="2" cm="1">
        <f t="array" ref="D12">_xlfn.XLOOKUP(
1,
(Raw_oacontroller!$B$2:$B$100=$B12)*(Raw_oacontroller!$A$2:$A$100=D$11),
Raw_oacontroller!$C$2:$C$100
)</f>
        <v>75</v>
      </c>
      <c r="E12" s="2" cm="1">
        <f t="array" ref="E12">_xlfn.XLOOKUP(
1,
(Raw_oacontroller!$B$2:$B$100=$B12)*(Raw_oacontroller!$A$2:$A$100=E$11),
Raw_oacontroller!$C$2:$C$100
)</f>
        <v>73</v>
      </c>
      <c r="F12" s="2" cm="1">
        <f t="array" ref="F12">_xlfn.XLOOKUP(
1,
(Raw_oacontroller!$B$2:$B$100=$B12)*(Raw_oacontroller!$A$2:$A$100=F$11),
Raw_oacontroller!$C$2:$C$100
)</f>
        <v>75</v>
      </c>
      <c r="G12" s="2" cm="1">
        <f t="array" ref="G12">_xlfn.XLOOKUP(
1,
(Raw_oacontroller!$B$2:$B$100=$B12)*(Raw_oacontroller!$A$2:$A$100=G$11),
Raw_oacontroller!$C$2:$C$100
)</f>
        <v>73</v>
      </c>
      <c r="H12" s="2" cm="1">
        <f t="array" ref="H12">_xlfn.XLOOKUP(
1,
(Raw_oacontroller!$B$2:$B$100=$B12)*(Raw_oacontroller!$A$2:$A$100=H$11),
Raw_oacontroller!$C$2:$C$100
)</f>
        <v>75</v>
      </c>
      <c r="I12" s="2" cm="1">
        <f t="array" ref="I12">_xlfn.XLOOKUP(
1,
(Raw_oacontroller!$B$2:$B$100=$B12)*(Raw_oacontroller!$A$2:$A$100=I$11),
Raw_oacontroller!$C$2:$C$100
)</f>
        <v>71</v>
      </c>
      <c r="J12" s="2" cm="1">
        <f t="array" ref="J12">_xlfn.XLOOKUP(
1,
(Raw_oacontroller!$B$2:$B$100=$B12)*(Raw_oacontroller!$A$2:$A$100=J$11),
Raw_oacontroller!$C$2:$C$100
)</f>
        <v>69</v>
      </c>
      <c r="K12" s="2" cm="1">
        <f t="array" ref="K12">_xlfn.XLOOKUP(
1,
(Raw_oacontroller!$B$2:$B$100=$B12)*(Raw_oacontroller!$A$2:$A$100=K$11),
Raw_oacontroller!$C$2:$C$100
)</f>
        <v>71</v>
      </c>
      <c r="L12" s="2" cm="1">
        <f t="array" ref="L12">_xlfn.XLOOKUP(
1,
(Raw_oacontroller!$B$2:$B$100=$B12)*(Raw_oacontroller!$A$2:$A$100=L$11),
Raw_oacontroller!$C$2:$C$100
)</f>
        <v>71</v>
      </c>
      <c r="M12" s="2" cm="1">
        <f t="array" ref="M12">_xlfn.XLOOKUP(
1,
(Raw_oacontroller!$B$2:$B$100=$B12)*(Raw_oacontroller!$A$2:$A$100=M$11),
Raw_oacontroller!$C$2:$C$100
)</f>
        <v>73</v>
      </c>
      <c r="N12" s="2" cm="1">
        <f t="array" ref="N12">_xlfn.XLOOKUP(
1,
(Raw_oacontroller!$B$2:$B$100=$B12)*(Raw_oacontroller!$A$2:$A$100=N$11),
Raw_oacontroller!$C$2:$C$100
)</f>
        <v>75</v>
      </c>
      <c r="O12" s="2" cm="1">
        <f t="array" ref="O12">_xlfn.XLOOKUP(
1,
(Raw_oacontroller!$B$2:$B$100=$B12)*(Raw_oacontroller!$A$2:$A$100=O$11),
Raw_oacontroller!$C$2:$C$100
)</f>
        <v>75</v>
      </c>
      <c r="P12" s="2" cm="1">
        <f t="array" ref="P12">_xlfn.XLOOKUP(
1,
(Raw_oacontroller!$B$2:$B$100=$B12)*(Raw_oacontroller!$A$2:$A$100=P$11),
Raw_oacontroller!$C$2:$C$100
)</f>
        <v>75</v>
      </c>
      <c r="Q12" s="2" cm="1">
        <f t="array" ref="Q12">_xlfn.XLOOKUP(
1,
(Raw_oacontroller!$B$2:$B$100=$B12)*(Raw_oacontroller!$A$2:$A$100=Q$11),
Raw_oacontroller!$C$2:$C$100
)</f>
        <v>75</v>
      </c>
      <c r="R12" s="2" cm="1">
        <f t="array" ref="R12">_xlfn.XLOOKUP(
1,
(Raw_oacontroller!$B$2:$B$100=$B12)*(Raw_oacontroller!$A$2:$A$100=R$11),
Raw_oacontroller!$C$2:$C$100
)</f>
        <v>75</v>
      </c>
      <c r="S12" s="2" cm="1">
        <f t="array" ref="S12">_xlfn.XLOOKUP(
1,
(Raw_oacontroller!$B$2:$B$100=$B12)*(Raw_oacontroller!$A$2:$A$100=S$11),
Raw_oacontroller!$C$2:$C$100
)</f>
        <v>75</v>
      </c>
      <c r="T12" s="26"/>
    </row>
    <row r="13" spans="1:26" x14ac:dyDescent="0.25">
      <c r="A13" s="100"/>
      <c r="B13" s="2" t="s">
        <v>40</v>
      </c>
      <c r="C13" s="3" t="s">
        <v>82</v>
      </c>
      <c r="D13" s="2" cm="1">
        <f t="array" ref="D13">_xlfn.XLOOKUP(
1,
(Raw_oacontroller!$B$2:$B$100=$B13)*(Raw_oacontroller!$A$2:$A$100=D$11),
Raw_oacontroller!$C$2:$C$100
)</f>
        <v>75</v>
      </c>
      <c r="E13" s="2" cm="1">
        <f t="array" ref="E13">_xlfn.XLOOKUP(
1,
(Raw_oacontroller!$B$2:$B$100=$B13)*(Raw_oacontroller!$A$2:$A$100=E$11),
Raw_oacontroller!$C$2:$C$100
)</f>
        <v>73</v>
      </c>
      <c r="F13" s="2" cm="1">
        <f t="array" ref="F13">_xlfn.XLOOKUP(
1,
(Raw_oacontroller!$B$2:$B$100=$B13)*(Raw_oacontroller!$A$2:$A$100=F$11),
Raw_oacontroller!$C$2:$C$100
)</f>
        <v>75</v>
      </c>
      <c r="G13" s="2" cm="1">
        <f t="array" ref="G13">_xlfn.XLOOKUP(
1,
(Raw_oacontroller!$B$2:$B$100=$B13)*(Raw_oacontroller!$A$2:$A$100=G$11),
Raw_oacontroller!$C$2:$C$100
)</f>
        <v>73</v>
      </c>
      <c r="H13" s="2" cm="1">
        <f t="array" ref="H13">_xlfn.XLOOKUP(
1,
(Raw_oacontroller!$B$2:$B$100=$B13)*(Raw_oacontroller!$A$2:$A$100=H$11),
Raw_oacontroller!$C$2:$C$100
)</f>
        <v>75</v>
      </c>
      <c r="I13" s="2" cm="1">
        <f t="array" ref="I13">_xlfn.XLOOKUP(
1,
(Raw_oacontroller!$B$2:$B$100=$B13)*(Raw_oacontroller!$A$2:$A$100=I$11),
Raw_oacontroller!$C$2:$C$100
)</f>
        <v>71</v>
      </c>
      <c r="J13" s="2" cm="1">
        <f t="array" ref="J13">_xlfn.XLOOKUP(
1,
(Raw_oacontroller!$B$2:$B$100=$B13)*(Raw_oacontroller!$A$2:$A$100=J$11),
Raw_oacontroller!$C$2:$C$100
)</f>
        <v>69</v>
      </c>
      <c r="K13" s="2" cm="1">
        <f t="array" ref="K13">_xlfn.XLOOKUP(
1,
(Raw_oacontroller!$B$2:$B$100=$B13)*(Raw_oacontroller!$A$2:$A$100=K$11),
Raw_oacontroller!$C$2:$C$100
)</f>
        <v>71</v>
      </c>
      <c r="L13" s="2" cm="1">
        <f t="array" ref="L13">_xlfn.XLOOKUP(
1,
(Raw_oacontroller!$B$2:$B$100=$B13)*(Raw_oacontroller!$A$2:$A$100=L$11),
Raw_oacontroller!$C$2:$C$100
)</f>
        <v>71</v>
      </c>
      <c r="M13" s="2" cm="1">
        <f t="array" ref="M13">_xlfn.XLOOKUP(
1,
(Raw_oacontroller!$B$2:$B$100=$B13)*(Raw_oacontroller!$A$2:$A$100=M$11),
Raw_oacontroller!$C$2:$C$100
)</f>
        <v>73</v>
      </c>
      <c r="N13" s="2" cm="1">
        <f t="array" ref="N13">_xlfn.XLOOKUP(
1,
(Raw_oacontroller!$B$2:$B$100=$B13)*(Raw_oacontroller!$A$2:$A$100=N$11),
Raw_oacontroller!$C$2:$C$100
)</f>
        <v>75</v>
      </c>
      <c r="O13" s="2" cm="1">
        <f t="array" ref="O13">_xlfn.XLOOKUP(
1,
(Raw_oacontroller!$B$2:$B$100=$B13)*(Raw_oacontroller!$A$2:$A$100=O$11),
Raw_oacontroller!$C$2:$C$100
)</f>
        <v>75</v>
      </c>
      <c r="P13" s="2" cm="1">
        <f t="array" ref="P13">_xlfn.XLOOKUP(
1,
(Raw_oacontroller!$B$2:$B$100=$B13)*(Raw_oacontroller!$A$2:$A$100=P$11),
Raw_oacontroller!$C$2:$C$100
)</f>
        <v>75</v>
      </c>
      <c r="Q13" s="2" cm="1">
        <f t="array" ref="Q13">_xlfn.XLOOKUP(
1,
(Raw_oacontroller!$B$2:$B$100=$B13)*(Raw_oacontroller!$A$2:$A$100=Q$11),
Raw_oacontroller!$C$2:$C$100
)</f>
        <v>75</v>
      </c>
      <c r="R13" s="2" cm="1">
        <f t="array" ref="R13">_xlfn.XLOOKUP(
1,
(Raw_oacontroller!$B$2:$B$100=$B13)*(Raw_oacontroller!$A$2:$A$100=R$11),
Raw_oacontroller!$C$2:$C$100
)</f>
        <v>75</v>
      </c>
      <c r="S13" s="2" cm="1">
        <f t="array" ref="S13">_xlfn.XLOOKUP(
1,
(Raw_oacontroller!$B$2:$B$100=$B13)*(Raw_oacontroller!$A$2:$A$100=S$11),
Raw_oacontroller!$C$2:$C$100
)</f>
        <v>75</v>
      </c>
      <c r="T13" s="26"/>
    </row>
    <row r="16" spans="1:26" ht="15.75" x14ac:dyDescent="0.25">
      <c r="A16" s="96" t="str">
        <f>"Exhaust hood - "&amp;Prototype!A2</f>
        <v>Exhaust hood - Retail - Single-Story Large</v>
      </c>
      <c r="B16" s="96"/>
      <c r="C16" s="96"/>
      <c r="D16" s="96"/>
      <c r="E16" s="96"/>
    </row>
    <row r="17" spans="1:5" ht="27" x14ac:dyDescent="0.2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100</v>
      </c>
    </row>
    <row r="18" spans="1:5" x14ac:dyDescent="0.25">
      <c r="A18" s="4" t="s">
        <v>91</v>
      </c>
      <c r="B18" s="4" t="s">
        <v>91</v>
      </c>
      <c r="C18" s="4" t="s">
        <v>91</v>
      </c>
      <c r="D18" s="4" t="s">
        <v>91</v>
      </c>
      <c r="E18" s="4"/>
    </row>
  </sheetData>
  <mergeCells count="4">
    <mergeCell ref="A16:E16"/>
    <mergeCell ref="A12:A13"/>
    <mergeCell ref="A1:F1"/>
    <mergeCell ref="A10:T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392</v>
      </c>
      <c r="B2">
        <v>5214.8900000000003</v>
      </c>
      <c r="C2">
        <v>0</v>
      </c>
      <c r="D2">
        <v>0</v>
      </c>
    </row>
    <row r="3" spans="1:4" x14ac:dyDescent="0.25">
      <c r="A3" t="s">
        <v>395</v>
      </c>
      <c r="B3">
        <v>1477.01</v>
      </c>
      <c r="C3">
        <v>0</v>
      </c>
      <c r="D3">
        <v>0.15</v>
      </c>
    </row>
    <row r="4" spans="1:4" x14ac:dyDescent="0.25">
      <c r="A4" t="s">
        <v>397</v>
      </c>
      <c r="B4">
        <v>4683.5600000000004</v>
      </c>
      <c r="C4">
        <v>0</v>
      </c>
      <c r="D4">
        <v>0.15</v>
      </c>
    </row>
    <row r="5" spans="1:4" x14ac:dyDescent="0.25">
      <c r="A5" t="s">
        <v>399</v>
      </c>
      <c r="B5">
        <v>107268.02</v>
      </c>
      <c r="C5">
        <v>0</v>
      </c>
      <c r="D5">
        <v>0.25</v>
      </c>
    </row>
    <row r="6" spans="1:4" x14ac:dyDescent="0.25">
      <c r="A6" t="s">
        <v>403</v>
      </c>
      <c r="B6">
        <v>11870.83</v>
      </c>
      <c r="C6">
        <v>0</v>
      </c>
      <c r="D6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8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Retail - Single-Story Large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443920.95</v>
      </c>
      <c r="E4" s="70">
        <f>Raw_waterheater!D2</f>
        <v>93.1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443920.95</v>
      </c>
      <c r="E5" s="70">
        <f>Raw_waterheater!D3</f>
        <v>93.1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Retail - Single-Story Large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AUTOSHOP EL1 WEST PERIM SPC (G.W5)</v>
      </c>
      <c r="B10" s="62">
        <f>IFERROR(Zones!H3,0)</f>
        <v>5214.8900000000003</v>
      </c>
      <c r="C10" s="59">
        <f>IFERROR(Zones!K3,0)</f>
        <v>5</v>
      </c>
      <c r="D10" s="57">
        <f>IFERROR(E10/C10,0)</f>
        <v>1.8773603999999999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9.3868019999999994</v>
      </c>
      <c r="F10" s="73">
        <f>E10/60</f>
        <v>0.15644669999999999</v>
      </c>
      <c r="G10" s="74"/>
    </row>
    <row r="11" spans="1:8" x14ac:dyDescent="0.25">
      <c r="A11" s="58" t="str">
        <f>IFERROR(Zones!B4,0)</f>
        <v>KITCHEN EL1 WEST PERIM SPC (G.W6)</v>
      </c>
      <c r="B11" s="62">
        <f>IFERROR(Zones!H4,0)</f>
        <v>1477.01</v>
      </c>
      <c r="C11" s="59">
        <f>IFERROR(Zones!K4,0)</f>
        <v>2.5</v>
      </c>
      <c r="D11" s="57">
        <f t="shared" ref="D11:D17" si="0">IFERROR(E11/C11,0)</f>
        <v>1.707424741608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4.2685618540199997</v>
      </c>
      <c r="F11" s="73">
        <f t="shared" ref="F11:F17" si="1">E11/60</f>
        <v>7.1142697566999993E-2</v>
      </c>
      <c r="G11" s="74"/>
    </row>
    <row r="12" spans="1:8" x14ac:dyDescent="0.25">
      <c r="A12" s="58" t="str">
        <f>IFERROR(Zones!B5,0)</f>
        <v>OFFICE EL1 EAST PERIM SPC (G.E4)</v>
      </c>
      <c r="B12" s="62">
        <f>IFERROR(Zones!H5,0)</f>
        <v>4683.5600000000004</v>
      </c>
      <c r="C12" s="59">
        <f>IFERROR(Zones!K5,0)</f>
        <v>5</v>
      </c>
      <c r="D12" s="57">
        <f t="shared" si="0"/>
        <v>1.6860816000000003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8.4304080000000017</v>
      </c>
      <c r="F12" s="73">
        <f t="shared" si="1"/>
        <v>0.14050680000000002</v>
      </c>
      <c r="G12" s="74"/>
    </row>
    <row r="13" spans="1:8" x14ac:dyDescent="0.25">
      <c r="A13" s="58" t="str">
        <f>IFERROR(Zones!B6,0)</f>
        <v>RETAIL EL1 CORE SPC (G.C8)</v>
      </c>
      <c r="B13" s="62">
        <f>IFERROR(Zones!H6,0)</f>
        <v>96973.13</v>
      </c>
      <c r="C13" s="59">
        <f>IFERROR(Zones!K6,0)</f>
        <v>8.33</v>
      </c>
      <c r="D13" s="57">
        <f t="shared" si="0"/>
        <v>34.924296518607449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290.91939000000008</v>
      </c>
      <c r="F13" s="73">
        <f t="shared" si="1"/>
        <v>4.8486565000000015</v>
      </c>
      <c r="G13" s="74"/>
    </row>
    <row r="14" spans="1:8" x14ac:dyDescent="0.25">
      <c r="A14" s="58" t="str">
        <f>IFERROR(Zones!B7,0)</f>
        <v>RETAIL EL1 SOUTH PERIM SPC (G.S1)</v>
      </c>
      <c r="B14" s="62">
        <f>IFERROR(Zones!H7,0)</f>
        <v>8601.4699999999993</v>
      </c>
      <c r="C14" s="59">
        <f>IFERROR(Zones!K7,0)</f>
        <v>8.33</v>
      </c>
      <c r="D14" s="57">
        <f t="shared" si="0"/>
        <v>3.0977683073229292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25.804410000000001</v>
      </c>
      <c r="F14" s="73">
        <f t="shared" si="1"/>
        <v>0.4300735</v>
      </c>
      <c r="G14" s="74"/>
    </row>
    <row r="15" spans="1:8" x14ac:dyDescent="0.25">
      <c r="A15" s="58" t="str">
        <f>IFERROR(Zones!B8,0)</f>
        <v>RETAIL EL1 WSW PERIM SPC (G.WSW7)</v>
      </c>
      <c r="B15" s="62">
        <f>IFERROR(Zones!H8,0)</f>
        <v>1693.42</v>
      </c>
      <c r="C15" s="59">
        <f>IFERROR(Zones!K8,0)</f>
        <v>8.33</v>
      </c>
      <c r="D15" s="57">
        <f t="shared" si="0"/>
        <v>0.60987515006002402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5.08026</v>
      </c>
      <c r="F15" s="73">
        <f t="shared" si="1"/>
        <v>8.4670999999999996E-2</v>
      </c>
      <c r="G15" s="74"/>
    </row>
    <row r="16" spans="1:8" x14ac:dyDescent="0.25">
      <c r="A16" s="58" t="str">
        <f>IFERROR(Zones!B9,0)</f>
        <v>STOCK EL1 EAST PERIM SPC (G.E3)</v>
      </c>
      <c r="B16" s="62">
        <f>IFERROR(Zones!H9,0)</f>
        <v>2863.99</v>
      </c>
      <c r="C16" s="59">
        <f>IFERROR(Zones!K9,0)</f>
        <v>1</v>
      </c>
      <c r="D16" s="57">
        <f t="shared" si="0"/>
        <v>1.0310364000000001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1.0310364000000001</v>
      </c>
      <c r="F16" s="73">
        <f t="shared" si="1"/>
        <v>1.7183940000000002E-2</v>
      </c>
      <c r="G16" s="74"/>
    </row>
    <row r="17" spans="1:7" x14ac:dyDescent="0.25">
      <c r="A17" s="58" t="str">
        <f>IFERROR(Zones!B10,0)</f>
        <v>STOCK EL1 NORTH PERIM SPC (G.N2)</v>
      </c>
      <c r="B17" s="62">
        <f>IFERROR(Zones!H10,0)</f>
        <v>9006.84</v>
      </c>
      <c r="C17" s="59">
        <f>IFERROR(Zones!K10,0)</f>
        <v>1</v>
      </c>
      <c r="D17" s="57">
        <f t="shared" si="0"/>
        <v>3.2424624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3.2424624</v>
      </c>
      <c r="F17" s="73">
        <f t="shared" si="1"/>
        <v>5.4041039999999999E-2</v>
      </c>
      <c r="G17" s="74"/>
    </row>
    <row r="18" spans="1:7" x14ac:dyDescent="0.25">
      <c r="A18" s="58" t="str">
        <f>Zones!B11</f>
        <v>Total (8 Space)</v>
      </c>
      <c r="B18" s="30"/>
      <c r="C18" s="59"/>
      <c r="D18" s="57"/>
      <c r="E18" s="75"/>
      <c r="F18" s="73"/>
      <c r="G18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443920.95</v>
      </c>
      <c r="D2">
        <v>93.1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443920.95</v>
      </c>
      <c r="D3">
        <v>93.1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9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408</v>
      </c>
      <c r="B2">
        <v>9.3868019999999994</v>
      </c>
      <c r="C2" t="s">
        <v>390</v>
      </c>
    </row>
    <row r="3" spans="1:3" x14ac:dyDescent="0.25">
      <c r="A3" t="s">
        <v>409</v>
      </c>
      <c r="B3">
        <v>4.2685618540199997</v>
      </c>
      <c r="C3" t="s">
        <v>394</v>
      </c>
    </row>
    <row r="4" spans="1:3" x14ac:dyDescent="0.25">
      <c r="A4" t="s">
        <v>410</v>
      </c>
      <c r="B4">
        <v>8.4304080000000017</v>
      </c>
      <c r="C4" t="s">
        <v>396</v>
      </c>
    </row>
    <row r="5" spans="1:3" x14ac:dyDescent="0.25">
      <c r="A5" t="s">
        <v>411</v>
      </c>
      <c r="B5">
        <v>290.91939000000008</v>
      </c>
      <c r="C5" t="s">
        <v>398</v>
      </c>
    </row>
    <row r="6" spans="1:3" x14ac:dyDescent="0.25">
      <c r="A6" t="s">
        <v>412</v>
      </c>
      <c r="B6">
        <v>25.804410000000001</v>
      </c>
      <c r="C6" t="s">
        <v>400</v>
      </c>
    </row>
    <row r="7" spans="1:3" x14ac:dyDescent="0.25">
      <c r="A7" t="s">
        <v>413</v>
      </c>
      <c r="B7">
        <v>5.08026</v>
      </c>
      <c r="C7" t="s">
        <v>401</v>
      </c>
    </row>
    <row r="8" spans="1:3" x14ac:dyDescent="0.25">
      <c r="A8" t="s">
        <v>414</v>
      </c>
      <c r="B8">
        <v>1.0310364000000001</v>
      </c>
      <c r="C8" t="s">
        <v>402</v>
      </c>
    </row>
    <row r="9" spans="1:3" x14ac:dyDescent="0.25">
      <c r="A9" t="s">
        <v>415</v>
      </c>
      <c r="B9">
        <v>3.2424624</v>
      </c>
      <c r="C9" t="s">
        <v>404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2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Retail - Single-Story Large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Auto</v>
      </c>
      <c r="D3" s="63">
        <f>Raw_interiorlights!C2</f>
        <v>5214.8900000000003</v>
      </c>
      <c r="E3" s="43">
        <f>Raw_interiorlights!D2</f>
        <v>1.0546748596090001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Kitchen</v>
      </c>
      <c r="D4" s="63">
        <f>Raw_interiorlights!C3</f>
        <v>1477.01</v>
      </c>
      <c r="E4" s="43">
        <f>Raw_interiorlights!D3</f>
        <v>1.6491988322110001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Office</v>
      </c>
      <c r="D5" s="63">
        <f>Raw_interiorlights!C4</f>
        <v>4683.5600000000004</v>
      </c>
      <c r="E5" s="43">
        <f>Raw_interiorlights!D4</f>
        <v>1.2503584130480001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Retail_sales</v>
      </c>
      <c r="D6" s="63">
        <f>Raw_interiorlights!C5</f>
        <v>107268.02</v>
      </c>
      <c r="E6" s="43">
        <f>Raw_interiorlights!D5</f>
        <v>1.865074982373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Storage_warehouse</v>
      </c>
      <c r="D7" s="63">
        <f>Raw_interiorlights!C6</f>
        <v>11870.83</v>
      </c>
      <c r="E7" s="43">
        <f>Raw_interiorlights!D6</f>
        <v>0.59484635077899994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Auto</v>
      </c>
      <c r="D8" s="63">
        <f>Raw_interiorlights!C7</f>
        <v>5214.8900000000003</v>
      </c>
      <c r="E8" s="43">
        <f>Raw_interiorlights!D7</f>
        <v>0.54991855574799997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Kitchen</v>
      </c>
      <c r="D9" s="63">
        <f>Raw_interiorlights!C8</f>
        <v>1477.01</v>
      </c>
      <c r="E9" s="43">
        <f>Raw_interiorlights!D8</f>
        <v>0.94987264497699997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Office</v>
      </c>
      <c r="D10" s="63">
        <f>Raw_interiorlights!C9</f>
        <v>4683.5600000000004</v>
      </c>
      <c r="E10" s="43">
        <f>Raw_interiorlights!D9</f>
        <v>0.59991648029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Retail_sales</v>
      </c>
      <c r="D11" s="63">
        <f>Raw_interiorlights!C10</f>
        <v>107268.02</v>
      </c>
      <c r="E11" s="43">
        <f>Raw_interiorlights!D10</f>
        <v>0.94987264497699997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Storage_warehouse</v>
      </c>
      <c r="D12" s="63">
        <f>Raw_interiorlights!C11</f>
        <v>11870.83</v>
      </c>
      <c r="E12" s="43">
        <f>Raw_interiorlights!D11</f>
        <v>0.399954089229</v>
      </c>
      <c r="F12" s="44" t="s">
        <v>55</v>
      </c>
      <c r="G12" s="44" t="s">
        <v>55</v>
      </c>
      <c r="H12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Retail - Single-Story Large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1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392</v>
      </c>
      <c r="C2">
        <v>5214.8900000000003</v>
      </c>
      <c r="D2">
        <v>1.0546748596090001</v>
      </c>
    </row>
    <row r="3" spans="1:4" x14ac:dyDescent="0.25">
      <c r="A3" t="s">
        <v>39</v>
      </c>
      <c r="B3" t="s">
        <v>395</v>
      </c>
      <c r="C3">
        <v>1477.01</v>
      </c>
      <c r="D3">
        <v>1.6491988322110001</v>
      </c>
    </row>
    <row r="4" spans="1:4" x14ac:dyDescent="0.25">
      <c r="A4" t="s">
        <v>39</v>
      </c>
      <c r="B4" t="s">
        <v>397</v>
      </c>
      <c r="C4">
        <v>4683.5600000000004</v>
      </c>
      <c r="D4">
        <v>1.2503584130480001</v>
      </c>
    </row>
    <row r="5" spans="1:4" x14ac:dyDescent="0.25">
      <c r="A5" t="s">
        <v>39</v>
      </c>
      <c r="B5" t="s">
        <v>399</v>
      </c>
      <c r="C5">
        <v>107268.02</v>
      </c>
      <c r="D5">
        <v>1.865074982373</v>
      </c>
    </row>
    <row r="6" spans="1:4" x14ac:dyDescent="0.25">
      <c r="A6" t="s">
        <v>39</v>
      </c>
      <c r="B6" t="s">
        <v>403</v>
      </c>
      <c r="C6">
        <v>11870.83</v>
      </c>
      <c r="D6">
        <v>0.59484635077899994</v>
      </c>
    </row>
    <row r="7" spans="1:4" x14ac:dyDescent="0.25">
      <c r="A7" t="s">
        <v>40</v>
      </c>
      <c r="B7" t="s">
        <v>392</v>
      </c>
      <c r="C7">
        <v>5214.8900000000003</v>
      </c>
      <c r="D7">
        <v>0.54991855574799997</v>
      </c>
    </row>
    <row r="8" spans="1:4" x14ac:dyDescent="0.25">
      <c r="A8" t="s">
        <v>40</v>
      </c>
      <c r="B8" t="s">
        <v>395</v>
      </c>
      <c r="C8">
        <v>1477.01</v>
      </c>
      <c r="D8">
        <v>0.94987264497699997</v>
      </c>
    </row>
    <row r="9" spans="1:4" x14ac:dyDescent="0.25">
      <c r="A9" t="s">
        <v>40</v>
      </c>
      <c r="B9" t="s">
        <v>397</v>
      </c>
      <c r="C9">
        <v>4683.5600000000004</v>
      </c>
      <c r="D9">
        <v>0.59991648029</v>
      </c>
    </row>
    <row r="10" spans="1:4" x14ac:dyDescent="0.25">
      <c r="A10" t="s">
        <v>40</v>
      </c>
      <c r="B10" t="s">
        <v>399</v>
      </c>
      <c r="C10">
        <v>107268.02</v>
      </c>
      <c r="D10">
        <v>0.94987264497699997</v>
      </c>
    </row>
    <row r="11" spans="1:4" x14ac:dyDescent="0.25">
      <c r="A11" t="s">
        <v>40</v>
      </c>
      <c r="B11" t="s">
        <v>403</v>
      </c>
      <c r="C11">
        <v>11870.83</v>
      </c>
      <c r="D11">
        <v>0.399954089229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1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Retail - Single-Story Large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Auto</v>
      </c>
      <c r="B3" s="64">
        <f>IF(TRIM(Raw_equipment!$A2)="Existing",Raw_equipment!C2,"")</f>
        <v>5214.8900000000003</v>
      </c>
      <c r="C3" s="54">
        <f>IF(TRIM(Raw_equipment!$A2)="Existing",Raw_equipment!D2,"")</f>
        <v>1.219820407554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0.75070000000000003</v>
      </c>
    </row>
    <row r="4" spans="1:4" x14ac:dyDescent="0.25">
      <c r="A4" s="3" t="str">
        <f>IF(TRIM(Raw_equipment!$A3)="Existing",Raw_equipment!B3,"")</f>
        <v>Kitchen</v>
      </c>
      <c r="B4" s="64">
        <f>IF(TRIM(Raw_equipment!$A3)="Existing",Raw_equipment!C3,"")</f>
        <v>1477.01</v>
      </c>
      <c r="C4" s="54">
        <f>IF(TRIM(Raw_equipment!$A3)="Existing",Raw_equipment!D3,"")</f>
        <v>7.7580601366119986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17.535399999999999</v>
      </c>
    </row>
    <row r="5" spans="1:4" x14ac:dyDescent="0.25">
      <c r="A5" s="3" t="str">
        <f>IF(TRIM(Raw_equipment!$A4)="Existing",Raw_equipment!B4,"")</f>
        <v>Office</v>
      </c>
      <c r="B5" s="64">
        <f>IF(TRIM(Raw_equipment!$A4)="Existing",Raw_equipment!C4,"")</f>
        <v>4683.5600000000004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Retail_sales</v>
      </c>
      <c r="B6" s="64">
        <f>IF(TRIM(Raw_equipment!$A5)="Existing",Raw_equipment!C5,"")</f>
        <v>107268.02</v>
      </c>
      <c r="C6" s="54">
        <f>IF(TRIM(Raw_equipment!$A5)="Existing",Raw_equipment!D5,"")</f>
        <v>0.999870569519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7" spans="1:4" x14ac:dyDescent="0.25">
      <c r="A7" s="3" t="str">
        <f>IF(TRIM(Raw_equipment!$A6)="Existing",Raw_equipment!B6,"")</f>
        <v>Storage_warehouse</v>
      </c>
      <c r="B7" s="64">
        <f>IF(TRIM(Raw_equipment!$A6)="Existing",Raw_equipment!C6,"")</f>
        <v>11870.83</v>
      </c>
      <c r="C7" s="54">
        <f>IF(TRIM(Raw_equipment!$A6)="Existing",Raw_equipment!D6,"")</f>
        <v>0.199962391061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</v>
      </c>
    </row>
    <row r="10" spans="1:4" ht="15.75" x14ac:dyDescent="0.25">
      <c r="A10" s="107" t="str">
        <f>"Refrigeration - "&amp;Prototype!A2</f>
        <v>Refrigeration - Retail - Single-Story Large</v>
      </c>
      <c r="B10" s="89"/>
      <c r="C10" s="89"/>
      <c r="D10" s="89"/>
    </row>
    <row r="11" spans="1:4" ht="30" x14ac:dyDescent="0.25">
      <c r="A11" s="51" t="s">
        <v>258</v>
      </c>
      <c r="B11" s="51" t="s">
        <v>259</v>
      </c>
      <c r="C11" s="52" t="s">
        <v>311</v>
      </c>
      <c r="D11" s="51" t="s">
        <v>261</v>
      </c>
    </row>
    <row r="12" spans="1:4" x14ac:dyDescent="0.25">
      <c r="A12" s="3" t="str">
        <f>IF(TRIM(Raw_refrigerationsystem!$A2)="Existing",Raw_refrigerationsystem!B2,"")</f>
        <v/>
      </c>
      <c r="B12" s="3" t="str">
        <f>IF(TRIM(Raw_refrigerationsystem!$A2)="Existing",Raw_refrigerationsystem!C2,"")</f>
        <v/>
      </c>
      <c r="C12" s="3" t="str">
        <f>IF(TRIM(Raw_refrigerationsystem!$A2)="Existing",Raw_refrigerationsystem!D2,"")</f>
        <v/>
      </c>
      <c r="D12" s="3" t="str">
        <f>IF(TRIM(Raw_refrigerationsystem!$A2)="Existing",Raw_refrigerationsystem!E2,"")</f>
        <v/>
      </c>
    </row>
    <row r="13" spans="1:4" x14ac:dyDescent="0.25">
      <c r="A13" s="3" t="str">
        <f>IF(TRIM(Raw_refrigerationsystem!$A3)="Existing",Raw_refrigerationsystem!B3,"")</f>
        <v/>
      </c>
      <c r="B13" s="3" t="str">
        <f>IF(TRIM(Raw_refrigerationsystem!$A3)="Existing",Raw_refrigerationsystem!C3,"")</f>
        <v/>
      </c>
      <c r="C13" s="3" t="str">
        <f>IF(TRIM(Raw_refrigerationsystem!$A3)="Existing",Raw_refrigerationsystem!D3,"")</f>
        <v/>
      </c>
      <c r="D13" s="3" t="str">
        <f>IF(TRIM(Raw_refrigerationsystem!$A3)="Existing",Raw_refrigerationsystem!E3,"")</f>
        <v/>
      </c>
    </row>
    <row r="14" spans="1:4" x14ac:dyDescent="0.25">
      <c r="A14" s="3" t="str">
        <f>IF(TRIM(Raw_refrigerationsystem!$A4)="Existing",Raw_refrigerationsystem!B4,"")</f>
        <v/>
      </c>
      <c r="B14" s="3" t="str">
        <f>IF(TRIM(Raw_refrigerationsystem!$A4)="Existing",Raw_refrigerationsystem!C4,"")</f>
        <v/>
      </c>
      <c r="C14" s="3" t="str">
        <f>IF(TRIM(Raw_refrigerationsystem!$A4)="Existing",Raw_refrigerationsystem!D4,"")</f>
        <v/>
      </c>
      <c r="D14" s="3" t="str">
        <f>IF(TRIM(Raw_refrigerationsystem!$A4)="Existing",Raw_refrigerationsystem!E4,"")</f>
        <v/>
      </c>
    </row>
    <row r="15" spans="1:4" x14ac:dyDescent="0.25">
      <c r="A15" s="3" t="str">
        <f>IF(TRIM(Raw_refrigerationsystem!$A5)="Existing",Raw_refrigerationsystem!B5,"")</f>
        <v/>
      </c>
      <c r="B15" s="3" t="str">
        <f>IF(TRIM(Raw_refrigerationsystem!$A5)="Existing",Raw_refrigerationsystem!C5,"")</f>
        <v/>
      </c>
      <c r="C15" s="3" t="str">
        <f>IF(TRIM(Raw_refrigerationsystem!$A5)="Existing",Raw_refrigerationsystem!D5,"")</f>
        <v/>
      </c>
      <c r="D15" s="3" t="str">
        <f>IF(TRIM(Raw_refrigerationsystem!$A5)="Existing",Raw_refrigerationsystem!E5,"")</f>
        <v/>
      </c>
    </row>
    <row r="18" spans="1:9" ht="15.75" x14ac:dyDescent="0.25">
      <c r="A18" s="107" t="str">
        <f>"Elevator - "&amp;Prototype!A2</f>
        <v>Elevator - Retail - Single-Story Large</v>
      </c>
      <c r="B18" s="89"/>
      <c r="C18" s="89"/>
      <c r="D18" s="89"/>
      <c r="E18" s="89"/>
      <c r="F18" s="89"/>
      <c r="G18" s="89"/>
      <c r="H18" s="89"/>
      <c r="I18" s="89"/>
    </row>
    <row r="19" spans="1:9" ht="27" x14ac:dyDescent="0.25">
      <c r="A19" s="16" t="s">
        <v>18</v>
      </c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124</v>
      </c>
      <c r="I19" s="16" t="s">
        <v>100</v>
      </c>
    </row>
    <row r="20" spans="1:9" x14ac:dyDescent="0.25">
      <c r="A20" s="33" t="s">
        <v>39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1"/>
    </row>
    <row r="21" spans="1:9" x14ac:dyDescent="0.25">
      <c r="A21" s="33" t="s">
        <v>40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2"/>
    </row>
  </sheetData>
  <mergeCells count="3">
    <mergeCell ref="A18:I18"/>
    <mergeCell ref="A1:D1"/>
    <mergeCell ref="A10:D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392</v>
      </c>
      <c r="C2">
        <v>5214.8900000000003</v>
      </c>
      <c r="D2">
        <v>1.219820407554</v>
      </c>
    </row>
    <row r="3" spans="1:4" x14ac:dyDescent="0.25">
      <c r="A3" t="s">
        <v>39</v>
      </c>
      <c r="B3" t="s">
        <v>395</v>
      </c>
      <c r="C3">
        <v>1477.01</v>
      </c>
      <c r="D3">
        <v>7.7580601366119986</v>
      </c>
    </row>
    <row r="4" spans="1:4" x14ac:dyDescent="0.25">
      <c r="A4" t="s">
        <v>39</v>
      </c>
      <c r="B4" t="s">
        <v>397</v>
      </c>
      <c r="C4">
        <v>4683.5600000000004</v>
      </c>
      <c r="D4">
        <v>1.4997912007250001</v>
      </c>
    </row>
    <row r="5" spans="1:4" x14ac:dyDescent="0.25">
      <c r="A5" t="s">
        <v>39</v>
      </c>
      <c r="B5" t="s">
        <v>399</v>
      </c>
      <c r="C5">
        <v>107268.02</v>
      </c>
      <c r="D5">
        <v>0.999870569519</v>
      </c>
    </row>
    <row r="6" spans="1:4" x14ac:dyDescent="0.25">
      <c r="A6" t="s">
        <v>39</v>
      </c>
      <c r="B6" t="s">
        <v>403</v>
      </c>
      <c r="C6">
        <v>11870.83</v>
      </c>
      <c r="D6">
        <v>0.199962391061</v>
      </c>
    </row>
    <row r="7" spans="1:4" x14ac:dyDescent="0.25">
      <c r="A7" t="s">
        <v>40</v>
      </c>
      <c r="B7" t="s">
        <v>392</v>
      </c>
      <c r="C7">
        <v>5214.8900000000003</v>
      </c>
      <c r="D7">
        <v>1.219820407554</v>
      </c>
    </row>
    <row r="8" spans="1:4" x14ac:dyDescent="0.25">
      <c r="A8" t="s">
        <v>40</v>
      </c>
      <c r="B8" t="s">
        <v>395</v>
      </c>
      <c r="C8">
        <v>1477.01</v>
      </c>
      <c r="D8">
        <v>7.7580601366119986</v>
      </c>
    </row>
    <row r="9" spans="1:4" x14ac:dyDescent="0.25">
      <c r="A9" t="s">
        <v>40</v>
      </c>
      <c r="B9" t="s">
        <v>397</v>
      </c>
      <c r="C9">
        <v>4683.5600000000004</v>
      </c>
      <c r="D9">
        <v>1.4997912007250001</v>
      </c>
    </row>
    <row r="10" spans="1:4" x14ac:dyDescent="0.25">
      <c r="A10" t="s">
        <v>40</v>
      </c>
      <c r="B10" t="s">
        <v>399</v>
      </c>
      <c r="C10">
        <v>107268.02</v>
      </c>
      <c r="D10">
        <v>0.999870569519</v>
      </c>
    </row>
    <row r="11" spans="1:4" x14ac:dyDescent="0.25">
      <c r="A11" t="s">
        <v>40</v>
      </c>
      <c r="B11" t="s">
        <v>403</v>
      </c>
      <c r="C11">
        <v>11870.83</v>
      </c>
      <c r="D11">
        <v>0.199962391061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5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408</v>
      </c>
      <c r="C2">
        <v>0.75070000000000003</v>
      </c>
      <c r="D2" t="s">
        <v>392</v>
      </c>
    </row>
    <row r="3" spans="1:4" x14ac:dyDescent="0.25">
      <c r="A3" t="s">
        <v>39</v>
      </c>
      <c r="B3" t="s">
        <v>409</v>
      </c>
      <c r="C3">
        <v>17.535399999999999</v>
      </c>
      <c r="D3" t="s">
        <v>395</v>
      </c>
    </row>
    <row r="4" spans="1:4" x14ac:dyDescent="0.25">
      <c r="A4" t="s">
        <v>40</v>
      </c>
      <c r="B4" t="s">
        <v>408</v>
      </c>
      <c r="C4">
        <v>0.75070000000000003</v>
      </c>
      <c r="D4" t="s">
        <v>392</v>
      </c>
    </row>
    <row r="5" spans="1:4" x14ac:dyDescent="0.25">
      <c r="A5" t="s">
        <v>40</v>
      </c>
      <c r="B5" t="s">
        <v>409</v>
      </c>
      <c r="C5">
        <v>17.535399999999999</v>
      </c>
      <c r="D5" t="s">
        <v>395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4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Retail - Single-Story Large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Kitchen</v>
      </c>
      <c r="C4" s="2" t="str">
        <f>Raw_schedule!C2</f>
        <v>AllOtherDays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Cooling Setpoint Schedule</v>
      </c>
      <c r="B5" s="39" t="str">
        <f>Raw_schedule!A3</f>
        <v>Kitchen</v>
      </c>
      <c r="C5" s="2" t="str">
        <f>Raw_schedule!C3</f>
        <v>Saturdays</v>
      </c>
      <c r="D5" s="109"/>
      <c r="E5" s="2">
        <f>Raw_schedule!D3</f>
        <v>75.02</v>
      </c>
      <c r="F5" s="2">
        <f>Raw_schedule!E3</f>
        <v>75.02</v>
      </c>
      <c r="G5" s="2">
        <f>Raw_schedule!F3</f>
        <v>75.02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75.02</v>
      </c>
      <c r="AB5" s="2">
        <f>Raw_schedule!AA3</f>
        <v>75.02</v>
      </c>
    </row>
    <row r="6" spans="1:28" x14ac:dyDescent="0.25">
      <c r="A6" s="39" t="str">
        <f>Raw_schedule!B4</f>
        <v>Cooling Setpoint Schedule</v>
      </c>
      <c r="B6" s="39" t="str">
        <f>Raw_schedule!A4</f>
        <v>Kitchen</v>
      </c>
      <c r="C6" s="2" t="str">
        <f>Raw_schedule!C4</f>
        <v>Weekdays</v>
      </c>
      <c r="D6" s="2"/>
      <c r="E6" s="2">
        <f>Raw_schedule!D4</f>
        <v>75.02</v>
      </c>
      <c r="F6" s="2">
        <f>Raw_schedule!E4</f>
        <v>75.02</v>
      </c>
      <c r="G6" s="2">
        <f>Raw_schedule!F4</f>
        <v>75.02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Kitchen</v>
      </c>
      <c r="C7" s="2" t="str">
        <f>Raw_schedule!C5</f>
        <v>AllOtherDays</v>
      </c>
      <c r="D7" s="2"/>
      <c r="E7" s="2">
        <f>Raw_schedule!D5</f>
        <v>0.25</v>
      </c>
      <c r="F7" s="2">
        <f>Raw_schedule!E5</f>
        <v>0.2</v>
      </c>
      <c r="G7" s="2">
        <f>Raw_schedule!F5</f>
        <v>0.2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</v>
      </c>
      <c r="O7" s="2">
        <f>Raw_schedule!N5</f>
        <v>0.5</v>
      </c>
      <c r="P7" s="2">
        <f>Raw_schedule!O5</f>
        <v>0.5</v>
      </c>
      <c r="Q7" s="2">
        <f>Raw_schedule!P5</f>
        <v>0.4</v>
      </c>
      <c r="R7" s="2">
        <f>Raw_schedule!Q5</f>
        <v>0.4</v>
      </c>
      <c r="S7" s="2">
        <f>Raw_schedule!R5</f>
        <v>0.3</v>
      </c>
      <c r="T7" s="2">
        <f>Raw_schedule!S5</f>
        <v>0.3</v>
      </c>
      <c r="U7" s="2">
        <f>Raw_schedule!T5</f>
        <v>0.3</v>
      </c>
      <c r="V7" s="2">
        <f>Raw_schedule!U5</f>
        <v>0.4</v>
      </c>
      <c r="W7" s="2">
        <f>Raw_schedule!V5</f>
        <v>0.5</v>
      </c>
      <c r="X7" s="2">
        <f>Raw_schedule!W5</f>
        <v>0.5</v>
      </c>
      <c r="Y7" s="2">
        <f>Raw_schedule!X5</f>
        <v>0.4</v>
      </c>
      <c r="Z7" s="2">
        <f>Raw_schedule!Y5</f>
        <v>0.5</v>
      </c>
      <c r="AA7" s="2">
        <f>Raw_schedule!Z5</f>
        <v>0.4</v>
      </c>
      <c r="AB7" s="2">
        <f>Raw_schedule!AA5</f>
        <v>0.2</v>
      </c>
    </row>
    <row r="8" spans="1:28" x14ac:dyDescent="0.25">
      <c r="A8" s="39" t="str">
        <f>Raw_schedule!B6</f>
        <v>DHW Sch</v>
      </c>
      <c r="B8" s="39" t="str">
        <f>Raw_schedule!A6</f>
        <v>Kitchen</v>
      </c>
      <c r="C8" s="2" t="str">
        <f>Raw_schedule!C6</f>
        <v>Saturdays</v>
      </c>
      <c r="D8" s="2"/>
      <c r="E8" s="2">
        <f>Raw_schedule!D6</f>
        <v>0.2</v>
      </c>
      <c r="F8" s="2">
        <f>Raw_schedule!E6</f>
        <v>0.15</v>
      </c>
      <c r="G8" s="2">
        <f>Raw_schedule!F6</f>
        <v>0.15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0.5</v>
      </c>
      <c r="O8" s="2">
        <f>Raw_schedule!N6</f>
        <v>0.45</v>
      </c>
      <c r="P8" s="2">
        <f>Raw_schedule!O6</f>
        <v>0.5</v>
      </c>
      <c r="Q8" s="2">
        <f>Raw_schedule!P6</f>
        <v>0.5</v>
      </c>
      <c r="R8" s="2">
        <f>Raw_schedule!Q6</f>
        <v>0.45</v>
      </c>
      <c r="S8" s="2">
        <f>Raw_schedule!R6</f>
        <v>0.4</v>
      </c>
      <c r="T8" s="2">
        <f>Raw_schedule!S6</f>
        <v>0.4</v>
      </c>
      <c r="U8" s="2">
        <f>Raw_schedule!T6</f>
        <v>0.35</v>
      </c>
      <c r="V8" s="2">
        <f>Raw_schedule!U6</f>
        <v>0.4</v>
      </c>
      <c r="W8" s="2">
        <f>Raw_schedule!V6</f>
        <v>0.55000000000000004</v>
      </c>
      <c r="X8" s="2">
        <f>Raw_schedule!W6</f>
        <v>0.55000000000000004</v>
      </c>
      <c r="Y8" s="2">
        <f>Raw_schedule!X6</f>
        <v>0.5</v>
      </c>
      <c r="Z8" s="2">
        <f>Raw_schedule!Y6</f>
        <v>0.55000000000000004</v>
      </c>
      <c r="AA8" s="2">
        <f>Raw_schedule!Z6</f>
        <v>0.4</v>
      </c>
      <c r="AB8" s="2">
        <f>Raw_schedule!AA6</f>
        <v>0.3</v>
      </c>
    </row>
    <row r="9" spans="1:28" x14ac:dyDescent="0.25">
      <c r="A9" s="39" t="str">
        <f>Raw_schedule!B7</f>
        <v>DHW Sch</v>
      </c>
      <c r="B9" s="39" t="str">
        <f>Raw_schedule!A7</f>
        <v>Kitchen</v>
      </c>
      <c r="C9" s="2" t="str">
        <f>Raw_schedule!C7</f>
        <v>Weekdays</v>
      </c>
      <c r="D9" s="2"/>
      <c r="E9" s="2">
        <f>Raw_schedule!D7</f>
        <v>0.2</v>
      </c>
      <c r="F9" s="2">
        <f>Raw_schedule!E7</f>
        <v>0.15</v>
      </c>
      <c r="G9" s="2">
        <f>Raw_schedule!F7</f>
        <v>0.15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0.6</v>
      </c>
      <c r="M9" s="2">
        <f>Raw_schedule!L7</f>
        <v>0.55000000000000004</v>
      </c>
      <c r="N9" s="2">
        <f>Raw_schedule!M7</f>
        <v>0.45</v>
      </c>
      <c r="O9" s="2">
        <f>Raw_schedule!N7</f>
        <v>0.4</v>
      </c>
      <c r="P9" s="2">
        <f>Raw_schedule!O7</f>
        <v>0.45</v>
      </c>
      <c r="Q9" s="2">
        <f>Raw_schedule!P7</f>
        <v>0.4</v>
      </c>
      <c r="R9" s="2">
        <f>Raw_schedule!Q7</f>
        <v>0.35</v>
      </c>
      <c r="S9" s="2">
        <f>Raw_schedule!R7</f>
        <v>0.3</v>
      </c>
      <c r="T9" s="2">
        <f>Raw_schedule!S7</f>
        <v>0.3</v>
      </c>
      <c r="U9" s="2">
        <f>Raw_schedule!T7</f>
        <v>0.3</v>
      </c>
      <c r="V9" s="2">
        <f>Raw_schedule!U7</f>
        <v>0.4</v>
      </c>
      <c r="W9" s="2">
        <f>Raw_schedule!V7</f>
        <v>0.55000000000000004</v>
      </c>
      <c r="X9" s="2">
        <f>Raw_schedule!W7</f>
        <v>0.6</v>
      </c>
      <c r="Y9" s="2">
        <f>Raw_schedule!X7</f>
        <v>0.5</v>
      </c>
      <c r="Z9" s="2">
        <f>Raw_schedule!Y7</f>
        <v>0.55000000000000004</v>
      </c>
      <c r="AA9" s="2">
        <f>Raw_schedule!Z7</f>
        <v>0.45</v>
      </c>
      <c r="AB9" s="2">
        <f>Raw_schedule!AA7</f>
        <v>0.25</v>
      </c>
    </row>
    <row r="10" spans="1:28" x14ac:dyDescent="0.25">
      <c r="A10" s="39" t="str">
        <f>Raw_schedule!B8</f>
        <v>Elec Equip Sch</v>
      </c>
      <c r="B10" s="39" t="str">
        <f>Raw_schedule!A8</f>
        <v>Kitchen</v>
      </c>
      <c r="C10" s="2" t="str">
        <f>Raw_schedule!C8</f>
        <v>AllDays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Kitchen</v>
      </c>
      <c r="C11" s="2" t="str">
        <f>Raw_schedule!C9</f>
        <v>AllOtherDays</v>
      </c>
      <c r="D11" s="2"/>
      <c r="E11" s="2">
        <f>Raw_schedule!D9</f>
        <v>0.2</v>
      </c>
      <c r="F11" s="2">
        <f>Raw_schedule!E9</f>
        <v>0.15</v>
      </c>
      <c r="G11" s="2">
        <f>Raw_schedule!F9</f>
        <v>0.15</v>
      </c>
      <c r="H11" s="2">
        <f>Raw_schedule!G9</f>
        <v>0.15</v>
      </c>
      <c r="I11" s="2">
        <f>Raw_schedule!H9</f>
        <v>0.15</v>
      </c>
      <c r="J11" s="2">
        <f>Raw_schedule!I9</f>
        <v>0.15</v>
      </c>
      <c r="K11" s="2">
        <f>Raw_schedule!J9</f>
        <v>0.3</v>
      </c>
      <c r="L11" s="2">
        <f>Raw_schedule!K9</f>
        <v>0.3</v>
      </c>
      <c r="M11" s="2">
        <f>Raw_schedule!L9</f>
        <v>0.5</v>
      </c>
      <c r="N11" s="2">
        <f>Raw_schedule!M9</f>
        <v>0.5</v>
      </c>
      <c r="O11" s="2">
        <f>Raw_schedule!N9</f>
        <v>0.7</v>
      </c>
      <c r="P11" s="2">
        <f>Raw_schedule!O9</f>
        <v>0.7</v>
      </c>
      <c r="Q11" s="2">
        <f>Raw_schedule!P9</f>
        <v>0.7</v>
      </c>
      <c r="R11" s="2">
        <f>Raw_schedule!Q9</f>
        <v>0.7</v>
      </c>
      <c r="S11" s="2">
        <f>Raw_schedule!R9</f>
        <v>0.7</v>
      </c>
      <c r="T11" s="2">
        <f>Raw_schedule!S9</f>
        <v>0.7</v>
      </c>
      <c r="U11" s="2">
        <f>Raw_schedule!T9</f>
        <v>0.6</v>
      </c>
      <c r="V11" s="2">
        <f>Raw_schedule!U9</f>
        <v>0.6</v>
      </c>
      <c r="W11" s="2">
        <f>Raw_schedule!V9</f>
        <v>0.6</v>
      </c>
      <c r="X11" s="2">
        <f>Raw_schedule!W9</f>
        <v>0.6</v>
      </c>
      <c r="Y11" s="2">
        <f>Raw_schedule!X9</f>
        <v>0.6</v>
      </c>
      <c r="Z11" s="2">
        <f>Raw_schedule!Y9</f>
        <v>0.6</v>
      </c>
      <c r="AA11" s="2">
        <f>Raw_schedule!Z9</f>
        <v>0.5</v>
      </c>
      <c r="AB11" s="2">
        <f>Raw_schedule!AA9</f>
        <v>0.3</v>
      </c>
    </row>
    <row r="12" spans="1:28" x14ac:dyDescent="0.25">
      <c r="A12" s="39" t="str">
        <f>Raw_schedule!B10</f>
        <v>Elec Equip Sch</v>
      </c>
      <c r="B12" s="39" t="str">
        <f>Raw_schedule!A10</f>
        <v>Kitchen</v>
      </c>
      <c r="C12" s="2" t="str">
        <f>Raw_schedule!C10</f>
        <v>Saturdays</v>
      </c>
      <c r="D12" s="2"/>
      <c r="E12" s="2">
        <f>Raw_schedule!D10</f>
        <v>0.2</v>
      </c>
      <c r="F12" s="2">
        <f>Raw_schedule!E10</f>
        <v>0.15</v>
      </c>
      <c r="G12" s="2">
        <f>Raw_schedule!F10</f>
        <v>0.15</v>
      </c>
      <c r="H12" s="2">
        <f>Raw_schedule!G10</f>
        <v>0.15</v>
      </c>
      <c r="I12" s="2">
        <f>Raw_schedule!H10</f>
        <v>0.15</v>
      </c>
      <c r="J12" s="2">
        <f>Raw_schedule!I10</f>
        <v>0.15</v>
      </c>
      <c r="K12" s="2">
        <f>Raw_schedule!J10</f>
        <v>0.3</v>
      </c>
      <c r="L12" s="2">
        <f>Raw_schedule!K10</f>
        <v>0.3</v>
      </c>
      <c r="M12" s="2">
        <f>Raw_schedule!L10</f>
        <v>0.6</v>
      </c>
      <c r="N12" s="2">
        <f>Raw_schedule!M10</f>
        <v>0.6</v>
      </c>
      <c r="O12" s="2">
        <f>Raw_schedule!N10</f>
        <v>0.8</v>
      </c>
      <c r="P12" s="2">
        <f>Raw_schedule!O10</f>
        <v>0.8</v>
      </c>
      <c r="Q12" s="2">
        <f>Raw_schedule!P10</f>
        <v>0.8</v>
      </c>
      <c r="R12" s="2">
        <f>Raw_schedule!Q10</f>
        <v>0.8</v>
      </c>
      <c r="S12" s="2">
        <f>Raw_schedule!R10</f>
        <v>0.8</v>
      </c>
      <c r="T12" s="2">
        <f>Raw_schedule!S10</f>
        <v>0.8</v>
      </c>
      <c r="U12" s="2">
        <f>Raw_schedule!T10</f>
        <v>0.8</v>
      </c>
      <c r="V12" s="2">
        <f>Raw_schedule!U10</f>
        <v>0.9</v>
      </c>
      <c r="W12" s="2">
        <f>Raw_schedule!V10</f>
        <v>0.9</v>
      </c>
      <c r="X12" s="2">
        <f>Raw_schedule!W10</f>
        <v>0.9</v>
      </c>
      <c r="Y12" s="2">
        <f>Raw_schedule!X10</f>
        <v>0.9</v>
      </c>
      <c r="Z12" s="2">
        <f>Raw_schedule!Y10</f>
        <v>0.9</v>
      </c>
      <c r="AA12" s="2">
        <f>Raw_schedule!Z10</f>
        <v>0.5</v>
      </c>
      <c r="AB12" s="2">
        <f>Raw_schedule!AA10</f>
        <v>0.3</v>
      </c>
    </row>
    <row r="13" spans="1:28" x14ac:dyDescent="0.25">
      <c r="A13" s="39" t="str">
        <f>Raw_schedule!B11</f>
        <v>Elec Equip Sch</v>
      </c>
      <c r="B13" s="39" t="str">
        <f>Raw_schedule!A11</f>
        <v>Kitchen</v>
      </c>
      <c r="C13" s="2" t="str">
        <f>Raw_schedule!C11</f>
        <v>Weekdays</v>
      </c>
      <c r="D13" s="2"/>
      <c r="E13" s="2">
        <f>Raw_schedule!D11</f>
        <v>0.15</v>
      </c>
      <c r="F13" s="2">
        <f>Raw_schedule!E11</f>
        <v>0.15</v>
      </c>
      <c r="G13" s="2">
        <f>Raw_schedule!F11</f>
        <v>0.15</v>
      </c>
      <c r="H13" s="2">
        <f>Raw_schedule!G11</f>
        <v>0.15</v>
      </c>
      <c r="I13" s="2">
        <f>Raw_schedule!H11</f>
        <v>0.15</v>
      </c>
      <c r="J13" s="2">
        <f>Raw_schedule!I11</f>
        <v>0.2</v>
      </c>
      <c r="K13" s="2">
        <f>Raw_schedule!J11</f>
        <v>0.4</v>
      </c>
      <c r="L13" s="2">
        <f>Raw_schedule!K11</f>
        <v>0.4</v>
      </c>
      <c r="M13" s="2">
        <f>Raw_schedule!L11</f>
        <v>0.6</v>
      </c>
      <c r="N13" s="2">
        <f>Raw_schedule!M11</f>
        <v>0.6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0.9</v>
      </c>
      <c r="X13" s="2">
        <f>Raw_schedule!W11</f>
        <v>0.9</v>
      </c>
      <c r="Y13" s="2">
        <f>Raw_schedule!X11</f>
        <v>0.9</v>
      </c>
      <c r="Z13" s="2">
        <f>Raw_schedule!Y11</f>
        <v>0.9</v>
      </c>
      <c r="AA13" s="2">
        <f>Raw_schedule!Z11</f>
        <v>0.5</v>
      </c>
      <c r="AB13" s="2">
        <f>Raw_schedule!AA11</f>
        <v>0.3</v>
      </c>
    </row>
    <row r="14" spans="1:28" x14ac:dyDescent="0.25">
      <c r="A14" s="39" t="str">
        <f>Raw_schedule!B12</f>
        <v>Heating Setpoint Schedule</v>
      </c>
      <c r="B14" s="39" t="str">
        <f>Raw_schedule!A12</f>
        <v>Kitchen</v>
      </c>
      <c r="C14" s="2" t="str">
        <f>Raw_schedule!C12</f>
        <v>AllOtherDays</v>
      </c>
      <c r="D14" s="2"/>
      <c r="E14" s="2">
        <f>Raw_schedule!D12</f>
        <v>69.98</v>
      </c>
      <c r="F14" s="2">
        <f>Raw_schedule!E12</f>
        <v>69.98</v>
      </c>
      <c r="G14" s="2">
        <f>Raw_schedule!F12</f>
        <v>69.98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60.08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69.98</v>
      </c>
      <c r="AB14" s="2">
        <f>Raw_schedule!AA12</f>
        <v>69.98</v>
      </c>
    </row>
    <row r="15" spans="1:28" x14ac:dyDescent="0.25">
      <c r="A15" s="39" t="str">
        <f>Raw_schedule!B13</f>
        <v>Heating Setpoint Schedule</v>
      </c>
      <c r="B15" s="39" t="str">
        <f>Raw_schedule!A13</f>
        <v>Kitchen</v>
      </c>
      <c r="C15" s="2" t="str">
        <f>Raw_schedule!C13</f>
        <v>Saturdays</v>
      </c>
      <c r="D15" s="2"/>
      <c r="E15" s="2">
        <f>Raw_schedule!D13</f>
        <v>69.98</v>
      </c>
      <c r="F15" s="2">
        <f>Raw_schedule!E13</f>
        <v>69.98</v>
      </c>
      <c r="G15" s="2">
        <f>Raw_schedule!F13</f>
        <v>69.98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60.08</v>
      </c>
      <c r="L15" s="2">
        <f>Raw_schedule!K13</f>
        <v>60.08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Heating Setpoint Schedule</v>
      </c>
      <c r="B16" s="39" t="str">
        <f>Raw_schedule!A14</f>
        <v>Kitchen</v>
      </c>
      <c r="C16" s="2" t="str">
        <f>Raw_schedule!C14</f>
        <v>Weekdays</v>
      </c>
      <c r="D16" s="2"/>
      <c r="E16" s="2">
        <f>Raw_schedule!D14</f>
        <v>69.98</v>
      </c>
      <c r="F16" s="2">
        <f>Raw_schedule!E14</f>
        <v>69.98</v>
      </c>
      <c r="G16" s="2">
        <f>Raw_schedule!F14</f>
        <v>69.98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69.98</v>
      </c>
      <c r="AA16" s="2">
        <f>Raw_schedule!Z14</f>
        <v>69.98</v>
      </c>
      <c r="AB16" s="2">
        <f>Raw_schedule!AA14</f>
        <v>69.98</v>
      </c>
    </row>
    <row r="17" spans="1:28" x14ac:dyDescent="0.25">
      <c r="A17" s="39" t="str">
        <f>Raw_schedule!B15</f>
        <v>Infiltration Schedule</v>
      </c>
      <c r="B17" s="39" t="str">
        <f>Raw_schedule!A15</f>
        <v>Kitchen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Kitchen</v>
      </c>
      <c r="C18" s="2" t="str">
        <f>Raw_schedule!C16</f>
        <v>AllOtherDays</v>
      </c>
      <c r="D18" s="2"/>
      <c r="E18" s="2">
        <f>Raw_schedule!D16</f>
        <v>0.2</v>
      </c>
      <c r="F18" s="2">
        <f>Raw_schedule!E16</f>
        <v>0.15</v>
      </c>
      <c r="G18" s="2">
        <f>Raw_schedule!F16</f>
        <v>0.15</v>
      </c>
      <c r="H18" s="2">
        <f>Raw_schedule!G16</f>
        <v>0.15</v>
      </c>
      <c r="I18" s="2">
        <f>Raw_schedule!H16</f>
        <v>0.15</v>
      </c>
      <c r="J18" s="2">
        <f>Raw_schedule!I16</f>
        <v>0.15</v>
      </c>
      <c r="K18" s="2">
        <f>Raw_schedule!J16</f>
        <v>0.3</v>
      </c>
      <c r="L18" s="2">
        <f>Raw_schedule!K16</f>
        <v>0.3</v>
      </c>
      <c r="M18" s="2">
        <f>Raw_schedule!L16</f>
        <v>0.45</v>
      </c>
      <c r="N18" s="2">
        <f>Raw_schedule!M16</f>
        <v>0.45</v>
      </c>
      <c r="O18" s="2">
        <f>Raw_schedule!N16</f>
        <v>0.65</v>
      </c>
      <c r="P18" s="2">
        <f>Raw_schedule!O16</f>
        <v>0.65</v>
      </c>
      <c r="Q18" s="2">
        <f>Raw_schedule!P16</f>
        <v>0.65</v>
      </c>
      <c r="R18" s="2">
        <f>Raw_schedule!Q16</f>
        <v>0.65</v>
      </c>
      <c r="S18" s="2">
        <f>Raw_schedule!R16</f>
        <v>0.65</v>
      </c>
      <c r="T18" s="2">
        <f>Raw_schedule!S16</f>
        <v>0.65</v>
      </c>
      <c r="U18" s="2">
        <f>Raw_schedule!T16</f>
        <v>0.55000000000000004</v>
      </c>
      <c r="V18" s="2">
        <f>Raw_schedule!U16</f>
        <v>0.55000000000000004</v>
      </c>
      <c r="W18" s="2">
        <f>Raw_schedule!V16</f>
        <v>0.55000000000000004</v>
      </c>
      <c r="X18" s="2">
        <f>Raw_schedule!W16</f>
        <v>0.55000000000000004</v>
      </c>
      <c r="Y18" s="2">
        <f>Raw_schedule!X16</f>
        <v>0.55000000000000004</v>
      </c>
      <c r="Z18" s="2">
        <f>Raw_schedule!Y16</f>
        <v>0.55000000000000004</v>
      </c>
      <c r="AA18" s="2">
        <f>Raw_schedule!Z16</f>
        <v>0.45</v>
      </c>
      <c r="AB18" s="2">
        <f>Raw_schedule!AA16</f>
        <v>0.3</v>
      </c>
    </row>
    <row r="19" spans="1:28" x14ac:dyDescent="0.25">
      <c r="A19" s="39" t="str">
        <f>Raw_schedule!B17</f>
        <v>Lighting Schedule</v>
      </c>
      <c r="B19" s="39" t="str">
        <f>Raw_schedule!A17</f>
        <v>Kitchen</v>
      </c>
      <c r="C19" s="2" t="str">
        <f>Raw_schedule!C17</f>
        <v>Saturdays</v>
      </c>
      <c r="D19" s="2"/>
      <c r="E19" s="2">
        <f>Raw_schedule!D17</f>
        <v>0.2</v>
      </c>
      <c r="F19" s="2">
        <f>Raw_schedule!E17</f>
        <v>0.15</v>
      </c>
      <c r="G19" s="2">
        <f>Raw_schedule!F17</f>
        <v>0.15</v>
      </c>
      <c r="H19" s="2">
        <f>Raw_schedule!G17</f>
        <v>0.15</v>
      </c>
      <c r="I19" s="2">
        <f>Raw_schedule!H17</f>
        <v>0.15</v>
      </c>
      <c r="J19" s="2">
        <f>Raw_schedule!I17</f>
        <v>0.15</v>
      </c>
      <c r="K19" s="2">
        <f>Raw_schedule!J17</f>
        <v>0.3</v>
      </c>
      <c r="L19" s="2">
        <f>Raw_schedule!K17</f>
        <v>0.3</v>
      </c>
      <c r="M19" s="2">
        <f>Raw_schedule!L17</f>
        <v>0.55000000000000004</v>
      </c>
      <c r="N19" s="2">
        <f>Raw_schedule!M17</f>
        <v>0.55000000000000004</v>
      </c>
      <c r="O19" s="2">
        <f>Raw_schedule!N17</f>
        <v>0.75</v>
      </c>
      <c r="P19" s="2">
        <f>Raw_schedule!O17</f>
        <v>0.75</v>
      </c>
      <c r="Q19" s="2">
        <f>Raw_schedule!P17</f>
        <v>0.75</v>
      </c>
      <c r="R19" s="2">
        <f>Raw_schedule!Q17</f>
        <v>0.75</v>
      </c>
      <c r="S19" s="2">
        <f>Raw_schedule!R17</f>
        <v>0.75</v>
      </c>
      <c r="T19" s="2">
        <f>Raw_schedule!S17</f>
        <v>0.75</v>
      </c>
      <c r="U19" s="2">
        <f>Raw_schedule!T17</f>
        <v>0.75</v>
      </c>
      <c r="V19" s="2">
        <f>Raw_schedule!U17</f>
        <v>0.85</v>
      </c>
      <c r="W19" s="2">
        <f>Raw_schedule!V17</f>
        <v>0.85</v>
      </c>
      <c r="X19" s="2">
        <f>Raw_schedule!W17</f>
        <v>0.85</v>
      </c>
      <c r="Y19" s="2">
        <f>Raw_schedule!X17</f>
        <v>0.85</v>
      </c>
      <c r="Z19" s="2">
        <f>Raw_schedule!Y17</f>
        <v>0.85</v>
      </c>
      <c r="AA19" s="2">
        <f>Raw_schedule!Z17</f>
        <v>0.45</v>
      </c>
      <c r="AB19" s="2">
        <f>Raw_schedule!AA17</f>
        <v>0.3</v>
      </c>
    </row>
    <row r="20" spans="1:28" x14ac:dyDescent="0.25">
      <c r="A20" s="39" t="str">
        <f>Raw_schedule!B18</f>
        <v>Lighting Schedule</v>
      </c>
      <c r="B20" s="39" t="str">
        <f>Raw_schedule!A18</f>
        <v>Kitchen</v>
      </c>
      <c r="C20" s="2" t="str">
        <f>Raw_schedule!C18</f>
        <v>Weekdays</v>
      </c>
      <c r="D20" s="2"/>
      <c r="E20" s="2">
        <f>Raw_schedule!D18</f>
        <v>0.15</v>
      </c>
      <c r="F20" s="2">
        <f>Raw_schedule!E18</f>
        <v>0.15</v>
      </c>
      <c r="G20" s="2">
        <f>Raw_schedule!F18</f>
        <v>0.15</v>
      </c>
      <c r="H20" s="2">
        <f>Raw_schedule!G18</f>
        <v>0.15</v>
      </c>
      <c r="I20" s="2">
        <f>Raw_schedule!H18</f>
        <v>0.15</v>
      </c>
      <c r="J20" s="2">
        <f>Raw_schedule!I18</f>
        <v>0.2</v>
      </c>
      <c r="K20" s="2">
        <f>Raw_schedule!J18</f>
        <v>0.35</v>
      </c>
      <c r="L20" s="2">
        <f>Raw_schedule!K18</f>
        <v>0.35</v>
      </c>
      <c r="M20" s="2">
        <f>Raw_schedule!L18</f>
        <v>0.55000000000000004</v>
      </c>
      <c r="N20" s="2">
        <f>Raw_schedule!M18</f>
        <v>0.55000000000000004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0.85</v>
      </c>
      <c r="X20" s="2">
        <f>Raw_schedule!W18</f>
        <v>0.85</v>
      </c>
      <c r="Y20" s="2">
        <f>Raw_schedule!X18</f>
        <v>0.85</v>
      </c>
      <c r="Z20" s="2">
        <f>Raw_schedule!Y18</f>
        <v>0.85</v>
      </c>
      <c r="AA20" s="2">
        <f>Raw_schedule!Z18</f>
        <v>0.45</v>
      </c>
      <c r="AB20" s="2">
        <f>Raw_schedule!AA18</f>
        <v>0.3</v>
      </c>
    </row>
    <row r="21" spans="1:28" x14ac:dyDescent="0.25">
      <c r="A21" s="39" t="str">
        <f>Raw_schedule!B19</f>
        <v>OA Schedule</v>
      </c>
      <c r="B21" s="39" t="str">
        <f>Raw_schedule!A19</f>
        <v>Kitchen</v>
      </c>
      <c r="C21" s="2" t="str">
        <f>Raw_schedule!C19</f>
        <v>AllOtherDays</v>
      </c>
      <c r="D21" s="2"/>
      <c r="E21" s="2">
        <f>Raw_schedule!D19</f>
        <v>1</v>
      </c>
      <c r="F21" s="2">
        <f>Raw_schedule!E19</f>
        <v>1</v>
      </c>
      <c r="G21" s="2">
        <f>Raw_schedule!F19</f>
        <v>1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1</v>
      </c>
      <c r="AB21" s="2">
        <f>Raw_schedule!AA19</f>
        <v>1</v>
      </c>
    </row>
    <row r="22" spans="1:28" x14ac:dyDescent="0.25">
      <c r="A22" s="39" t="str">
        <f>Raw_schedule!B20</f>
        <v>OA Schedule</v>
      </c>
      <c r="B22" s="39" t="str">
        <f>Raw_schedule!A20</f>
        <v>Kitchen</v>
      </c>
      <c r="C22" s="2" t="str">
        <f>Raw_schedule!C20</f>
        <v>Saturdays</v>
      </c>
      <c r="D22" s="2"/>
      <c r="E22" s="2">
        <f>Raw_schedule!D20</f>
        <v>1</v>
      </c>
      <c r="F22" s="2">
        <f>Raw_schedule!E20</f>
        <v>1</v>
      </c>
      <c r="G22" s="2">
        <f>Raw_schedule!F20</f>
        <v>1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OA Schedule</v>
      </c>
      <c r="B23" s="39" t="str">
        <f>Raw_schedule!A21</f>
        <v>Kitchen</v>
      </c>
      <c r="C23" s="2" t="str">
        <f>Raw_schedule!C21</f>
        <v>Weekdays</v>
      </c>
      <c r="D23" s="2"/>
      <c r="E23" s="2">
        <f>Raw_schedule!D21</f>
        <v>1</v>
      </c>
      <c r="F23" s="2">
        <f>Raw_schedule!E21</f>
        <v>1</v>
      </c>
      <c r="G23" s="2">
        <f>Raw_schedule!F21</f>
        <v>1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1</v>
      </c>
      <c r="AA23" s="2">
        <f>Raw_schedule!Z21</f>
        <v>1</v>
      </c>
      <c r="AB23" s="2">
        <f>Raw_schedule!AA21</f>
        <v>1</v>
      </c>
    </row>
    <row r="24" spans="1:28" x14ac:dyDescent="0.25">
      <c r="A24" s="39" t="str">
        <f>Raw_schedule!B22</f>
        <v>Occupant Sch</v>
      </c>
      <c r="B24" s="39" t="str">
        <f>Raw_schedule!A22</f>
        <v>Kitchen</v>
      </c>
      <c r="C24" s="2" t="str">
        <f>Raw_schedule!C22</f>
        <v>AllOtherDays</v>
      </c>
      <c r="D24" s="2"/>
      <c r="E24" s="2">
        <f>Raw_schedule!D22</f>
        <v>0.2</v>
      </c>
      <c r="F24" s="2">
        <f>Raw_schedule!E22</f>
        <v>0.2</v>
      </c>
      <c r="G24" s="2">
        <f>Raw_schedule!F22</f>
        <v>0.05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0.1</v>
      </c>
      <c r="P24" s="2">
        <f>Raw_schedule!O22</f>
        <v>0.2</v>
      </c>
      <c r="Q24" s="2">
        <f>Raw_schedule!P22</f>
        <v>0.25</v>
      </c>
      <c r="R24" s="2">
        <f>Raw_schedule!Q22</f>
        <v>0.25</v>
      </c>
      <c r="S24" s="2">
        <f>Raw_schedule!R22</f>
        <v>0.15</v>
      </c>
      <c r="T24" s="2">
        <f>Raw_schedule!S22</f>
        <v>0.2</v>
      </c>
      <c r="U24" s="2">
        <f>Raw_schedule!T22</f>
        <v>0.25</v>
      </c>
      <c r="V24" s="2">
        <f>Raw_schedule!U22</f>
        <v>0.35</v>
      </c>
      <c r="W24" s="2">
        <f>Raw_schedule!V22</f>
        <v>0.55000000000000004</v>
      </c>
      <c r="X24" s="2">
        <f>Raw_schedule!W22</f>
        <v>0.65</v>
      </c>
      <c r="Y24" s="2">
        <f>Raw_schedule!X22</f>
        <v>0.7</v>
      </c>
      <c r="Z24" s="2">
        <f>Raw_schedule!Y22</f>
        <v>0.35</v>
      </c>
      <c r="AA24" s="2">
        <f>Raw_schedule!Z22</f>
        <v>0.2</v>
      </c>
      <c r="AB24" s="2">
        <f>Raw_schedule!AA22</f>
        <v>0.2</v>
      </c>
    </row>
    <row r="25" spans="1:28" x14ac:dyDescent="0.25">
      <c r="A25" s="39" t="str">
        <f>Raw_schedule!B23</f>
        <v>Occupant Sch</v>
      </c>
      <c r="B25" s="39" t="str">
        <f>Raw_schedule!A23</f>
        <v>Kitchen</v>
      </c>
      <c r="C25" s="2" t="str">
        <f>Raw_schedule!C23</f>
        <v>Saturdays</v>
      </c>
      <c r="D25" s="2"/>
      <c r="E25" s="2">
        <f>Raw_schedule!D23</f>
        <v>0.3</v>
      </c>
      <c r="F25" s="2">
        <f>Raw_schedule!E23</f>
        <v>0.25</v>
      </c>
      <c r="G25" s="2">
        <f>Raw_schedule!F23</f>
        <v>0.05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0.05</v>
      </c>
      <c r="O25" s="2">
        <f>Raw_schedule!N23</f>
        <v>0.2</v>
      </c>
      <c r="P25" s="2">
        <f>Raw_schedule!O23</f>
        <v>0.45</v>
      </c>
      <c r="Q25" s="2">
        <f>Raw_schedule!P23</f>
        <v>0.5</v>
      </c>
      <c r="R25" s="2">
        <f>Raw_schedule!Q23</f>
        <v>0.5</v>
      </c>
      <c r="S25" s="2">
        <f>Raw_schedule!R23</f>
        <v>0.35</v>
      </c>
      <c r="T25" s="2">
        <f>Raw_schedule!S23</f>
        <v>0.3</v>
      </c>
      <c r="U25" s="2">
        <f>Raw_schedule!T23</f>
        <v>0.3</v>
      </c>
      <c r="V25" s="2">
        <f>Raw_schedule!U23</f>
        <v>0.3</v>
      </c>
      <c r="W25" s="2">
        <f>Raw_schedule!V23</f>
        <v>0.7</v>
      </c>
      <c r="X25" s="2">
        <f>Raw_schedule!W23</f>
        <v>0.9</v>
      </c>
      <c r="Y25" s="2">
        <f>Raw_schedule!X23</f>
        <v>0.7</v>
      </c>
      <c r="Z25" s="2">
        <f>Raw_schedule!Y23</f>
        <v>0.65</v>
      </c>
      <c r="AA25" s="2">
        <f>Raw_schedule!Z23</f>
        <v>0.55000000000000004</v>
      </c>
      <c r="AB25" s="2">
        <f>Raw_schedule!AA23</f>
        <v>0.35</v>
      </c>
    </row>
    <row r="26" spans="1:28" x14ac:dyDescent="0.25">
      <c r="A26" s="39" t="str">
        <f>Raw_schedule!B24</f>
        <v>Occupant Sch</v>
      </c>
      <c r="B26" s="39" t="str">
        <f>Raw_schedule!A24</f>
        <v>Kitchen</v>
      </c>
      <c r="C26" s="2" t="str">
        <f>Raw_schedule!C24</f>
        <v>Weekdays</v>
      </c>
      <c r="D26" s="2"/>
      <c r="E26" s="2">
        <f>Raw_schedule!D24</f>
        <v>0.15</v>
      </c>
      <c r="F26" s="2">
        <f>Raw_schedule!E24</f>
        <v>0.15</v>
      </c>
      <c r="G26" s="2">
        <f>Raw_schedule!F24</f>
        <v>0.05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0.05</v>
      </c>
      <c r="M26" s="2">
        <f>Raw_schedule!L24</f>
        <v>0.05</v>
      </c>
      <c r="N26" s="2">
        <f>Raw_schedule!M24</f>
        <v>0.05</v>
      </c>
      <c r="O26" s="2">
        <f>Raw_schedule!N24</f>
        <v>0.2</v>
      </c>
      <c r="P26" s="2">
        <f>Raw_schedule!O24</f>
        <v>0.5</v>
      </c>
      <c r="Q26" s="2">
        <f>Raw_schedule!P24</f>
        <v>0.8</v>
      </c>
      <c r="R26" s="2">
        <f>Raw_schedule!Q24</f>
        <v>0.7</v>
      </c>
      <c r="S26" s="2">
        <f>Raw_schedule!R24</f>
        <v>0.4</v>
      </c>
      <c r="T26" s="2">
        <f>Raw_schedule!S24</f>
        <v>0.2</v>
      </c>
      <c r="U26" s="2">
        <f>Raw_schedule!T24</f>
        <v>0.25</v>
      </c>
      <c r="V26" s="2">
        <f>Raw_schedule!U24</f>
        <v>0.5</v>
      </c>
      <c r="W26" s="2">
        <f>Raw_schedule!V24</f>
        <v>0.8</v>
      </c>
      <c r="X26" s="2">
        <f>Raw_schedule!W24</f>
        <v>0.8</v>
      </c>
      <c r="Y26" s="2">
        <f>Raw_schedule!X24</f>
        <v>0.8</v>
      </c>
      <c r="Z26" s="2">
        <f>Raw_schedule!Y24</f>
        <v>0.5</v>
      </c>
      <c r="AA26" s="2">
        <f>Raw_schedule!Z24</f>
        <v>0.35</v>
      </c>
      <c r="AB26" s="2">
        <f>Raw_schedule!AA24</f>
        <v>0.2</v>
      </c>
    </row>
    <row r="27" spans="1:28" x14ac:dyDescent="0.25">
      <c r="A27" s="39" t="str">
        <f>Raw_schedule!B25</f>
        <v>Cooling Setpoint Schedule</v>
      </c>
      <c r="B27" s="39" t="str">
        <f>Raw_schedule!A25</f>
        <v>Retail</v>
      </c>
      <c r="C27" s="2" t="str">
        <f>Raw_schedule!C25</f>
        <v>AllOtherDays</v>
      </c>
      <c r="D27" s="2"/>
      <c r="E27" s="2">
        <f>Raw_schedule!D25</f>
        <v>84.92</v>
      </c>
      <c r="F27" s="2">
        <f>Raw_schedule!E25</f>
        <v>84.92</v>
      </c>
      <c r="G27" s="2">
        <f>Raw_schedule!F25</f>
        <v>84.92</v>
      </c>
      <c r="H27" s="2">
        <f>Raw_schedule!G25</f>
        <v>84.92</v>
      </c>
      <c r="I27" s="2">
        <f>Raw_schedule!H25</f>
        <v>84.92</v>
      </c>
      <c r="J27" s="2">
        <f>Raw_schedule!I25</f>
        <v>84.92</v>
      </c>
      <c r="K27" s="2">
        <f>Raw_schedule!J25</f>
        <v>84.92</v>
      </c>
      <c r="L27" s="2">
        <f>Raw_schedule!K25</f>
        <v>84.92</v>
      </c>
      <c r="M27" s="2">
        <f>Raw_schedule!L25</f>
        <v>75.02</v>
      </c>
      <c r="N27" s="2">
        <f>Raw_schedule!M25</f>
        <v>75.02</v>
      </c>
      <c r="O27" s="2">
        <f>Raw_schedule!N25</f>
        <v>75.02</v>
      </c>
      <c r="P27" s="2">
        <f>Raw_schedule!O25</f>
        <v>75.02</v>
      </c>
      <c r="Q27" s="2">
        <f>Raw_schedule!P25</f>
        <v>75.02</v>
      </c>
      <c r="R27" s="2">
        <f>Raw_schedule!Q25</f>
        <v>75.02</v>
      </c>
      <c r="S27" s="2">
        <f>Raw_schedule!R25</f>
        <v>75.02</v>
      </c>
      <c r="T27" s="2">
        <f>Raw_schedule!S25</f>
        <v>75.02</v>
      </c>
      <c r="U27" s="2">
        <f>Raw_schedule!T25</f>
        <v>75.02</v>
      </c>
      <c r="V27" s="2">
        <f>Raw_schedule!U25</f>
        <v>75.02</v>
      </c>
      <c r="W27" s="2">
        <f>Raw_schedule!V25</f>
        <v>75.02</v>
      </c>
      <c r="X27" s="2">
        <f>Raw_schedule!W25</f>
        <v>84.92</v>
      </c>
      <c r="Y27" s="2">
        <f>Raw_schedule!X25</f>
        <v>84.92</v>
      </c>
      <c r="Z27" s="2">
        <f>Raw_schedule!Y25</f>
        <v>84.92</v>
      </c>
      <c r="AA27" s="2">
        <f>Raw_schedule!Z25</f>
        <v>84.92</v>
      </c>
      <c r="AB27" s="2">
        <f>Raw_schedule!AA25</f>
        <v>84.92</v>
      </c>
    </row>
    <row r="28" spans="1:28" x14ac:dyDescent="0.25">
      <c r="A28" s="39" t="str">
        <f>Raw_schedule!B26</f>
        <v>Cooling Setpoint Schedule</v>
      </c>
      <c r="B28" s="39" t="str">
        <f>Raw_schedule!A26</f>
        <v>Retail</v>
      </c>
      <c r="C28" s="2" t="str">
        <f>Raw_schedule!C26</f>
        <v>Saturdays</v>
      </c>
      <c r="D28" s="2"/>
      <c r="E28" s="2">
        <f>Raw_schedule!D26</f>
        <v>84.92</v>
      </c>
      <c r="F28" s="2">
        <f>Raw_schedule!E26</f>
        <v>84.92</v>
      </c>
      <c r="G28" s="2">
        <f>Raw_schedule!F26</f>
        <v>84.92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75.02</v>
      </c>
      <c r="L28" s="2">
        <f>Raw_schedule!K26</f>
        <v>75.02</v>
      </c>
      <c r="M28" s="2">
        <f>Raw_schedule!L26</f>
        <v>75.02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84.92</v>
      </c>
      <c r="AB28" s="2">
        <f>Raw_schedule!AA26</f>
        <v>84.92</v>
      </c>
    </row>
    <row r="29" spans="1:28" x14ac:dyDescent="0.25">
      <c r="A29" s="39" t="str">
        <f>Raw_schedule!B27</f>
        <v>Cooling Setpoint Schedule</v>
      </c>
      <c r="B29" s="39" t="str">
        <f>Raw_schedule!A27</f>
        <v>Retail</v>
      </c>
      <c r="C29" s="2" t="str">
        <f>Raw_schedule!C27</f>
        <v>Weekdays</v>
      </c>
      <c r="D29" s="2"/>
      <c r="E29" s="2">
        <f>Raw_schedule!D27</f>
        <v>84.92</v>
      </c>
      <c r="F29" s="2">
        <f>Raw_schedule!E27</f>
        <v>84.92</v>
      </c>
      <c r="G29" s="2">
        <f>Raw_schedule!F27</f>
        <v>84.92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75.02</v>
      </c>
      <c r="L29" s="2">
        <f>Raw_schedule!K27</f>
        <v>75.02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84.92</v>
      </c>
      <c r="AA29" s="2">
        <f>Raw_schedule!Z27</f>
        <v>84.92</v>
      </c>
      <c r="AB29" s="2">
        <f>Raw_schedule!AA27</f>
        <v>84.92</v>
      </c>
    </row>
    <row r="30" spans="1:28" x14ac:dyDescent="0.25">
      <c r="A30" s="39" t="str">
        <f>Raw_schedule!B28</f>
        <v>DHW Sch</v>
      </c>
      <c r="B30" s="39" t="str">
        <f>Raw_schedule!A28</f>
        <v>Retail</v>
      </c>
      <c r="C30" s="2" t="str">
        <f>Raw_schedule!C28</f>
        <v>AllOtherDays</v>
      </c>
      <c r="D30" s="2"/>
      <c r="E30" s="2">
        <f>Raw_schedule!D28</f>
        <v>7.0000000000000007E-2</v>
      </c>
      <c r="F30" s="2">
        <f>Raw_schedule!E28</f>
        <v>7.0000000000000007E-2</v>
      </c>
      <c r="G30" s="2">
        <f>Raw_schedule!F28</f>
        <v>7.0000000000000007E-2</v>
      </c>
      <c r="H30" s="2">
        <f>Raw_schedule!G28</f>
        <v>0.06</v>
      </c>
      <c r="I30" s="2">
        <f>Raw_schedule!H28</f>
        <v>0.06</v>
      </c>
      <c r="J30" s="2">
        <f>Raw_schedule!I28</f>
        <v>0.06</v>
      </c>
      <c r="K30" s="2">
        <f>Raw_schedule!J28</f>
        <v>7.0000000000000007E-2</v>
      </c>
      <c r="L30" s="2">
        <f>Raw_schedule!K28</f>
        <v>0.1</v>
      </c>
      <c r="M30" s="2">
        <f>Raw_schedule!L28</f>
        <v>0.12</v>
      </c>
      <c r="N30" s="2">
        <f>Raw_schedule!M28</f>
        <v>0.14000000000000001</v>
      </c>
      <c r="O30" s="2">
        <f>Raw_schedule!N28</f>
        <v>0.28999999999999998</v>
      </c>
      <c r="P30" s="2">
        <f>Raw_schedule!O28</f>
        <v>0.31</v>
      </c>
      <c r="Q30" s="2">
        <f>Raw_schedule!P28</f>
        <v>0.36</v>
      </c>
      <c r="R30" s="2">
        <f>Raw_schedule!Q28</f>
        <v>0.36</v>
      </c>
      <c r="S30" s="2">
        <f>Raw_schedule!R28</f>
        <v>0.34</v>
      </c>
      <c r="T30" s="2">
        <f>Raw_schedule!S28</f>
        <v>0.35</v>
      </c>
      <c r="U30" s="2">
        <f>Raw_schedule!T28</f>
        <v>0.37</v>
      </c>
      <c r="V30" s="2">
        <f>Raw_schedule!U28</f>
        <v>0.34</v>
      </c>
      <c r="W30" s="2">
        <f>Raw_schedule!V28</f>
        <v>0.25</v>
      </c>
      <c r="X30" s="2">
        <f>Raw_schedule!W28</f>
        <v>0.27</v>
      </c>
      <c r="Y30" s="2">
        <f>Raw_schedule!X28</f>
        <v>0.21</v>
      </c>
      <c r="Z30" s="2">
        <f>Raw_schedule!Y28</f>
        <v>0.16</v>
      </c>
      <c r="AA30" s="2">
        <f>Raw_schedule!Z28</f>
        <v>0.1</v>
      </c>
      <c r="AB30" s="2">
        <f>Raw_schedule!AA28</f>
        <v>0.06</v>
      </c>
    </row>
    <row r="31" spans="1:28" x14ac:dyDescent="0.25">
      <c r="A31" s="39" t="str">
        <f>Raw_schedule!B29</f>
        <v>DHW Sch</v>
      </c>
      <c r="B31" s="39" t="str">
        <f>Raw_schedule!A29</f>
        <v>Retail</v>
      </c>
      <c r="C31" s="2" t="str">
        <f>Raw_schedule!C29</f>
        <v>Saturday</v>
      </c>
      <c r="D31" s="2"/>
      <c r="E31" s="2">
        <f>Raw_schedule!D29</f>
        <v>0.11</v>
      </c>
      <c r="F31" s="2">
        <f>Raw_schedule!E29</f>
        <v>0.1</v>
      </c>
      <c r="G31" s="2">
        <f>Raw_schedule!F29</f>
        <v>0.08</v>
      </c>
      <c r="H31" s="2">
        <f>Raw_schedule!G29</f>
        <v>0.06</v>
      </c>
      <c r="I31" s="2">
        <f>Raw_schedule!H29</f>
        <v>0.06</v>
      </c>
      <c r="J31" s="2">
        <f>Raw_schedule!I29</f>
        <v>0.06</v>
      </c>
      <c r="K31" s="2">
        <f>Raw_schedule!J29</f>
        <v>7.0000000000000007E-2</v>
      </c>
      <c r="L31" s="2">
        <f>Raw_schedule!K29</f>
        <v>0.2</v>
      </c>
      <c r="M31" s="2">
        <f>Raw_schedule!L29</f>
        <v>0.24</v>
      </c>
      <c r="N31" s="2">
        <f>Raw_schedule!M29</f>
        <v>0.27</v>
      </c>
      <c r="O31" s="2">
        <f>Raw_schedule!N29</f>
        <v>0.42</v>
      </c>
      <c r="P31" s="2">
        <f>Raw_schedule!O29</f>
        <v>0.54</v>
      </c>
      <c r="Q31" s="2">
        <f>Raw_schedule!P29</f>
        <v>0.59</v>
      </c>
      <c r="R31" s="2">
        <f>Raw_schedule!Q29</f>
        <v>0.6</v>
      </c>
      <c r="S31" s="2">
        <f>Raw_schedule!R29</f>
        <v>0.49</v>
      </c>
      <c r="T31" s="2">
        <f>Raw_schedule!S29</f>
        <v>0.48</v>
      </c>
      <c r="U31" s="2">
        <f>Raw_schedule!T29</f>
        <v>0.47</v>
      </c>
      <c r="V31" s="2">
        <f>Raw_schedule!U29</f>
        <v>0.46</v>
      </c>
      <c r="W31" s="2">
        <f>Raw_schedule!V29</f>
        <v>0.44</v>
      </c>
      <c r="X31" s="2">
        <f>Raw_schedule!W29</f>
        <v>0.36</v>
      </c>
      <c r="Y31" s="2">
        <f>Raw_schedule!X29</f>
        <v>0.28999999999999998</v>
      </c>
      <c r="Z31" s="2">
        <f>Raw_schedule!Y29</f>
        <v>0.22</v>
      </c>
      <c r="AA31" s="2">
        <f>Raw_schedule!Z29</f>
        <v>0.16</v>
      </c>
      <c r="AB31" s="2">
        <f>Raw_schedule!AA29</f>
        <v>0.13</v>
      </c>
    </row>
    <row r="32" spans="1:28" x14ac:dyDescent="0.25">
      <c r="A32" s="39" t="str">
        <f>Raw_schedule!B30</f>
        <v>DHW Sch</v>
      </c>
      <c r="B32" s="39" t="str">
        <f>Raw_schedule!A30</f>
        <v>Retail</v>
      </c>
      <c r="C32" s="2" t="str">
        <f>Raw_schedule!C30</f>
        <v>Weekdays</v>
      </c>
      <c r="D32" s="2"/>
      <c r="E32" s="2">
        <f>Raw_schedule!D30</f>
        <v>0.04</v>
      </c>
      <c r="F32" s="2">
        <f>Raw_schedule!E30</f>
        <v>0.05</v>
      </c>
      <c r="G32" s="2">
        <f>Raw_schedule!F30</f>
        <v>0.05</v>
      </c>
      <c r="H32" s="2">
        <f>Raw_schedule!G30</f>
        <v>0.04</v>
      </c>
      <c r="I32" s="2">
        <f>Raw_schedule!H30</f>
        <v>0.04</v>
      </c>
      <c r="J32" s="2">
        <f>Raw_schedule!I30</f>
        <v>0.04</v>
      </c>
      <c r="K32" s="2">
        <f>Raw_schedule!J30</f>
        <v>0.04</v>
      </c>
      <c r="L32" s="2">
        <f>Raw_schedule!K30</f>
        <v>0.15</v>
      </c>
      <c r="M32" s="2">
        <f>Raw_schedule!L30</f>
        <v>0.23</v>
      </c>
      <c r="N32" s="2">
        <f>Raw_schedule!M30</f>
        <v>0.32</v>
      </c>
      <c r="O32" s="2">
        <f>Raw_schedule!N30</f>
        <v>0.41</v>
      </c>
      <c r="P32" s="2">
        <f>Raw_schedule!O30</f>
        <v>0.56999999999999995</v>
      </c>
      <c r="Q32" s="2">
        <f>Raw_schedule!P30</f>
        <v>0.62</v>
      </c>
      <c r="R32" s="2">
        <f>Raw_schedule!Q30</f>
        <v>0.61</v>
      </c>
      <c r="S32" s="2">
        <f>Raw_schedule!R30</f>
        <v>0.5</v>
      </c>
      <c r="T32" s="2">
        <f>Raw_schedule!S30</f>
        <v>0.45</v>
      </c>
      <c r="U32" s="2">
        <f>Raw_schedule!T30</f>
        <v>0.46</v>
      </c>
      <c r="V32" s="2">
        <f>Raw_schedule!U30</f>
        <v>0.47</v>
      </c>
      <c r="W32" s="2">
        <f>Raw_schedule!V30</f>
        <v>0.42</v>
      </c>
      <c r="X32" s="2">
        <f>Raw_schedule!W30</f>
        <v>0.34</v>
      </c>
      <c r="Y32" s="2">
        <f>Raw_schedule!X30</f>
        <v>0.33</v>
      </c>
      <c r="Z32" s="2">
        <f>Raw_schedule!Y30</f>
        <v>0.23</v>
      </c>
      <c r="AA32" s="2">
        <f>Raw_schedule!Z30</f>
        <v>0.13</v>
      </c>
      <c r="AB32" s="2">
        <f>Raw_schedule!AA30</f>
        <v>0.08</v>
      </c>
    </row>
    <row r="33" spans="1:28" x14ac:dyDescent="0.25">
      <c r="A33" s="39" t="str">
        <f>Raw_schedule!B31</f>
        <v>Elec Equip Sch</v>
      </c>
      <c r="B33" s="39" t="str">
        <f>Raw_schedule!A31</f>
        <v>Retail</v>
      </c>
      <c r="C33" s="2" t="str">
        <f>Raw_schedule!C31</f>
        <v>AllOtherDays</v>
      </c>
      <c r="D33" s="2"/>
      <c r="E33" s="2">
        <f>Raw_schedule!D31</f>
        <v>0.05</v>
      </c>
      <c r="F33" s="2">
        <f>Raw_schedule!E31</f>
        <v>0.05</v>
      </c>
      <c r="G33" s="2">
        <f>Raw_schedule!F31</f>
        <v>0.05</v>
      </c>
      <c r="H33" s="2">
        <f>Raw_schedule!G31</f>
        <v>0.05</v>
      </c>
      <c r="I33" s="2">
        <f>Raw_schedule!H31</f>
        <v>0.05</v>
      </c>
      <c r="J33" s="2">
        <f>Raw_schedule!I31</f>
        <v>0.05</v>
      </c>
      <c r="K33" s="2">
        <f>Raw_schedule!J31</f>
        <v>0.05</v>
      </c>
      <c r="L33" s="2">
        <f>Raw_schedule!K31</f>
        <v>0.05</v>
      </c>
      <c r="M33" s="2">
        <f>Raw_schedule!L31</f>
        <v>0.1</v>
      </c>
      <c r="N33" s="2">
        <f>Raw_schedule!M31</f>
        <v>0.1</v>
      </c>
      <c r="O33" s="2">
        <f>Raw_schedule!N31</f>
        <v>0.4</v>
      </c>
      <c r="P33" s="2">
        <f>Raw_schedule!O31</f>
        <v>0.4</v>
      </c>
      <c r="Q33" s="2">
        <f>Raw_schedule!P31</f>
        <v>0.6</v>
      </c>
      <c r="R33" s="2">
        <f>Raw_schedule!Q31</f>
        <v>0.6</v>
      </c>
      <c r="S33" s="2">
        <f>Raw_schedule!R31</f>
        <v>0.6</v>
      </c>
      <c r="T33" s="2">
        <f>Raw_schedule!S31</f>
        <v>0.6</v>
      </c>
      <c r="U33" s="2">
        <f>Raw_schedule!T31</f>
        <v>0.6</v>
      </c>
      <c r="V33" s="2">
        <f>Raw_schedule!U31</f>
        <v>0.4</v>
      </c>
      <c r="W33" s="2">
        <f>Raw_schedule!V31</f>
        <v>0.2</v>
      </c>
      <c r="X33" s="2">
        <f>Raw_schedule!W31</f>
        <v>0.05</v>
      </c>
      <c r="Y33" s="2">
        <f>Raw_schedule!X31</f>
        <v>0.05</v>
      </c>
      <c r="Z33" s="2">
        <f>Raw_schedule!Y31</f>
        <v>0.05</v>
      </c>
      <c r="AA33" s="2">
        <f>Raw_schedule!Z31</f>
        <v>0.05</v>
      </c>
      <c r="AB33" s="2">
        <f>Raw_schedule!AA31</f>
        <v>0.05</v>
      </c>
    </row>
    <row r="34" spans="1:28" x14ac:dyDescent="0.25">
      <c r="A34" s="39" t="str">
        <f>Raw_schedule!B32</f>
        <v>Elec Equip Sch</v>
      </c>
      <c r="B34" s="39" t="str">
        <f>Raw_schedule!A32</f>
        <v>Retail</v>
      </c>
      <c r="C34" s="2" t="str">
        <f>Raw_schedule!C32</f>
        <v>Saturday</v>
      </c>
      <c r="D34" s="2"/>
      <c r="E34" s="2">
        <f>Raw_schedule!D32</f>
        <v>0.05</v>
      </c>
      <c r="F34" s="2">
        <f>Raw_schedule!E32</f>
        <v>0.05</v>
      </c>
      <c r="G34" s="2">
        <f>Raw_schedule!F32</f>
        <v>0.05</v>
      </c>
      <c r="H34" s="2">
        <f>Raw_schedule!G32</f>
        <v>0.05</v>
      </c>
      <c r="I34" s="2">
        <f>Raw_schedule!H32</f>
        <v>0.05</v>
      </c>
      <c r="J34" s="2">
        <f>Raw_schedule!I32</f>
        <v>0.05</v>
      </c>
      <c r="K34" s="2">
        <f>Raw_schedule!J32</f>
        <v>0.05</v>
      </c>
      <c r="L34" s="2">
        <f>Raw_schedule!K32</f>
        <v>0.1</v>
      </c>
      <c r="M34" s="2">
        <f>Raw_schedule!L32</f>
        <v>0.3</v>
      </c>
      <c r="N34" s="2">
        <f>Raw_schedule!M32</f>
        <v>0.6</v>
      </c>
      <c r="O34" s="2">
        <f>Raw_schedule!N32</f>
        <v>0.9</v>
      </c>
      <c r="P34" s="2">
        <f>Raw_schedule!O32</f>
        <v>0.9</v>
      </c>
      <c r="Q34" s="2">
        <f>Raw_schedule!P32</f>
        <v>0.9</v>
      </c>
      <c r="R34" s="2">
        <f>Raw_schedule!Q32</f>
        <v>0.9</v>
      </c>
      <c r="S34" s="2">
        <f>Raw_schedule!R32</f>
        <v>0.9</v>
      </c>
      <c r="T34" s="2">
        <f>Raw_schedule!S32</f>
        <v>0.9</v>
      </c>
      <c r="U34" s="2">
        <f>Raw_schedule!T32</f>
        <v>0.9</v>
      </c>
      <c r="V34" s="2">
        <f>Raw_schedule!U32</f>
        <v>0.9</v>
      </c>
      <c r="W34" s="2">
        <f>Raw_schedule!V32</f>
        <v>0.5</v>
      </c>
      <c r="X34" s="2">
        <f>Raw_schedule!W32</f>
        <v>0.3</v>
      </c>
      <c r="Y34" s="2">
        <f>Raw_schedule!X32</f>
        <v>0.3</v>
      </c>
      <c r="Z34" s="2">
        <f>Raw_schedule!Y32</f>
        <v>0.1</v>
      </c>
      <c r="AA34" s="2">
        <f>Raw_schedule!Z32</f>
        <v>0.05</v>
      </c>
      <c r="AB34" s="2">
        <f>Raw_schedule!AA32</f>
        <v>0.05</v>
      </c>
    </row>
    <row r="35" spans="1:28" x14ac:dyDescent="0.25">
      <c r="A35" s="39" t="str">
        <f>Raw_schedule!B33</f>
        <v>Elec Equip Sch</v>
      </c>
      <c r="B35" s="39" t="str">
        <f>Raw_schedule!A33</f>
        <v>Retail</v>
      </c>
      <c r="C35" s="2" t="str">
        <f>Raw_schedule!C33</f>
        <v>Weekdays</v>
      </c>
      <c r="D35" s="2"/>
      <c r="E35" s="2">
        <f>Raw_schedule!D33</f>
        <v>0.05</v>
      </c>
      <c r="F35" s="2">
        <f>Raw_schedule!E33</f>
        <v>0.05</v>
      </c>
      <c r="G35" s="2">
        <f>Raw_schedule!F33</f>
        <v>0.05</v>
      </c>
      <c r="H35" s="2">
        <f>Raw_schedule!G33</f>
        <v>0.05</v>
      </c>
      <c r="I35" s="2">
        <f>Raw_schedule!H33</f>
        <v>0.05</v>
      </c>
      <c r="J35" s="2">
        <f>Raw_schedule!I33</f>
        <v>0.05</v>
      </c>
      <c r="K35" s="2">
        <f>Raw_schedule!J33</f>
        <v>0.05</v>
      </c>
      <c r="L35" s="2">
        <f>Raw_schedule!K33</f>
        <v>0.2</v>
      </c>
      <c r="M35" s="2">
        <f>Raw_schedule!L33</f>
        <v>0.5</v>
      </c>
      <c r="N35" s="2">
        <f>Raw_schedule!M33</f>
        <v>0.9</v>
      </c>
      <c r="O35" s="2">
        <f>Raw_schedule!N33</f>
        <v>0.9</v>
      </c>
      <c r="P35" s="2">
        <f>Raw_schedule!O33</f>
        <v>0.9</v>
      </c>
      <c r="Q35" s="2">
        <f>Raw_schedule!P33</f>
        <v>0.9</v>
      </c>
      <c r="R35" s="2">
        <f>Raw_schedule!Q33</f>
        <v>0.9</v>
      </c>
      <c r="S35" s="2">
        <f>Raw_schedule!R33</f>
        <v>0.9</v>
      </c>
      <c r="T35" s="2">
        <f>Raw_schedule!S33</f>
        <v>0.9</v>
      </c>
      <c r="U35" s="2">
        <f>Raw_schedule!T33</f>
        <v>0.9</v>
      </c>
      <c r="V35" s="2">
        <f>Raw_schedule!U33</f>
        <v>0.9</v>
      </c>
      <c r="W35" s="2">
        <f>Raw_schedule!V33</f>
        <v>0.6</v>
      </c>
      <c r="X35" s="2">
        <f>Raw_schedule!W33</f>
        <v>0.6</v>
      </c>
      <c r="Y35" s="2">
        <f>Raw_schedule!X33</f>
        <v>0.5</v>
      </c>
      <c r="Z35" s="2">
        <f>Raw_schedule!Y33</f>
        <v>0.2</v>
      </c>
      <c r="AA35" s="2">
        <f>Raw_schedule!Z33</f>
        <v>0.05</v>
      </c>
      <c r="AB35" s="2">
        <f>Raw_schedule!AA33</f>
        <v>0.05</v>
      </c>
    </row>
    <row r="36" spans="1:28" x14ac:dyDescent="0.25">
      <c r="A36" s="39" t="str">
        <f>Raw_schedule!B34</f>
        <v>Heating Setpoint Schedule</v>
      </c>
      <c r="B36" s="39" t="str">
        <f>Raw_schedule!A34</f>
        <v>Retail</v>
      </c>
      <c r="C36" s="2" t="str">
        <f>Raw_schedule!C34</f>
        <v>AllOtherDays</v>
      </c>
      <c r="D36" s="2"/>
      <c r="E36" s="2">
        <f>Raw_schedule!D34</f>
        <v>60.08</v>
      </c>
      <c r="F36" s="2">
        <f>Raw_schedule!E34</f>
        <v>60.08</v>
      </c>
      <c r="G36" s="2">
        <f>Raw_schedule!F34</f>
        <v>60.08</v>
      </c>
      <c r="H36" s="2">
        <f>Raw_schedule!G34</f>
        <v>60.08</v>
      </c>
      <c r="I36" s="2">
        <f>Raw_schedule!H34</f>
        <v>60.08</v>
      </c>
      <c r="J36" s="2">
        <f>Raw_schedule!I34</f>
        <v>60.08</v>
      </c>
      <c r="K36" s="2">
        <f>Raw_schedule!J34</f>
        <v>60.08</v>
      </c>
      <c r="L36" s="2">
        <f>Raw_schedule!K34</f>
        <v>60.08</v>
      </c>
      <c r="M36" s="2">
        <f>Raw_schedule!L34</f>
        <v>69.98</v>
      </c>
      <c r="N36" s="2">
        <f>Raw_schedule!M34</f>
        <v>69.98</v>
      </c>
      <c r="O36" s="2">
        <f>Raw_schedule!N34</f>
        <v>69.98</v>
      </c>
      <c r="P36" s="2">
        <f>Raw_schedule!O34</f>
        <v>69.98</v>
      </c>
      <c r="Q36" s="2">
        <f>Raw_schedule!P34</f>
        <v>69.98</v>
      </c>
      <c r="R36" s="2">
        <f>Raw_schedule!Q34</f>
        <v>69.98</v>
      </c>
      <c r="S36" s="2">
        <f>Raw_schedule!R34</f>
        <v>69.98</v>
      </c>
      <c r="T36" s="2">
        <f>Raw_schedule!S34</f>
        <v>69.98</v>
      </c>
      <c r="U36" s="2">
        <f>Raw_schedule!T34</f>
        <v>69.98</v>
      </c>
      <c r="V36" s="2">
        <f>Raw_schedule!U34</f>
        <v>69.98</v>
      </c>
      <c r="W36" s="2">
        <f>Raw_schedule!V34</f>
        <v>69.98</v>
      </c>
      <c r="X36" s="2">
        <f>Raw_schedule!W34</f>
        <v>60.08</v>
      </c>
      <c r="Y36" s="2">
        <f>Raw_schedule!X34</f>
        <v>60.08</v>
      </c>
      <c r="Z36" s="2">
        <f>Raw_schedule!Y34</f>
        <v>60.08</v>
      </c>
      <c r="AA36" s="2">
        <f>Raw_schedule!Z34</f>
        <v>60.08</v>
      </c>
      <c r="AB36" s="2">
        <f>Raw_schedule!AA34</f>
        <v>60.08</v>
      </c>
    </row>
    <row r="37" spans="1:28" x14ac:dyDescent="0.25">
      <c r="A37" s="39" t="str">
        <f>Raw_schedule!B35</f>
        <v>Heating Setpoint Schedule</v>
      </c>
      <c r="B37" s="39" t="str">
        <f>Raw_schedule!A35</f>
        <v>Retail</v>
      </c>
      <c r="C37" s="2" t="str">
        <f>Raw_schedule!C35</f>
        <v>Saturdays</v>
      </c>
      <c r="D37" s="2"/>
      <c r="E37" s="2">
        <f>Raw_schedule!D35</f>
        <v>60.08</v>
      </c>
      <c r="F37" s="2">
        <f>Raw_schedule!E35</f>
        <v>60.08</v>
      </c>
      <c r="G37" s="2">
        <f>Raw_schedule!F35</f>
        <v>60.08</v>
      </c>
      <c r="H37" s="2">
        <f>Raw_schedule!G35</f>
        <v>60.08</v>
      </c>
      <c r="I37" s="2">
        <f>Raw_schedule!H35</f>
        <v>60.08</v>
      </c>
      <c r="J37" s="2">
        <f>Raw_schedule!I35</f>
        <v>60.08</v>
      </c>
      <c r="K37" s="2">
        <f>Raw_schedule!J35</f>
        <v>69.98</v>
      </c>
      <c r="L37" s="2">
        <f>Raw_schedule!K35</f>
        <v>69.98</v>
      </c>
      <c r="M37" s="2">
        <f>Raw_schedule!L35</f>
        <v>69.98</v>
      </c>
      <c r="N37" s="2">
        <f>Raw_schedule!M35</f>
        <v>69.98</v>
      </c>
      <c r="O37" s="2">
        <f>Raw_schedule!N35</f>
        <v>69.98</v>
      </c>
      <c r="P37" s="2">
        <f>Raw_schedule!O35</f>
        <v>69.98</v>
      </c>
      <c r="Q37" s="2">
        <f>Raw_schedule!P35</f>
        <v>69.98</v>
      </c>
      <c r="R37" s="2">
        <f>Raw_schedule!Q35</f>
        <v>69.98</v>
      </c>
      <c r="S37" s="2">
        <f>Raw_schedule!R35</f>
        <v>69.98</v>
      </c>
      <c r="T37" s="2">
        <f>Raw_schedule!S35</f>
        <v>69.98</v>
      </c>
      <c r="U37" s="2">
        <f>Raw_schedule!T35</f>
        <v>69.98</v>
      </c>
      <c r="V37" s="2">
        <f>Raw_schedule!U35</f>
        <v>69.98</v>
      </c>
      <c r="W37" s="2">
        <f>Raw_schedule!V35</f>
        <v>69.98</v>
      </c>
      <c r="X37" s="2">
        <f>Raw_schedule!W35</f>
        <v>69.98</v>
      </c>
      <c r="Y37" s="2">
        <f>Raw_schedule!X35</f>
        <v>69.98</v>
      </c>
      <c r="Z37" s="2">
        <f>Raw_schedule!Y35</f>
        <v>69.98</v>
      </c>
      <c r="AA37" s="2">
        <f>Raw_schedule!Z35</f>
        <v>60.08</v>
      </c>
      <c r="AB37" s="2">
        <f>Raw_schedule!AA35</f>
        <v>60.08</v>
      </c>
    </row>
    <row r="38" spans="1:28" x14ac:dyDescent="0.25">
      <c r="A38" s="39" t="str">
        <f>Raw_schedule!B36</f>
        <v>Heating Setpoint Schedule</v>
      </c>
      <c r="B38" s="39" t="str">
        <f>Raw_schedule!A36</f>
        <v>Retail</v>
      </c>
      <c r="C38" s="2" t="str">
        <f>Raw_schedule!C36</f>
        <v>Weekdays</v>
      </c>
      <c r="D38" s="2"/>
      <c r="E38" s="2">
        <f>Raw_schedule!D36</f>
        <v>60.08</v>
      </c>
      <c r="F38" s="2">
        <f>Raw_schedule!E36</f>
        <v>60.08</v>
      </c>
      <c r="G38" s="2">
        <f>Raw_schedule!F36</f>
        <v>60.08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69.98</v>
      </c>
      <c r="L38" s="2">
        <f>Raw_schedule!K36</f>
        <v>69.98</v>
      </c>
      <c r="M38" s="2">
        <f>Raw_schedule!L36</f>
        <v>69.98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60.08</v>
      </c>
      <c r="AA38" s="2">
        <f>Raw_schedule!Z36</f>
        <v>60.08</v>
      </c>
      <c r="AB38" s="2">
        <f>Raw_schedule!AA36</f>
        <v>60.08</v>
      </c>
    </row>
    <row r="39" spans="1:28" x14ac:dyDescent="0.25">
      <c r="A39" s="39" t="str">
        <f>Raw_schedule!B37</f>
        <v>Infiltration Schedule</v>
      </c>
      <c r="B39" s="39" t="str">
        <f>Raw_schedule!A37</f>
        <v>Retail</v>
      </c>
      <c r="C39" s="2" t="str">
        <f>Raw_schedule!C37</f>
        <v>AllDays</v>
      </c>
      <c r="D39" s="2"/>
      <c r="E39" s="2">
        <f>Raw_schedule!D37</f>
        <v>1</v>
      </c>
      <c r="F39" s="2">
        <f>Raw_schedule!E37</f>
        <v>1</v>
      </c>
      <c r="G39" s="2">
        <f>Raw_schedule!F37</f>
        <v>1</v>
      </c>
      <c r="H39" s="2">
        <f>Raw_schedule!G37</f>
        <v>1</v>
      </c>
      <c r="I39" s="2">
        <f>Raw_schedule!H37</f>
        <v>1</v>
      </c>
      <c r="J39" s="2">
        <f>Raw_schedule!I37</f>
        <v>1</v>
      </c>
      <c r="K39" s="2">
        <f>Raw_schedule!J37</f>
        <v>1</v>
      </c>
      <c r="L39" s="2">
        <f>Raw_schedule!K37</f>
        <v>1</v>
      </c>
      <c r="M39" s="2">
        <f>Raw_schedule!L37</f>
        <v>1</v>
      </c>
      <c r="N39" s="2">
        <f>Raw_schedule!M37</f>
        <v>1</v>
      </c>
      <c r="O39" s="2">
        <f>Raw_schedule!N37</f>
        <v>1</v>
      </c>
      <c r="P39" s="2">
        <f>Raw_schedule!O37</f>
        <v>1</v>
      </c>
      <c r="Q39" s="2">
        <f>Raw_schedule!P37</f>
        <v>1</v>
      </c>
      <c r="R39" s="2">
        <f>Raw_schedule!Q37</f>
        <v>1</v>
      </c>
      <c r="S39" s="2">
        <f>Raw_schedule!R37</f>
        <v>1</v>
      </c>
      <c r="T39" s="2">
        <f>Raw_schedule!S37</f>
        <v>1</v>
      </c>
      <c r="U39" s="2">
        <f>Raw_schedule!T37</f>
        <v>1</v>
      </c>
      <c r="V39" s="2">
        <f>Raw_schedule!U37</f>
        <v>1</v>
      </c>
      <c r="W39" s="2">
        <f>Raw_schedule!V37</f>
        <v>1</v>
      </c>
      <c r="X39" s="2">
        <f>Raw_schedule!W37</f>
        <v>1</v>
      </c>
      <c r="Y39" s="2">
        <f>Raw_schedule!X37</f>
        <v>1</v>
      </c>
      <c r="Z39" s="2">
        <f>Raw_schedule!Y37</f>
        <v>1</v>
      </c>
      <c r="AA39" s="2">
        <f>Raw_schedule!Z37</f>
        <v>1</v>
      </c>
      <c r="AB39" s="2">
        <f>Raw_schedule!AA37</f>
        <v>1</v>
      </c>
    </row>
    <row r="40" spans="1:28" x14ac:dyDescent="0.25">
      <c r="A40" s="39" t="str">
        <f>Raw_schedule!B38</f>
        <v>Lighting Schedule</v>
      </c>
      <c r="B40" s="39" t="str">
        <f>Raw_schedule!A38</f>
        <v>Retail</v>
      </c>
      <c r="C40" s="2" t="str">
        <f>Raw_schedule!C38</f>
        <v>AllOtherDays</v>
      </c>
      <c r="D40" s="2"/>
      <c r="E40" s="2">
        <f>Raw_schedule!D38</f>
        <v>0.05</v>
      </c>
      <c r="F40" s="2">
        <f>Raw_schedule!E38</f>
        <v>0.05</v>
      </c>
      <c r="G40" s="2">
        <f>Raw_schedule!F38</f>
        <v>0.05</v>
      </c>
      <c r="H40" s="2">
        <f>Raw_schedule!G38</f>
        <v>0.05</v>
      </c>
      <c r="I40" s="2">
        <f>Raw_schedule!H38</f>
        <v>0.05</v>
      </c>
      <c r="J40" s="2">
        <f>Raw_schedule!I38</f>
        <v>0.05</v>
      </c>
      <c r="K40" s="2">
        <f>Raw_schedule!J38</f>
        <v>0.05</v>
      </c>
      <c r="L40" s="2">
        <f>Raw_schedule!K38</f>
        <v>0.05</v>
      </c>
      <c r="M40" s="2">
        <f>Raw_schedule!L38</f>
        <v>0.1</v>
      </c>
      <c r="N40" s="2">
        <f>Raw_schedule!M38</f>
        <v>0.1</v>
      </c>
      <c r="O40" s="2">
        <f>Raw_schedule!N38</f>
        <v>0.4</v>
      </c>
      <c r="P40" s="2">
        <f>Raw_schedule!O38</f>
        <v>0.4</v>
      </c>
      <c r="Q40" s="2">
        <f>Raw_schedule!P38</f>
        <v>0.55000000000000004</v>
      </c>
      <c r="R40" s="2">
        <f>Raw_schedule!Q38</f>
        <v>0.55000000000000004</v>
      </c>
      <c r="S40" s="2">
        <f>Raw_schedule!R38</f>
        <v>0.55000000000000004</v>
      </c>
      <c r="T40" s="2">
        <f>Raw_schedule!S38</f>
        <v>0.55000000000000004</v>
      </c>
      <c r="U40" s="2">
        <f>Raw_schedule!T38</f>
        <v>0.55000000000000004</v>
      </c>
      <c r="V40" s="2">
        <f>Raw_schedule!U38</f>
        <v>0.4</v>
      </c>
      <c r="W40" s="2">
        <f>Raw_schedule!V38</f>
        <v>0.2</v>
      </c>
      <c r="X40" s="2">
        <f>Raw_schedule!W38</f>
        <v>0.05</v>
      </c>
      <c r="Y40" s="2">
        <f>Raw_schedule!X38</f>
        <v>0.05</v>
      </c>
      <c r="Z40" s="2">
        <f>Raw_schedule!Y38</f>
        <v>0.05</v>
      </c>
      <c r="AA40" s="2">
        <f>Raw_schedule!Z38</f>
        <v>0.05</v>
      </c>
      <c r="AB40" s="2">
        <f>Raw_schedule!AA38</f>
        <v>0.05</v>
      </c>
    </row>
    <row r="41" spans="1:28" x14ac:dyDescent="0.25">
      <c r="A41" s="39" t="str">
        <f>Raw_schedule!B39</f>
        <v>Lighting Schedule</v>
      </c>
      <c r="B41" s="39" t="str">
        <f>Raw_schedule!A39</f>
        <v>Retail</v>
      </c>
      <c r="C41" s="2" t="str">
        <f>Raw_schedule!C39</f>
        <v>Saturday</v>
      </c>
      <c r="D41" s="2"/>
      <c r="E41" s="2">
        <f>Raw_schedule!D39</f>
        <v>0.05</v>
      </c>
      <c r="F41" s="2">
        <f>Raw_schedule!E39</f>
        <v>0.05</v>
      </c>
      <c r="G41" s="2">
        <f>Raw_schedule!F39</f>
        <v>0.05</v>
      </c>
      <c r="H41" s="2">
        <f>Raw_schedule!G39</f>
        <v>0.05</v>
      </c>
      <c r="I41" s="2">
        <f>Raw_schedule!H39</f>
        <v>0.05</v>
      </c>
      <c r="J41" s="2">
        <f>Raw_schedule!I39</f>
        <v>0.05</v>
      </c>
      <c r="K41" s="2">
        <f>Raw_schedule!J39</f>
        <v>0.05</v>
      </c>
      <c r="L41" s="2">
        <f>Raw_schedule!K39</f>
        <v>0.1</v>
      </c>
      <c r="M41" s="2">
        <f>Raw_schedule!L39</f>
        <v>0.3</v>
      </c>
      <c r="N41" s="2">
        <f>Raw_schedule!M39</f>
        <v>0.55000000000000004</v>
      </c>
      <c r="O41" s="2">
        <f>Raw_schedule!N39</f>
        <v>0.85</v>
      </c>
      <c r="P41" s="2">
        <f>Raw_schedule!O39</f>
        <v>0.85</v>
      </c>
      <c r="Q41" s="2">
        <f>Raw_schedule!P39</f>
        <v>0.85</v>
      </c>
      <c r="R41" s="2">
        <f>Raw_schedule!Q39</f>
        <v>0.85</v>
      </c>
      <c r="S41" s="2">
        <f>Raw_schedule!R39</f>
        <v>0.85</v>
      </c>
      <c r="T41" s="2">
        <f>Raw_schedule!S39</f>
        <v>0.85</v>
      </c>
      <c r="U41" s="2">
        <f>Raw_schedule!T39</f>
        <v>0.85</v>
      </c>
      <c r="V41" s="2">
        <f>Raw_schedule!U39</f>
        <v>0.85</v>
      </c>
      <c r="W41" s="2">
        <f>Raw_schedule!V39</f>
        <v>0.5</v>
      </c>
      <c r="X41" s="2">
        <f>Raw_schedule!W39</f>
        <v>0.3</v>
      </c>
      <c r="Y41" s="2">
        <f>Raw_schedule!X39</f>
        <v>0.3</v>
      </c>
      <c r="Z41" s="2">
        <f>Raw_schedule!Y39</f>
        <v>0.1</v>
      </c>
      <c r="AA41" s="2">
        <f>Raw_schedule!Z39</f>
        <v>0.05</v>
      </c>
      <c r="AB41" s="2">
        <f>Raw_schedule!AA39</f>
        <v>0.05</v>
      </c>
    </row>
    <row r="42" spans="1:28" x14ac:dyDescent="0.25">
      <c r="A42" s="39" t="str">
        <f>Raw_schedule!B40</f>
        <v>Lighting Schedule</v>
      </c>
      <c r="B42" s="39" t="str">
        <f>Raw_schedule!A40</f>
        <v>Retail</v>
      </c>
      <c r="C42" s="2" t="str">
        <f>Raw_schedule!C40</f>
        <v>Weekdays</v>
      </c>
      <c r="D42" s="2"/>
      <c r="E42" s="2">
        <f>Raw_schedule!D40</f>
        <v>0.05</v>
      </c>
      <c r="F42" s="2">
        <f>Raw_schedule!E40</f>
        <v>0.05</v>
      </c>
      <c r="G42" s="2">
        <f>Raw_schedule!F40</f>
        <v>0.05</v>
      </c>
      <c r="H42" s="2">
        <f>Raw_schedule!G40</f>
        <v>0.05</v>
      </c>
      <c r="I42" s="2">
        <f>Raw_schedule!H40</f>
        <v>0.05</v>
      </c>
      <c r="J42" s="2">
        <f>Raw_schedule!I40</f>
        <v>0.05</v>
      </c>
      <c r="K42" s="2">
        <f>Raw_schedule!J40</f>
        <v>0.05</v>
      </c>
      <c r="L42" s="2">
        <f>Raw_schedule!K40</f>
        <v>0.2</v>
      </c>
      <c r="M42" s="2">
        <f>Raw_schedule!L40</f>
        <v>0.5</v>
      </c>
      <c r="N42" s="2">
        <f>Raw_schedule!M40</f>
        <v>0.85</v>
      </c>
      <c r="O42" s="2">
        <f>Raw_schedule!N40</f>
        <v>0.85</v>
      </c>
      <c r="P42" s="2">
        <f>Raw_schedule!O40</f>
        <v>0.85</v>
      </c>
      <c r="Q42" s="2">
        <f>Raw_schedule!P40</f>
        <v>0.85</v>
      </c>
      <c r="R42" s="2">
        <f>Raw_schedule!Q40</f>
        <v>0.85</v>
      </c>
      <c r="S42" s="2">
        <f>Raw_schedule!R40</f>
        <v>0.85</v>
      </c>
      <c r="T42" s="2">
        <f>Raw_schedule!S40</f>
        <v>0.85</v>
      </c>
      <c r="U42" s="2">
        <f>Raw_schedule!T40</f>
        <v>0.85</v>
      </c>
      <c r="V42" s="2">
        <f>Raw_schedule!U40</f>
        <v>0.85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</v>
      </c>
      <c r="Z42" s="2">
        <f>Raw_schedule!Y40</f>
        <v>0.2</v>
      </c>
      <c r="AA42" s="2">
        <f>Raw_schedule!Z40</f>
        <v>0.05</v>
      </c>
      <c r="AB42" s="2">
        <f>Raw_schedule!AA40</f>
        <v>0.05</v>
      </c>
    </row>
    <row r="43" spans="1:28" x14ac:dyDescent="0.25">
      <c r="A43" s="39" t="str">
        <f>Raw_schedule!B41</f>
        <v>OA Schedule</v>
      </c>
      <c r="B43" s="39" t="str">
        <f>Raw_schedule!A41</f>
        <v>Retail</v>
      </c>
      <c r="C43" s="2" t="str">
        <f>Raw_schedule!C41</f>
        <v>AllOtherDays</v>
      </c>
      <c r="D43" s="2"/>
      <c r="E43" s="2">
        <f>Raw_schedule!D41</f>
        <v>0</v>
      </c>
      <c r="F43" s="2">
        <f>Raw_schedule!E41</f>
        <v>0</v>
      </c>
      <c r="G43" s="2">
        <f>Raw_schedule!F41</f>
        <v>0</v>
      </c>
      <c r="H43" s="2">
        <f>Raw_schedule!G41</f>
        <v>0</v>
      </c>
      <c r="I43" s="2">
        <f>Raw_schedule!H41</f>
        <v>0</v>
      </c>
      <c r="J43" s="2">
        <f>Raw_schedule!I41</f>
        <v>0</v>
      </c>
      <c r="K43" s="2">
        <f>Raw_schedule!J41</f>
        <v>0</v>
      </c>
      <c r="L43" s="2">
        <f>Raw_schedule!K41</f>
        <v>0</v>
      </c>
      <c r="M43" s="2">
        <f>Raw_schedule!L41</f>
        <v>1</v>
      </c>
      <c r="N43" s="2">
        <f>Raw_schedule!M41</f>
        <v>1</v>
      </c>
      <c r="O43" s="2">
        <f>Raw_schedule!N41</f>
        <v>1</v>
      </c>
      <c r="P43" s="2">
        <f>Raw_schedule!O41</f>
        <v>1</v>
      </c>
      <c r="Q43" s="2">
        <f>Raw_schedule!P41</f>
        <v>1</v>
      </c>
      <c r="R43" s="2">
        <f>Raw_schedule!Q41</f>
        <v>1</v>
      </c>
      <c r="S43" s="2">
        <f>Raw_schedule!R41</f>
        <v>1</v>
      </c>
      <c r="T43" s="2">
        <f>Raw_schedule!S41</f>
        <v>1</v>
      </c>
      <c r="U43" s="2">
        <f>Raw_schedule!T41</f>
        <v>1</v>
      </c>
      <c r="V43" s="2">
        <f>Raw_schedule!U41</f>
        <v>1</v>
      </c>
      <c r="W43" s="2">
        <f>Raw_schedule!V41</f>
        <v>1</v>
      </c>
      <c r="X43" s="2">
        <f>Raw_schedule!W41</f>
        <v>0</v>
      </c>
      <c r="Y43" s="2">
        <f>Raw_schedule!X41</f>
        <v>0</v>
      </c>
      <c r="Z43" s="2">
        <f>Raw_schedule!Y41</f>
        <v>0</v>
      </c>
      <c r="AA43" s="2">
        <f>Raw_schedule!Z41</f>
        <v>0</v>
      </c>
      <c r="AB43" s="2">
        <f>Raw_schedule!AA41</f>
        <v>0</v>
      </c>
    </row>
    <row r="44" spans="1:28" x14ac:dyDescent="0.25">
      <c r="A44" s="39" t="str">
        <f>Raw_schedule!B42</f>
        <v>OA Schedule</v>
      </c>
      <c r="B44" s="39" t="str">
        <f>Raw_schedule!A42</f>
        <v>Retail</v>
      </c>
      <c r="C44" s="2" t="str">
        <f>Raw_schedule!C42</f>
        <v>Saturdays</v>
      </c>
      <c r="D44" s="2"/>
      <c r="E44" s="2">
        <f>Raw_schedule!D42</f>
        <v>0</v>
      </c>
      <c r="F44" s="2">
        <f>Raw_schedule!E42</f>
        <v>0</v>
      </c>
      <c r="G44" s="2">
        <f>Raw_schedule!F42</f>
        <v>0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1</v>
      </c>
      <c r="L44" s="2">
        <f>Raw_schedule!K42</f>
        <v>1</v>
      </c>
      <c r="M44" s="2">
        <f>Raw_schedule!L42</f>
        <v>1</v>
      </c>
      <c r="N44" s="2">
        <f>Raw_schedule!M42</f>
        <v>1</v>
      </c>
      <c r="O44" s="2">
        <f>Raw_schedule!N42</f>
        <v>1</v>
      </c>
      <c r="P44" s="2">
        <f>Raw_schedule!O42</f>
        <v>1</v>
      </c>
      <c r="Q44" s="2">
        <f>Raw_schedule!P42</f>
        <v>1</v>
      </c>
      <c r="R44" s="2">
        <f>Raw_schedule!Q42</f>
        <v>1</v>
      </c>
      <c r="S44" s="2">
        <f>Raw_schedule!R42</f>
        <v>1</v>
      </c>
      <c r="T44" s="2">
        <f>Raw_schedule!S42</f>
        <v>1</v>
      </c>
      <c r="U44" s="2">
        <f>Raw_schedule!T42</f>
        <v>1</v>
      </c>
      <c r="V44" s="2">
        <f>Raw_schedule!U42</f>
        <v>1</v>
      </c>
      <c r="W44" s="2">
        <f>Raw_schedule!V42</f>
        <v>1</v>
      </c>
      <c r="X44" s="2">
        <f>Raw_schedule!W42</f>
        <v>1</v>
      </c>
      <c r="Y44" s="2">
        <f>Raw_schedule!X42</f>
        <v>1</v>
      </c>
      <c r="Z44" s="2">
        <f>Raw_schedule!Y42</f>
        <v>1</v>
      </c>
      <c r="AA44" s="2">
        <f>Raw_schedule!Z42</f>
        <v>0</v>
      </c>
      <c r="AB44" s="2">
        <f>Raw_schedule!AA42</f>
        <v>0</v>
      </c>
    </row>
    <row r="45" spans="1:28" x14ac:dyDescent="0.25">
      <c r="A45" s="39" t="str">
        <f>Raw_schedule!B43</f>
        <v>OA Schedule</v>
      </c>
      <c r="B45" s="39" t="str">
        <f>Raw_schedule!A43</f>
        <v>Retail</v>
      </c>
      <c r="C45" s="2" t="str">
        <f>Raw_schedule!C43</f>
        <v>Weekdays</v>
      </c>
      <c r="D45" s="2"/>
      <c r="E45" s="2">
        <f>Raw_schedule!D43</f>
        <v>0</v>
      </c>
      <c r="F45" s="2">
        <f>Raw_schedule!E43</f>
        <v>0</v>
      </c>
      <c r="G45" s="2">
        <f>Raw_schedule!F43</f>
        <v>0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1</v>
      </c>
      <c r="L45" s="2">
        <f>Raw_schedule!K43</f>
        <v>1</v>
      </c>
      <c r="M45" s="2">
        <f>Raw_schedule!L43</f>
        <v>1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0</v>
      </c>
      <c r="AA45" s="2">
        <f>Raw_schedule!Z43</f>
        <v>0</v>
      </c>
      <c r="AB45" s="2">
        <f>Raw_schedule!AA43</f>
        <v>0</v>
      </c>
    </row>
    <row r="46" spans="1:28" x14ac:dyDescent="0.25">
      <c r="A46" s="39" t="str">
        <f>Raw_schedule!B44</f>
        <v>Occupant Sch</v>
      </c>
      <c r="B46" s="39" t="str">
        <f>Raw_schedule!A44</f>
        <v>Retail</v>
      </c>
      <c r="C46" s="2" t="str">
        <f>Raw_schedule!C44</f>
        <v>AllOtherDays</v>
      </c>
      <c r="D46" s="2"/>
      <c r="E46" s="2">
        <f>Raw_schedule!D44</f>
        <v>0</v>
      </c>
      <c r="F46" s="2">
        <f>Raw_schedule!E44</f>
        <v>0</v>
      </c>
      <c r="G46" s="2">
        <f>Raw_schedule!F44</f>
        <v>0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0</v>
      </c>
      <c r="N46" s="2">
        <f>Raw_schedule!M44</f>
        <v>0.1</v>
      </c>
      <c r="O46" s="2">
        <f>Raw_schedule!N44</f>
        <v>0.2</v>
      </c>
      <c r="P46" s="2">
        <f>Raw_schedule!O44</f>
        <v>0.2</v>
      </c>
      <c r="Q46" s="2">
        <f>Raw_schedule!P44</f>
        <v>0.4</v>
      </c>
      <c r="R46" s="2">
        <f>Raw_schedule!Q44</f>
        <v>0.4</v>
      </c>
      <c r="S46" s="2">
        <f>Raw_schedule!R44</f>
        <v>0.4</v>
      </c>
      <c r="T46" s="2">
        <f>Raw_schedule!S44</f>
        <v>0.4</v>
      </c>
      <c r="U46" s="2">
        <f>Raw_schedule!T44</f>
        <v>0.4</v>
      </c>
      <c r="V46" s="2">
        <f>Raw_schedule!U44</f>
        <v>0.2</v>
      </c>
      <c r="W46" s="2">
        <f>Raw_schedule!V44</f>
        <v>0.1</v>
      </c>
      <c r="X46" s="2">
        <f>Raw_schedule!W44</f>
        <v>0</v>
      </c>
      <c r="Y46" s="2">
        <f>Raw_schedule!X44</f>
        <v>0</v>
      </c>
      <c r="Z46" s="2">
        <f>Raw_schedule!Y44</f>
        <v>0</v>
      </c>
      <c r="AA46" s="2">
        <f>Raw_schedule!Z44</f>
        <v>0</v>
      </c>
      <c r="AB46" s="2">
        <f>Raw_schedule!AA44</f>
        <v>0</v>
      </c>
    </row>
    <row r="47" spans="1:28" x14ac:dyDescent="0.25">
      <c r="A47" s="39" t="str">
        <f>Raw_schedule!B45</f>
        <v>Occupant Sch</v>
      </c>
      <c r="B47" s="39" t="str">
        <f>Raw_schedule!A45</f>
        <v>Retail</v>
      </c>
      <c r="C47" s="2" t="str">
        <f>Raw_schedule!C45</f>
        <v>Saturday</v>
      </c>
      <c r="D47" s="2"/>
      <c r="E47" s="2">
        <f>Raw_schedule!D45</f>
        <v>0</v>
      </c>
      <c r="F47" s="2">
        <f>Raw_schedule!E45</f>
        <v>0</v>
      </c>
      <c r="G47" s="2">
        <f>Raw_schedule!F45</f>
        <v>0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0</v>
      </c>
      <c r="L47" s="2">
        <f>Raw_schedule!K45</f>
        <v>0.1</v>
      </c>
      <c r="M47" s="2">
        <f>Raw_schedule!L45</f>
        <v>0.2</v>
      </c>
      <c r="N47" s="2">
        <f>Raw_schedule!M45</f>
        <v>0.5</v>
      </c>
      <c r="O47" s="2">
        <f>Raw_schedule!N45</f>
        <v>0.6</v>
      </c>
      <c r="P47" s="2">
        <f>Raw_schedule!O45</f>
        <v>0.8</v>
      </c>
      <c r="Q47" s="2">
        <f>Raw_schedule!P45</f>
        <v>0.8</v>
      </c>
      <c r="R47" s="2">
        <f>Raw_schedule!Q45</f>
        <v>0.8</v>
      </c>
      <c r="S47" s="2">
        <f>Raw_schedule!R45</f>
        <v>0.8</v>
      </c>
      <c r="T47" s="2">
        <f>Raw_schedule!S45</f>
        <v>0.8</v>
      </c>
      <c r="U47" s="2">
        <f>Raw_schedule!T45</f>
        <v>0.8</v>
      </c>
      <c r="V47" s="2">
        <f>Raw_schedule!U45</f>
        <v>0.6</v>
      </c>
      <c r="W47" s="2">
        <f>Raw_schedule!V45</f>
        <v>0.2</v>
      </c>
      <c r="X47" s="2">
        <f>Raw_schedule!W45</f>
        <v>0.2</v>
      </c>
      <c r="Y47" s="2">
        <f>Raw_schedule!X45</f>
        <v>0.2</v>
      </c>
      <c r="Z47" s="2">
        <f>Raw_schedule!Y45</f>
        <v>0.1</v>
      </c>
      <c r="AA47" s="2">
        <f>Raw_schedule!Z45</f>
        <v>0</v>
      </c>
      <c r="AB47" s="2">
        <f>Raw_schedule!AA45</f>
        <v>0</v>
      </c>
    </row>
    <row r="48" spans="1:28" x14ac:dyDescent="0.25">
      <c r="A48" s="39" t="str">
        <f>Raw_schedule!B46</f>
        <v>Occupant Sch</v>
      </c>
      <c r="B48" s="39" t="str">
        <f>Raw_schedule!A46</f>
        <v>Retail</v>
      </c>
      <c r="C48" s="2" t="str">
        <f>Raw_schedule!C46</f>
        <v>Weekdays</v>
      </c>
      <c r="D48" s="2"/>
      <c r="E48" s="2">
        <f>Raw_schedule!D46</f>
        <v>0</v>
      </c>
      <c r="F48" s="2">
        <f>Raw_schedule!E46</f>
        <v>0</v>
      </c>
      <c r="G48" s="2">
        <f>Raw_schedule!F46</f>
        <v>0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0.1</v>
      </c>
      <c r="M48" s="2">
        <f>Raw_schedule!L46</f>
        <v>0.2</v>
      </c>
      <c r="N48" s="2">
        <f>Raw_schedule!M46</f>
        <v>0.5</v>
      </c>
      <c r="O48" s="2">
        <f>Raw_schedule!N46</f>
        <v>0.5</v>
      </c>
      <c r="P48" s="2">
        <f>Raw_schedule!O46</f>
        <v>0.7</v>
      </c>
      <c r="Q48" s="2">
        <f>Raw_schedule!P46</f>
        <v>0.7</v>
      </c>
      <c r="R48" s="2">
        <f>Raw_schedule!Q46</f>
        <v>0.7</v>
      </c>
      <c r="S48" s="2">
        <f>Raw_schedule!R46</f>
        <v>0.7</v>
      </c>
      <c r="T48" s="2">
        <f>Raw_schedule!S46</f>
        <v>0.8</v>
      </c>
      <c r="U48" s="2">
        <f>Raw_schedule!T46</f>
        <v>0.7</v>
      </c>
      <c r="V48" s="2">
        <f>Raw_schedule!U46</f>
        <v>0.5</v>
      </c>
      <c r="W48" s="2">
        <f>Raw_schedule!V46</f>
        <v>0.5</v>
      </c>
      <c r="X48" s="2">
        <f>Raw_schedule!W46</f>
        <v>0.3</v>
      </c>
      <c r="Y48" s="2">
        <f>Raw_schedule!X46</f>
        <v>0.3</v>
      </c>
      <c r="Z48" s="2">
        <f>Raw_schedule!Y46</f>
        <v>0</v>
      </c>
      <c r="AA48" s="2">
        <f>Raw_schedule!Z46</f>
        <v>0</v>
      </c>
      <c r="AB48" s="2">
        <f>Raw_schedule!AA46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17C2-B6C5-4BF0-96D1-BFF951BD6A23}">
  <dimension ref="A1"/>
  <sheetViews>
    <sheetView workbookViewId="0"/>
  </sheetViews>
  <sheetFormatPr defaultRowHeight="15" x14ac:dyDescent="0.25"/>
  <sheetData>
    <row r="1" spans="1:1" x14ac:dyDescent="0.25">
      <c r="A1" t="s">
        <v>457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4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395</v>
      </c>
      <c r="B2" t="s">
        <v>444</v>
      </c>
      <c r="C2" t="s">
        <v>445</v>
      </c>
      <c r="D2">
        <v>75.02</v>
      </c>
      <c r="E2">
        <v>75.02</v>
      </c>
      <c r="F2">
        <v>75.02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395</v>
      </c>
      <c r="B3" t="s">
        <v>444</v>
      </c>
      <c r="C3" t="s">
        <v>446</v>
      </c>
      <c r="D3">
        <v>75.02</v>
      </c>
      <c r="E3">
        <v>75.02</v>
      </c>
      <c r="F3">
        <v>75.02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75.02</v>
      </c>
      <c r="AA3">
        <v>75.02</v>
      </c>
    </row>
    <row r="4" spans="1:27" x14ac:dyDescent="0.25">
      <c r="A4" t="s">
        <v>395</v>
      </c>
      <c r="B4" t="s">
        <v>444</v>
      </c>
      <c r="C4" t="s">
        <v>447</v>
      </c>
      <c r="D4">
        <v>75.02</v>
      </c>
      <c r="E4">
        <v>75.02</v>
      </c>
      <c r="F4">
        <v>75.02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395</v>
      </c>
      <c r="B5" t="s">
        <v>448</v>
      </c>
      <c r="C5" t="s">
        <v>445</v>
      </c>
      <c r="D5">
        <v>0.25</v>
      </c>
      <c r="E5">
        <v>0.2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</v>
      </c>
      <c r="O5">
        <v>0.5</v>
      </c>
      <c r="P5">
        <v>0.4</v>
      </c>
      <c r="Q5">
        <v>0.4</v>
      </c>
      <c r="R5">
        <v>0.3</v>
      </c>
      <c r="S5">
        <v>0.3</v>
      </c>
      <c r="T5">
        <v>0.3</v>
      </c>
      <c r="U5">
        <v>0.4</v>
      </c>
      <c r="V5">
        <v>0.5</v>
      </c>
      <c r="W5">
        <v>0.5</v>
      </c>
      <c r="X5">
        <v>0.4</v>
      </c>
      <c r="Y5">
        <v>0.5</v>
      </c>
      <c r="Z5">
        <v>0.4</v>
      </c>
      <c r="AA5">
        <v>0.2</v>
      </c>
    </row>
    <row r="6" spans="1:27" x14ac:dyDescent="0.25">
      <c r="A6" t="s">
        <v>395</v>
      </c>
      <c r="B6" t="s">
        <v>448</v>
      </c>
      <c r="C6" t="s">
        <v>446</v>
      </c>
      <c r="D6">
        <v>0.2</v>
      </c>
      <c r="E6">
        <v>0.15</v>
      </c>
      <c r="F6">
        <v>0.15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</v>
      </c>
      <c r="N6">
        <v>0.45</v>
      </c>
      <c r="O6">
        <v>0.5</v>
      </c>
      <c r="P6">
        <v>0.5</v>
      </c>
      <c r="Q6">
        <v>0.45</v>
      </c>
      <c r="R6">
        <v>0.4</v>
      </c>
      <c r="S6">
        <v>0.4</v>
      </c>
      <c r="T6">
        <v>0.35</v>
      </c>
      <c r="U6">
        <v>0.4</v>
      </c>
      <c r="V6">
        <v>0.55000000000000004</v>
      </c>
      <c r="W6">
        <v>0.55000000000000004</v>
      </c>
      <c r="X6">
        <v>0.5</v>
      </c>
      <c r="Y6">
        <v>0.55000000000000004</v>
      </c>
      <c r="Z6">
        <v>0.4</v>
      </c>
      <c r="AA6">
        <v>0.3</v>
      </c>
    </row>
    <row r="7" spans="1:27" x14ac:dyDescent="0.25">
      <c r="A7" t="s">
        <v>395</v>
      </c>
      <c r="B7" t="s">
        <v>448</v>
      </c>
      <c r="C7" t="s">
        <v>447</v>
      </c>
      <c r="D7">
        <v>0.2</v>
      </c>
      <c r="E7">
        <v>0.15</v>
      </c>
      <c r="F7">
        <v>0.15</v>
      </c>
      <c r="G7">
        <v>0</v>
      </c>
      <c r="H7">
        <v>0</v>
      </c>
      <c r="I7">
        <v>0</v>
      </c>
      <c r="J7">
        <v>0</v>
      </c>
      <c r="K7">
        <v>0.6</v>
      </c>
      <c r="L7">
        <v>0.55000000000000004</v>
      </c>
      <c r="M7">
        <v>0.45</v>
      </c>
      <c r="N7">
        <v>0.4</v>
      </c>
      <c r="O7">
        <v>0.45</v>
      </c>
      <c r="P7">
        <v>0.4</v>
      </c>
      <c r="Q7">
        <v>0.35</v>
      </c>
      <c r="R7">
        <v>0.3</v>
      </c>
      <c r="S7">
        <v>0.3</v>
      </c>
      <c r="T7">
        <v>0.3</v>
      </c>
      <c r="U7">
        <v>0.4</v>
      </c>
      <c r="V7">
        <v>0.55000000000000004</v>
      </c>
      <c r="W7">
        <v>0.6</v>
      </c>
      <c r="X7">
        <v>0.5</v>
      </c>
      <c r="Y7">
        <v>0.55000000000000004</v>
      </c>
      <c r="Z7">
        <v>0.45</v>
      </c>
      <c r="AA7">
        <v>0.25</v>
      </c>
    </row>
    <row r="8" spans="1:27" x14ac:dyDescent="0.25">
      <c r="A8" t="s">
        <v>395</v>
      </c>
      <c r="B8" t="s">
        <v>449</v>
      </c>
      <c r="C8" t="s">
        <v>450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395</v>
      </c>
      <c r="B9" t="s">
        <v>449</v>
      </c>
      <c r="C9" t="s">
        <v>445</v>
      </c>
      <c r="D9">
        <v>0.2</v>
      </c>
      <c r="E9">
        <v>0.15</v>
      </c>
      <c r="F9">
        <v>0.15</v>
      </c>
      <c r="G9">
        <v>0.15</v>
      </c>
      <c r="H9">
        <v>0.15</v>
      </c>
      <c r="I9">
        <v>0.15</v>
      </c>
      <c r="J9">
        <v>0.3</v>
      </c>
      <c r="K9">
        <v>0.3</v>
      </c>
      <c r="L9">
        <v>0.5</v>
      </c>
      <c r="M9">
        <v>0.5</v>
      </c>
      <c r="N9">
        <v>0.7</v>
      </c>
      <c r="O9">
        <v>0.7</v>
      </c>
      <c r="P9">
        <v>0.7</v>
      </c>
      <c r="Q9">
        <v>0.7</v>
      </c>
      <c r="R9">
        <v>0.7</v>
      </c>
      <c r="S9">
        <v>0.7</v>
      </c>
      <c r="T9">
        <v>0.6</v>
      </c>
      <c r="U9">
        <v>0.6</v>
      </c>
      <c r="V9">
        <v>0.6</v>
      </c>
      <c r="W9">
        <v>0.6</v>
      </c>
      <c r="X9">
        <v>0.6</v>
      </c>
      <c r="Y9">
        <v>0.6</v>
      </c>
      <c r="Z9">
        <v>0.5</v>
      </c>
      <c r="AA9">
        <v>0.3</v>
      </c>
    </row>
    <row r="10" spans="1:27" x14ac:dyDescent="0.25">
      <c r="A10" t="s">
        <v>395</v>
      </c>
      <c r="B10" t="s">
        <v>449</v>
      </c>
      <c r="C10" t="s">
        <v>446</v>
      </c>
      <c r="D10">
        <v>0.2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0.3</v>
      </c>
      <c r="K10">
        <v>0.3</v>
      </c>
      <c r="L10">
        <v>0.6</v>
      </c>
      <c r="M10">
        <v>0.6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0.5</v>
      </c>
      <c r="AA10">
        <v>0.3</v>
      </c>
    </row>
    <row r="11" spans="1:27" x14ac:dyDescent="0.25">
      <c r="A11" t="s">
        <v>395</v>
      </c>
      <c r="B11" t="s">
        <v>449</v>
      </c>
      <c r="C11" t="s">
        <v>447</v>
      </c>
      <c r="D11">
        <v>0.15</v>
      </c>
      <c r="E11">
        <v>0.15</v>
      </c>
      <c r="F11">
        <v>0.15</v>
      </c>
      <c r="G11">
        <v>0.15</v>
      </c>
      <c r="H11">
        <v>0.15</v>
      </c>
      <c r="I11">
        <v>0.2</v>
      </c>
      <c r="J11">
        <v>0.4</v>
      </c>
      <c r="K11">
        <v>0.4</v>
      </c>
      <c r="L11">
        <v>0.6</v>
      </c>
      <c r="M11">
        <v>0.6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0.5</v>
      </c>
      <c r="AA11">
        <v>0.3</v>
      </c>
    </row>
    <row r="12" spans="1:27" x14ac:dyDescent="0.25">
      <c r="A12" t="s">
        <v>395</v>
      </c>
      <c r="B12" t="s">
        <v>451</v>
      </c>
      <c r="C12" t="s">
        <v>445</v>
      </c>
      <c r="D12">
        <v>69.98</v>
      </c>
      <c r="E12">
        <v>69.98</v>
      </c>
      <c r="F12">
        <v>69.98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60.08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69.98</v>
      </c>
      <c r="AA12">
        <v>69.98</v>
      </c>
    </row>
    <row r="13" spans="1:27" x14ac:dyDescent="0.25">
      <c r="A13" t="s">
        <v>395</v>
      </c>
      <c r="B13" t="s">
        <v>451</v>
      </c>
      <c r="C13" t="s">
        <v>446</v>
      </c>
      <c r="D13">
        <v>69.98</v>
      </c>
      <c r="E13">
        <v>69.98</v>
      </c>
      <c r="F13">
        <v>69.98</v>
      </c>
      <c r="G13">
        <v>60.08</v>
      </c>
      <c r="H13">
        <v>60.08</v>
      </c>
      <c r="I13">
        <v>60.08</v>
      </c>
      <c r="J13">
        <v>60.08</v>
      </c>
      <c r="K13">
        <v>60.08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395</v>
      </c>
      <c r="B14" t="s">
        <v>451</v>
      </c>
      <c r="C14" t="s">
        <v>447</v>
      </c>
      <c r="D14">
        <v>69.98</v>
      </c>
      <c r="E14">
        <v>69.98</v>
      </c>
      <c r="F14">
        <v>69.98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69.98</v>
      </c>
      <c r="Z14">
        <v>69.98</v>
      </c>
      <c r="AA14">
        <v>69.98</v>
      </c>
    </row>
    <row r="15" spans="1:27" x14ac:dyDescent="0.25">
      <c r="A15" t="s">
        <v>395</v>
      </c>
      <c r="B15" t="s">
        <v>452</v>
      </c>
      <c r="C15" t="s">
        <v>450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395</v>
      </c>
      <c r="B16" t="s">
        <v>453</v>
      </c>
      <c r="C16" t="s">
        <v>445</v>
      </c>
      <c r="D16">
        <v>0.2</v>
      </c>
      <c r="E16">
        <v>0.15</v>
      </c>
      <c r="F16">
        <v>0.15</v>
      </c>
      <c r="G16">
        <v>0.15</v>
      </c>
      <c r="H16">
        <v>0.15</v>
      </c>
      <c r="I16">
        <v>0.15</v>
      </c>
      <c r="J16">
        <v>0.3</v>
      </c>
      <c r="K16">
        <v>0.3</v>
      </c>
      <c r="L16">
        <v>0.45</v>
      </c>
      <c r="M16">
        <v>0.45</v>
      </c>
      <c r="N16">
        <v>0.65</v>
      </c>
      <c r="O16">
        <v>0.65</v>
      </c>
      <c r="P16">
        <v>0.65</v>
      </c>
      <c r="Q16">
        <v>0.65</v>
      </c>
      <c r="R16">
        <v>0.65</v>
      </c>
      <c r="S16">
        <v>0.65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0.45</v>
      </c>
      <c r="AA16">
        <v>0.3</v>
      </c>
    </row>
    <row r="17" spans="1:27" x14ac:dyDescent="0.25">
      <c r="A17" t="s">
        <v>395</v>
      </c>
      <c r="B17" t="s">
        <v>453</v>
      </c>
      <c r="C17" t="s">
        <v>446</v>
      </c>
      <c r="D17">
        <v>0.2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0.3</v>
      </c>
      <c r="K17">
        <v>0.3</v>
      </c>
      <c r="L17">
        <v>0.55000000000000004</v>
      </c>
      <c r="M17">
        <v>0.55000000000000004</v>
      </c>
      <c r="N17">
        <v>0.75</v>
      </c>
      <c r="O17">
        <v>0.75</v>
      </c>
      <c r="P17">
        <v>0.75</v>
      </c>
      <c r="Q17">
        <v>0.75</v>
      </c>
      <c r="R17">
        <v>0.75</v>
      </c>
      <c r="S17">
        <v>0.75</v>
      </c>
      <c r="T17">
        <v>0.75</v>
      </c>
      <c r="U17">
        <v>0.85</v>
      </c>
      <c r="V17">
        <v>0.85</v>
      </c>
      <c r="W17">
        <v>0.85</v>
      </c>
      <c r="X17">
        <v>0.85</v>
      </c>
      <c r="Y17">
        <v>0.85</v>
      </c>
      <c r="Z17">
        <v>0.45</v>
      </c>
      <c r="AA17">
        <v>0.3</v>
      </c>
    </row>
    <row r="18" spans="1:27" x14ac:dyDescent="0.25">
      <c r="A18" t="s">
        <v>395</v>
      </c>
      <c r="B18" t="s">
        <v>453</v>
      </c>
      <c r="C18" t="s">
        <v>447</v>
      </c>
      <c r="D18">
        <v>0.15</v>
      </c>
      <c r="E18">
        <v>0.15</v>
      </c>
      <c r="F18">
        <v>0.15</v>
      </c>
      <c r="G18">
        <v>0.15</v>
      </c>
      <c r="H18">
        <v>0.15</v>
      </c>
      <c r="I18">
        <v>0.2</v>
      </c>
      <c r="J18">
        <v>0.35</v>
      </c>
      <c r="K18">
        <v>0.35</v>
      </c>
      <c r="L18">
        <v>0.55000000000000004</v>
      </c>
      <c r="M18">
        <v>0.55000000000000004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0.85</v>
      </c>
      <c r="W18">
        <v>0.85</v>
      </c>
      <c r="X18">
        <v>0.85</v>
      </c>
      <c r="Y18">
        <v>0.85</v>
      </c>
      <c r="Z18">
        <v>0.45</v>
      </c>
      <c r="AA18">
        <v>0.3</v>
      </c>
    </row>
    <row r="19" spans="1:27" x14ac:dyDescent="0.25">
      <c r="A19" t="s">
        <v>395</v>
      </c>
      <c r="B19" t="s">
        <v>454</v>
      </c>
      <c r="C19" t="s">
        <v>445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395</v>
      </c>
      <c r="B20" t="s">
        <v>454</v>
      </c>
      <c r="C20" t="s">
        <v>446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395</v>
      </c>
      <c r="B21" t="s">
        <v>454</v>
      </c>
      <c r="C21" t="s">
        <v>447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395</v>
      </c>
      <c r="B22" t="s">
        <v>455</v>
      </c>
      <c r="C22" t="s">
        <v>445</v>
      </c>
      <c r="D22">
        <v>0.2</v>
      </c>
      <c r="E22">
        <v>0.2</v>
      </c>
      <c r="F22">
        <v>0.05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</v>
      </c>
      <c r="O22">
        <v>0.2</v>
      </c>
      <c r="P22">
        <v>0.25</v>
      </c>
      <c r="Q22">
        <v>0.25</v>
      </c>
      <c r="R22">
        <v>0.15</v>
      </c>
      <c r="S22">
        <v>0.2</v>
      </c>
      <c r="T22">
        <v>0.25</v>
      </c>
      <c r="U22">
        <v>0.35</v>
      </c>
      <c r="V22">
        <v>0.55000000000000004</v>
      </c>
      <c r="W22">
        <v>0.65</v>
      </c>
      <c r="X22">
        <v>0.7</v>
      </c>
      <c r="Y22">
        <v>0.35</v>
      </c>
      <c r="Z22">
        <v>0.2</v>
      </c>
      <c r="AA22">
        <v>0.2</v>
      </c>
    </row>
    <row r="23" spans="1:27" x14ac:dyDescent="0.25">
      <c r="A23" t="s">
        <v>395</v>
      </c>
      <c r="B23" t="s">
        <v>455</v>
      </c>
      <c r="C23" t="s">
        <v>446</v>
      </c>
      <c r="D23">
        <v>0.3</v>
      </c>
      <c r="E23">
        <v>0.25</v>
      </c>
      <c r="F23">
        <v>0.05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</v>
      </c>
      <c r="N23">
        <v>0.2</v>
      </c>
      <c r="O23">
        <v>0.45</v>
      </c>
      <c r="P23">
        <v>0.5</v>
      </c>
      <c r="Q23">
        <v>0.5</v>
      </c>
      <c r="R23">
        <v>0.35</v>
      </c>
      <c r="S23">
        <v>0.3</v>
      </c>
      <c r="T23">
        <v>0.3</v>
      </c>
      <c r="U23">
        <v>0.3</v>
      </c>
      <c r="V23">
        <v>0.7</v>
      </c>
      <c r="W23">
        <v>0.9</v>
      </c>
      <c r="X23">
        <v>0.7</v>
      </c>
      <c r="Y23">
        <v>0.65</v>
      </c>
      <c r="Z23">
        <v>0.55000000000000004</v>
      </c>
      <c r="AA23">
        <v>0.35</v>
      </c>
    </row>
    <row r="24" spans="1:27" x14ac:dyDescent="0.25">
      <c r="A24" t="s">
        <v>395</v>
      </c>
      <c r="B24" t="s">
        <v>455</v>
      </c>
      <c r="C24" t="s">
        <v>447</v>
      </c>
      <c r="D24">
        <v>0.15</v>
      </c>
      <c r="E24">
        <v>0.15</v>
      </c>
      <c r="F24">
        <v>0.05</v>
      </c>
      <c r="G24">
        <v>0</v>
      </c>
      <c r="H24">
        <v>0</v>
      </c>
      <c r="I24">
        <v>0</v>
      </c>
      <c r="J24">
        <v>0</v>
      </c>
      <c r="K24">
        <v>0.05</v>
      </c>
      <c r="L24">
        <v>0.05</v>
      </c>
      <c r="M24">
        <v>0.05</v>
      </c>
      <c r="N24">
        <v>0.2</v>
      </c>
      <c r="O24">
        <v>0.5</v>
      </c>
      <c r="P24">
        <v>0.8</v>
      </c>
      <c r="Q24">
        <v>0.7</v>
      </c>
      <c r="R24">
        <v>0.4</v>
      </c>
      <c r="S24">
        <v>0.2</v>
      </c>
      <c r="T24">
        <v>0.25</v>
      </c>
      <c r="U24">
        <v>0.5</v>
      </c>
      <c r="V24">
        <v>0.8</v>
      </c>
      <c r="W24">
        <v>0.8</v>
      </c>
      <c r="X24">
        <v>0.8</v>
      </c>
      <c r="Y24">
        <v>0.5</v>
      </c>
      <c r="Z24">
        <v>0.35</v>
      </c>
      <c r="AA24">
        <v>0.2</v>
      </c>
    </row>
    <row r="25" spans="1:27" x14ac:dyDescent="0.25">
      <c r="A25" t="s">
        <v>393</v>
      </c>
      <c r="B25" t="s">
        <v>444</v>
      </c>
      <c r="C25" t="s">
        <v>445</v>
      </c>
      <c r="D25">
        <v>84.92</v>
      </c>
      <c r="E25">
        <v>84.92</v>
      </c>
      <c r="F25">
        <v>84.92</v>
      </c>
      <c r="G25">
        <v>84.92</v>
      </c>
      <c r="H25">
        <v>84.92</v>
      </c>
      <c r="I25">
        <v>84.92</v>
      </c>
      <c r="J25">
        <v>84.92</v>
      </c>
      <c r="K25">
        <v>84.92</v>
      </c>
      <c r="L25">
        <v>75.02</v>
      </c>
      <c r="M25">
        <v>75.02</v>
      </c>
      <c r="N25">
        <v>75.02</v>
      </c>
      <c r="O25">
        <v>75.02</v>
      </c>
      <c r="P25">
        <v>75.02</v>
      </c>
      <c r="Q25">
        <v>75.02</v>
      </c>
      <c r="R25">
        <v>75.02</v>
      </c>
      <c r="S25">
        <v>75.02</v>
      </c>
      <c r="T25">
        <v>75.02</v>
      </c>
      <c r="U25">
        <v>75.02</v>
      </c>
      <c r="V25">
        <v>75.02</v>
      </c>
      <c r="W25">
        <v>84.92</v>
      </c>
      <c r="X25">
        <v>84.92</v>
      </c>
      <c r="Y25">
        <v>84.92</v>
      </c>
      <c r="Z25">
        <v>84.92</v>
      </c>
      <c r="AA25">
        <v>84.92</v>
      </c>
    </row>
    <row r="26" spans="1:27" x14ac:dyDescent="0.25">
      <c r="A26" t="s">
        <v>393</v>
      </c>
      <c r="B26" t="s">
        <v>444</v>
      </c>
      <c r="C26" t="s">
        <v>446</v>
      </c>
      <c r="D26">
        <v>84.92</v>
      </c>
      <c r="E26">
        <v>84.92</v>
      </c>
      <c r="F26">
        <v>84.92</v>
      </c>
      <c r="G26">
        <v>84.92</v>
      </c>
      <c r="H26">
        <v>84.92</v>
      </c>
      <c r="I26">
        <v>84.92</v>
      </c>
      <c r="J26">
        <v>75.02</v>
      </c>
      <c r="K26">
        <v>75.02</v>
      </c>
      <c r="L26">
        <v>75.02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84.92</v>
      </c>
      <c r="AA26">
        <v>84.92</v>
      </c>
    </row>
    <row r="27" spans="1:27" x14ac:dyDescent="0.25">
      <c r="A27" t="s">
        <v>393</v>
      </c>
      <c r="B27" t="s">
        <v>444</v>
      </c>
      <c r="C27" t="s">
        <v>447</v>
      </c>
      <c r="D27">
        <v>84.92</v>
      </c>
      <c r="E27">
        <v>84.92</v>
      </c>
      <c r="F27">
        <v>84.92</v>
      </c>
      <c r="G27">
        <v>84.92</v>
      </c>
      <c r="H27">
        <v>84.92</v>
      </c>
      <c r="I27">
        <v>84.92</v>
      </c>
      <c r="J27">
        <v>75.02</v>
      </c>
      <c r="K27">
        <v>75.02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84.92</v>
      </c>
      <c r="Z27">
        <v>84.92</v>
      </c>
      <c r="AA27">
        <v>84.92</v>
      </c>
    </row>
    <row r="28" spans="1:27" x14ac:dyDescent="0.25">
      <c r="A28" t="s">
        <v>393</v>
      </c>
      <c r="B28" t="s">
        <v>448</v>
      </c>
      <c r="C28" t="s">
        <v>445</v>
      </c>
      <c r="D28">
        <v>7.0000000000000007E-2</v>
      </c>
      <c r="E28">
        <v>7.0000000000000007E-2</v>
      </c>
      <c r="F28">
        <v>7.0000000000000007E-2</v>
      </c>
      <c r="G28">
        <v>0.06</v>
      </c>
      <c r="H28">
        <v>0.06</v>
      </c>
      <c r="I28">
        <v>0.06</v>
      </c>
      <c r="J28">
        <v>7.0000000000000007E-2</v>
      </c>
      <c r="K28">
        <v>0.1</v>
      </c>
      <c r="L28">
        <v>0.12</v>
      </c>
      <c r="M28">
        <v>0.14000000000000001</v>
      </c>
      <c r="N28">
        <v>0.28999999999999998</v>
      </c>
      <c r="O28">
        <v>0.31</v>
      </c>
      <c r="P28">
        <v>0.36</v>
      </c>
      <c r="Q28">
        <v>0.36</v>
      </c>
      <c r="R28">
        <v>0.34</v>
      </c>
      <c r="S28">
        <v>0.35</v>
      </c>
      <c r="T28">
        <v>0.37</v>
      </c>
      <c r="U28">
        <v>0.34</v>
      </c>
      <c r="V28">
        <v>0.25</v>
      </c>
      <c r="W28">
        <v>0.27</v>
      </c>
      <c r="X28">
        <v>0.21</v>
      </c>
      <c r="Y28">
        <v>0.16</v>
      </c>
      <c r="Z28">
        <v>0.1</v>
      </c>
      <c r="AA28">
        <v>0.06</v>
      </c>
    </row>
    <row r="29" spans="1:27" x14ac:dyDescent="0.25">
      <c r="A29" t="s">
        <v>393</v>
      </c>
      <c r="B29" t="s">
        <v>448</v>
      </c>
      <c r="C29" t="s">
        <v>456</v>
      </c>
      <c r="D29">
        <v>0.11</v>
      </c>
      <c r="E29">
        <v>0.1</v>
      </c>
      <c r="F29">
        <v>0.08</v>
      </c>
      <c r="G29">
        <v>0.06</v>
      </c>
      <c r="H29">
        <v>0.06</v>
      </c>
      <c r="I29">
        <v>0.06</v>
      </c>
      <c r="J29">
        <v>7.0000000000000007E-2</v>
      </c>
      <c r="K29">
        <v>0.2</v>
      </c>
      <c r="L29">
        <v>0.24</v>
      </c>
      <c r="M29">
        <v>0.27</v>
      </c>
      <c r="N29">
        <v>0.42</v>
      </c>
      <c r="O29">
        <v>0.54</v>
      </c>
      <c r="P29">
        <v>0.59</v>
      </c>
      <c r="Q29">
        <v>0.6</v>
      </c>
      <c r="R29">
        <v>0.49</v>
      </c>
      <c r="S29">
        <v>0.48</v>
      </c>
      <c r="T29">
        <v>0.47</v>
      </c>
      <c r="U29">
        <v>0.46</v>
      </c>
      <c r="V29">
        <v>0.44</v>
      </c>
      <c r="W29">
        <v>0.36</v>
      </c>
      <c r="X29">
        <v>0.28999999999999998</v>
      </c>
      <c r="Y29">
        <v>0.22</v>
      </c>
      <c r="Z29">
        <v>0.16</v>
      </c>
      <c r="AA29">
        <v>0.13</v>
      </c>
    </row>
    <row r="30" spans="1:27" x14ac:dyDescent="0.25">
      <c r="A30" t="s">
        <v>393</v>
      </c>
      <c r="B30" t="s">
        <v>448</v>
      </c>
      <c r="C30" t="s">
        <v>447</v>
      </c>
      <c r="D30">
        <v>0.04</v>
      </c>
      <c r="E30">
        <v>0.05</v>
      </c>
      <c r="F30">
        <v>0.05</v>
      </c>
      <c r="G30">
        <v>0.04</v>
      </c>
      <c r="H30">
        <v>0.04</v>
      </c>
      <c r="I30">
        <v>0.04</v>
      </c>
      <c r="J30">
        <v>0.04</v>
      </c>
      <c r="K30">
        <v>0.15</v>
      </c>
      <c r="L30">
        <v>0.23</v>
      </c>
      <c r="M30">
        <v>0.32</v>
      </c>
      <c r="N30">
        <v>0.41</v>
      </c>
      <c r="O30">
        <v>0.56999999999999995</v>
      </c>
      <c r="P30">
        <v>0.62</v>
      </c>
      <c r="Q30">
        <v>0.61</v>
      </c>
      <c r="R30">
        <v>0.5</v>
      </c>
      <c r="S30">
        <v>0.45</v>
      </c>
      <c r="T30">
        <v>0.46</v>
      </c>
      <c r="U30">
        <v>0.47</v>
      </c>
      <c r="V30">
        <v>0.42</v>
      </c>
      <c r="W30">
        <v>0.34</v>
      </c>
      <c r="X30">
        <v>0.33</v>
      </c>
      <c r="Y30">
        <v>0.23</v>
      </c>
      <c r="Z30">
        <v>0.13</v>
      </c>
      <c r="AA30">
        <v>0.08</v>
      </c>
    </row>
    <row r="31" spans="1:27" x14ac:dyDescent="0.25">
      <c r="A31" t="s">
        <v>393</v>
      </c>
      <c r="B31" t="s">
        <v>449</v>
      </c>
      <c r="C31" t="s">
        <v>445</v>
      </c>
      <c r="D31">
        <v>0.05</v>
      </c>
      <c r="E31">
        <v>0.05</v>
      </c>
      <c r="F31">
        <v>0.05</v>
      </c>
      <c r="G31">
        <v>0.05</v>
      </c>
      <c r="H31">
        <v>0.05</v>
      </c>
      <c r="I31">
        <v>0.05</v>
      </c>
      <c r="J31">
        <v>0.05</v>
      </c>
      <c r="K31">
        <v>0.05</v>
      </c>
      <c r="L31">
        <v>0.1</v>
      </c>
      <c r="M31">
        <v>0.1</v>
      </c>
      <c r="N31">
        <v>0.4</v>
      </c>
      <c r="O31">
        <v>0.4</v>
      </c>
      <c r="P31">
        <v>0.6</v>
      </c>
      <c r="Q31">
        <v>0.6</v>
      </c>
      <c r="R31">
        <v>0.6</v>
      </c>
      <c r="S31">
        <v>0.6</v>
      </c>
      <c r="T31">
        <v>0.6</v>
      </c>
      <c r="U31">
        <v>0.4</v>
      </c>
      <c r="V31">
        <v>0.2</v>
      </c>
      <c r="W31">
        <v>0.05</v>
      </c>
      <c r="X31">
        <v>0.05</v>
      </c>
      <c r="Y31">
        <v>0.05</v>
      </c>
      <c r="Z31">
        <v>0.05</v>
      </c>
      <c r="AA31">
        <v>0.05</v>
      </c>
    </row>
    <row r="32" spans="1:27" x14ac:dyDescent="0.25">
      <c r="A32" t="s">
        <v>393</v>
      </c>
      <c r="B32" t="s">
        <v>449</v>
      </c>
      <c r="C32" t="s">
        <v>456</v>
      </c>
      <c r="D32">
        <v>0.05</v>
      </c>
      <c r="E32">
        <v>0.05</v>
      </c>
      <c r="F32">
        <v>0.05</v>
      </c>
      <c r="G32">
        <v>0.05</v>
      </c>
      <c r="H32">
        <v>0.05</v>
      </c>
      <c r="I32">
        <v>0.05</v>
      </c>
      <c r="J32">
        <v>0.05</v>
      </c>
      <c r="K32">
        <v>0.1</v>
      </c>
      <c r="L32">
        <v>0.3</v>
      </c>
      <c r="M32">
        <v>0.6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0.5</v>
      </c>
      <c r="W32">
        <v>0.3</v>
      </c>
      <c r="X32">
        <v>0.3</v>
      </c>
      <c r="Y32">
        <v>0.1</v>
      </c>
      <c r="Z32">
        <v>0.05</v>
      </c>
      <c r="AA32">
        <v>0.05</v>
      </c>
    </row>
    <row r="33" spans="1:27" x14ac:dyDescent="0.25">
      <c r="A33" t="s">
        <v>393</v>
      </c>
      <c r="B33" t="s">
        <v>449</v>
      </c>
      <c r="C33" t="s">
        <v>447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0.2</v>
      </c>
      <c r="L33">
        <v>0.5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0.6</v>
      </c>
      <c r="W33">
        <v>0.6</v>
      </c>
      <c r="X33">
        <v>0.5</v>
      </c>
      <c r="Y33">
        <v>0.2</v>
      </c>
      <c r="Z33">
        <v>0.05</v>
      </c>
      <c r="AA33">
        <v>0.05</v>
      </c>
    </row>
    <row r="34" spans="1:27" x14ac:dyDescent="0.25">
      <c r="A34" t="s">
        <v>393</v>
      </c>
      <c r="B34" t="s">
        <v>451</v>
      </c>
      <c r="C34" t="s">
        <v>445</v>
      </c>
      <c r="D34">
        <v>60.08</v>
      </c>
      <c r="E34">
        <v>60.08</v>
      </c>
      <c r="F34">
        <v>60.08</v>
      </c>
      <c r="G34">
        <v>60.08</v>
      </c>
      <c r="H34">
        <v>60.08</v>
      </c>
      <c r="I34">
        <v>60.08</v>
      </c>
      <c r="J34">
        <v>60.08</v>
      </c>
      <c r="K34">
        <v>60.08</v>
      </c>
      <c r="L34">
        <v>69.98</v>
      </c>
      <c r="M34">
        <v>69.98</v>
      </c>
      <c r="N34">
        <v>69.98</v>
      </c>
      <c r="O34">
        <v>69.98</v>
      </c>
      <c r="P34">
        <v>69.98</v>
      </c>
      <c r="Q34">
        <v>69.98</v>
      </c>
      <c r="R34">
        <v>69.98</v>
      </c>
      <c r="S34">
        <v>69.98</v>
      </c>
      <c r="T34">
        <v>69.98</v>
      </c>
      <c r="U34">
        <v>69.98</v>
      </c>
      <c r="V34">
        <v>69.98</v>
      </c>
      <c r="W34">
        <v>60.08</v>
      </c>
      <c r="X34">
        <v>60.08</v>
      </c>
      <c r="Y34">
        <v>60.08</v>
      </c>
      <c r="Z34">
        <v>60.08</v>
      </c>
      <c r="AA34">
        <v>60.08</v>
      </c>
    </row>
    <row r="35" spans="1:27" x14ac:dyDescent="0.25">
      <c r="A35" t="s">
        <v>393</v>
      </c>
      <c r="B35" t="s">
        <v>451</v>
      </c>
      <c r="C35" t="s">
        <v>446</v>
      </c>
      <c r="D35">
        <v>60.08</v>
      </c>
      <c r="E35">
        <v>60.08</v>
      </c>
      <c r="F35">
        <v>60.08</v>
      </c>
      <c r="G35">
        <v>60.08</v>
      </c>
      <c r="H35">
        <v>60.08</v>
      </c>
      <c r="I35">
        <v>60.08</v>
      </c>
      <c r="J35">
        <v>69.98</v>
      </c>
      <c r="K35">
        <v>69.98</v>
      </c>
      <c r="L35">
        <v>69.98</v>
      </c>
      <c r="M35">
        <v>69.98</v>
      </c>
      <c r="N35">
        <v>69.98</v>
      </c>
      <c r="O35">
        <v>69.98</v>
      </c>
      <c r="P35">
        <v>69.98</v>
      </c>
      <c r="Q35">
        <v>69.98</v>
      </c>
      <c r="R35">
        <v>69.98</v>
      </c>
      <c r="S35">
        <v>69.98</v>
      </c>
      <c r="T35">
        <v>69.98</v>
      </c>
      <c r="U35">
        <v>69.98</v>
      </c>
      <c r="V35">
        <v>69.98</v>
      </c>
      <c r="W35">
        <v>69.98</v>
      </c>
      <c r="X35">
        <v>69.98</v>
      </c>
      <c r="Y35">
        <v>69.98</v>
      </c>
      <c r="Z35">
        <v>60.08</v>
      </c>
      <c r="AA35">
        <v>60.08</v>
      </c>
    </row>
    <row r="36" spans="1:27" x14ac:dyDescent="0.25">
      <c r="A36" t="s">
        <v>393</v>
      </c>
      <c r="B36" t="s">
        <v>451</v>
      </c>
      <c r="C36" t="s">
        <v>447</v>
      </c>
      <c r="D36">
        <v>60.08</v>
      </c>
      <c r="E36">
        <v>60.08</v>
      </c>
      <c r="F36">
        <v>60.08</v>
      </c>
      <c r="G36">
        <v>60.08</v>
      </c>
      <c r="H36">
        <v>60.08</v>
      </c>
      <c r="I36">
        <v>60.08</v>
      </c>
      <c r="J36">
        <v>69.98</v>
      </c>
      <c r="K36">
        <v>69.98</v>
      </c>
      <c r="L36">
        <v>69.98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60.08</v>
      </c>
      <c r="Z36">
        <v>60.08</v>
      </c>
      <c r="AA36">
        <v>60.08</v>
      </c>
    </row>
    <row r="37" spans="1:27" x14ac:dyDescent="0.25">
      <c r="A37" t="s">
        <v>393</v>
      </c>
      <c r="B37" t="s">
        <v>452</v>
      </c>
      <c r="C37" t="s">
        <v>450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25">
      <c r="A38" t="s">
        <v>393</v>
      </c>
      <c r="B38" t="s">
        <v>453</v>
      </c>
      <c r="C38" t="s">
        <v>445</v>
      </c>
      <c r="D38">
        <v>0.05</v>
      </c>
      <c r="E38">
        <v>0.05</v>
      </c>
      <c r="F38">
        <v>0.05</v>
      </c>
      <c r="G38">
        <v>0.05</v>
      </c>
      <c r="H38">
        <v>0.05</v>
      </c>
      <c r="I38">
        <v>0.05</v>
      </c>
      <c r="J38">
        <v>0.05</v>
      </c>
      <c r="K38">
        <v>0.05</v>
      </c>
      <c r="L38">
        <v>0.1</v>
      </c>
      <c r="M38">
        <v>0.1</v>
      </c>
      <c r="N38">
        <v>0.4</v>
      </c>
      <c r="O38">
        <v>0.4</v>
      </c>
      <c r="P38">
        <v>0.55000000000000004</v>
      </c>
      <c r="Q38">
        <v>0.55000000000000004</v>
      </c>
      <c r="R38">
        <v>0.55000000000000004</v>
      </c>
      <c r="S38">
        <v>0.55000000000000004</v>
      </c>
      <c r="T38">
        <v>0.55000000000000004</v>
      </c>
      <c r="U38">
        <v>0.4</v>
      </c>
      <c r="V38">
        <v>0.2</v>
      </c>
      <c r="W38">
        <v>0.05</v>
      </c>
      <c r="X38">
        <v>0.05</v>
      </c>
      <c r="Y38">
        <v>0.05</v>
      </c>
      <c r="Z38">
        <v>0.05</v>
      </c>
      <c r="AA38">
        <v>0.05</v>
      </c>
    </row>
    <row r="39" spans="1:27" x14ac:dyDescent="0.25">
      <c r="A39" t="s">
        <v>393</v>
      </c>
      <c r="B39" t="s">
        <v>453</v>
      </c>
      <c r="C39" t="s">
        <v>456</v>
      </c>
      <c r="D39">
        <v>0.05</v>
      </c>
      <c r="E39">
        <v>0.05</v>
      </c>
      <c r="F39">
        <v>0.05</v>
      </c>
      <c r="G39">
        <v>0.05</v>
      </c>
      <c r="H39">
        <v>0.05</v>
      </c>
      <c r="I39">
        <v>0.05</v>
      </c>
      <c r="J39">
        <v>0.05</v>
      </c>
      <c r="K39">
        <v>0.1</v>
      </c>
      <c r="L39">
        <v>0.3</v>
      </c>
      <c r="M39">
        <v>0.55000000000000004</v>
      </c>
      <c r="N39">
        <v>0.85</v>
      </c>
      <c r="O39">
        <v>0.85</v>
      </c>
      <c r="P39">
        <v>0.85</v>
      </c>
      <c r="Q39">
        <v>0.85</v>
      </c>
      <c r="R39">
        <v>0.85</v>
      </c>
      <c r="S39">
        <v>0.85</v>
      </c>
      <c r="T39">
        <v>0.85</v>
      </c>
      <c r="U39">
        <v>0.85</v>
      </c>
      <c r="V39">
        <v>0.5</v>
      </c>
      <c r="W39">
        <v>0.3</v>
      </c>
      <c r="X39">
        <v>0.3</v>
      </c>
      <c r="Y39">
        <v>0.1</v>
      </c>
      <c r="Z39">
        <v>0.05</v>
      </c>
      <c r="AA39">
        <v>0.05</v>
      </c>
    </row>
    <row r="40" spans="1:27" x14ac:dyDescent="0.25">
      <c r="A40" t="s">
        <v>393</v>
      </c>
      <c r="B40" t="s">
        <v>453</v>
      </c>
      <c r="C40" t="s">
        <v>447</v>
      </c>
      <c r="D40">
        <v>0.05</v>
      </c>
      <c r="E40">
        <v>0.05</v>
      </c>
      <c r="F40">
        <v>0.05</v>
      </c>
      <c r="G40">
        <v>0.05</v>
      </c>
      <c r="H40">
        <v>0.05</v>
      </c>
      <c r="I40">
        <v>0.05</v>
      </c>
      <c r="J40">
        <v>0.05</v>
      </c>
      <c r="K40">
        <v>0.2</v>
      </c>
      <c r="L40">
        <v>0.5</v>
      </c>
      <c r="M40">
        <v>0.85</v>
      </c>
      <c r="N40">
        <v>0.85</v>
      </c>
      <c r="O40">
        <v>0.85</v>
      </c>
      <c r="P40">
        <v>0.85</v>
      </c>
      <c r="Q40">
        <v>0.85</v>
      </c>
      <c r="R40">
        <v>0.85</v>
      </c>
      <c r="S40">
        <v>0.85</v>
      </c>
      <c r="T40">
        <v>0.85</v>
      </c>
      <c r="U40">
        <v>0.85</v>
      </c>
      <c r="V40">
        <v>0.55000000000000004</v>
      </c>
      <c r="W40">
        <v>0.55000000000000004</v>
      </c>
      <c r="X40">
        <v>0.5</v>
      </c>
      <c r="Y40">
        <v>0.2</v>
      </c>
      <c r="Z40">
        <v>0.05</v>
      </c>
      <c r="AA40">
        <v>0.05</v>
      </c>
    </row>
    <row r="41" spans="1:27" x14ac:dyDescent="0.25">
      <c r="A41" t="s">
        <v>393</v>
      </c>
      <c r="B41" t="s">
        <v>454</v>
      </c>
      <c r="C41" t="s">
        <v>445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393</v>
      </c>
      <c r="B42" t="s">
        <v>454</v>
      </c>
      <c r="C42" t="s">
        <v>446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</row>
    <row r="43" spans="1:27" x14ac:dyDescent="0.25">
      <c r="A43" t="s">
        <v>393</v>
      </c>
      <c r="B43" t="s">
        <v>454</v>
      </c>
      <c r="C43" t="s">
        <v>447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</row>
    <row r="44" spans="1:27" x14ac:dyDescent="0.25">
      <c r="A44" t="s">
        <v>393</v>
      </c>
      <c r="B44" t="s">
        <v>455</v>
      </c>
      <c r="C44" t="s">
        <v>445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0.1</v>
      </c>
      <c r="N44">
        <v>0.2</v>
      </c>
      <c r="O44">
        <v>0.2</v>
      </c>
      <c r="P44">
        <v>0.4</v>
      </c>
      <c r="Q44">
        <v>0.4</v>
      </c>
      <c r="R44">
        <v>0.4</v>
      </c>
      <c r="S44">
        <v>0.4</v>
      </c>
      <c r="T44">
        <v>0.4</v>
      </c>
      <c r="U44">
        <v>0.2</v>
      </c>
      <c r="V44">
        <v>0.1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393</v>
      </c>
      <c r="B45" t="s">
        <v>455</v>
      </c>
      <c r="C45" t="s">
        <v>456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0.1</v>
      </c>
      <c r="L45">
        <v>0.2</v>
      </c>
      <c r="M45">
        <v>0.5</v>
      </c>
      <c r="N45">
        <v>0.6</v>
      </c>
      <c r="O45">
        <v>0.8</v>
      </c>
      <c r="P45">
        <v>0.8</v>
      </c>
      <c r="Q45">
        <v>0.8</v>
      </c>
      <c r="R45">
        <v>0.8</v>
      </c>
      <c r="S45">
        <v>0.8</v>
      </c>
      <c r="T45">
        <v>0.8</v>
      </c>
      <c r="U45">
        <v>0.6</v>
      </c>
      <c r="V45">
        <v>0.2</v>
      </c>
      <c r="W45">
        <v>0.2</v>
      </c>
      <c r="X45">
        <v>0.2</v>
      </c>
      <c r="Y45">
        <v>0.1</v>
      </c>
      <c r="Z45">
        <v>0</v>
      </c>
      <c r="AA45">
        <v>0</v>
      </c>
    </row>
    <row r="46" spans="1:27" x14ac:dyDescent="0.25">
      <c r="A46" t="s">
        <v>393</v>
      </c>
      <c r="B46" t="s">
        <v>455</v>
      </c>
      <c r="C46" t="s">
        <v>447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</v>
      </c>
      <c r="L46">
        <v>0.2</v>
      </c>
      <c r="M46">
        <v>0.5</v>
      </c>
      <c r="N46">
        <v>0.5</v>
      </c>
      <c r="O46">
        <v>0.7</v>
      </c>
      <c r="P46">
        <v>0.7</v>
      </c>
      <c r="Q46">
        <v>0.7</v>
      </c>
      <c r="R46">
        <v>0.7</v>
      </c>
      <c r="S46">
        <v>0.8</v>
      </c>
      <c r="T46">
        <v>0.7</v>
      </c>
      <c r="U46">
        <v>0.5</v>
      </c>
      <c r="V46">
        <v>0.5</v>
      </c>
      <c r="W46">
        <v>0.3</v>
      </c>
      <c r="X46">
        <v>0.3</v>
      </c>
      <c r="Y46">
        <v>0</v>
      </c>
      <c r="Z46">
        <v>0</v>
      </c>
      <c r="AA46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Retail - Single-Story Large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Zones!$H$11</f>
        <v>130514.31000000001</v>
      </c>
      <c r="E3" s="38">
        <f>SUMIFS(Raw_totalendusesannual!$D:$D,
        Raw_totalendusesannual!$B:$B,$A3,
        Raw_totalendusesannual!$C:$C,$B3,
        Raw_totalendusesannual!$A:$A,$C3) / $D3</f>
        <v>36.889440859013845</v>
      </c>
      <c r="F3" s="38">
        <f>SUMIFS(Raw_totalendusesannual!$E:$E,
        Raw_totalendusesannual!$B:$B,$A3,
        Raw_totalendusesannual!$C:$C,$B3,
        Raw_totalendusesannual!$A:$A,$C3) / $D3</f>
        <v>11.121863878374715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Zones!$H$11</f>
        <v>130514.31000000001</v>
      </c>
      <c r="E4" s="38">
        <f>SUMIFS(Raw_totalendusesannual!$D:$D,
        Raw_totalendusesannual!$B:$B,$A4,
        Raw_totalendusesannual!$C:$C,$B4,
        Raw_totalendusesannual!$A:$A,$C4) / $D4</f>
        <v>27.300258262867878</v>
      </c>
      <c r="F4" s="38">
        <f>SUMIFS(Raw_totalendusesannual!$E:$E,
        Raw_totalendusesannual!$B:$B,$A4,
        Raw_totalendusesannual!$C:$C,$B4,
        Raw_totalendusesannual!$A:$A,$C4) / $D4</f>
        <v>10.967253169403415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Zones!$H$11</f>
        <v>130514.31000000001</v>
      </c>
      <c r="E5" s="38">
        <f>SUMIFS(Raw_totalendusesannual!$D:$D,
        Raw_totalendusesannual!$B:$B,$A5,
        Raw_totalendusesannual!$C:$C,$B5,
        Raw_totalendusesannual!$A:$A,$C5) / $D5</f>
        <v>42.867226206842759</v>
      </c>
      <c r="F5" s="38">
        <f>SUMIFS(Raw_totalendusesannual!$E:$E,
        Raw_totalendusesannual!$B:$B,$A5,
        Raw_totalendusesannual!$C:$C,$B5,
        Raw_totalendusesannual!$A:$A,$C5) / $D5</f>
        <v>8.5303773203107003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Zones!$H$11</f>
        <v>130514.31000000001</v>
      </c>
      <c r="E6" s="38">
        <f>SUMIFS(Raw_totalendusesannual!$D:$D,
        Raw_totalendusesannual!$B:$B,$A6,
        Raw_totalendusesannual!$C:$C,$B6,
        Raw_totalendusesannual!$A:$A,$C6) / $D6</f>
        <v>29.750374039444409</v>
      </c>
      <c r="F6" s="38">
        <f>SUMIFS(Raw_totalendusesannual!$E:$E,
        Raw_totalendusesannual!$B:$B,$A6,
        Raw_totalendusesannual!$C:$C,$B6,
        Raw_totalendusesannual!$A:$A,$C6) / $D6</f>
        <v>9.385089726942585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Zones!$H$11</f>
        <v>130514.31000000001</v>
      </c>
      <c r="E7" s="38">
        <f>SUMIFS(Raw_totalendusesannual!$D:$D,
        Raw_totalendusesannual!$B:$B,$A7,
        Raw_totalendusesannual!$C:$C,$B7,
        Raw_totalendusesannual!$A:$A,$C7) / $D7</f>
        <v>43.498224754051869</v>
      </c>
      <c r="F7" s="38">
        <f>SUMIFS(Raw_totalendusesannual!$E:$E,
        Raw_totalendusesannual!$B:$B,$A7,
        Raw_totalendusesannual!$C:$C,$B7,
        Raw_totalendusesannual!$A:$A,$C7) / $D7</f>
        <v>5.9404267623986966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Zones!$H$11</f>
        <v>130514.31000000001</v>
      </c>
      <c r="E8" s="38">
        <f>SUMIFS(Raw_totalendusesannual!$D:$D,
        Raw_totalendusesannual!$B:$B,$A8,
        Raw_totalendusesannual!$C:$C,$B8,
        Raw_totalendusesannual!$A:$A,$C8) / $D8</f>
        <v>30.582899990047064</v>
      </c>
      <c r="F8" s="38">
        <f>SUMIFS(Raw_totalendusesannual!$E:$E,
        Raw_totalendusesannual!$B:$B,$A8,
        Raw_totalendusesannual!$C:$C,$B8,
        Raw_totalendusesannual!$A:$A,$C8) / $D8</f>
        <v>5.9391719574658133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Zones!$H$11</f>
        <v>130514.31000000001</v>
      </c>
      <c r="E9" s="38">
        <f>SUMIFS(Raw_totalendusesannual!$D:$D,
        Raw_totalendusesannual!$B:$B,$A9,
        Raw_totalendusesannual!$C:$C,$B9,
        Raw_totalendusesannual!$A:$A,$C9) / $D9</f>
        <v>42.884601159826836</v>
      </c>
      <c r="F9" s="38">
        <f>SUMIFS(Raw_totalendusesannual!$E:$E,
        Raw_totalendusesannual!$B:$B,$A9,
        Raw_totalendusesannual!$C:$C,$B9,
        Raw_totalendusesannual!$A:$A,$C9) / $D9</f>
        <v>5.9409122264064376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Zones!$H$11</f>
        <v>130514.31000000001</v>
      </c>
      <c r="E10" s="38">
        <f>SUMIFS(Raw_totalendusesannual!$D:$D,
        Raw_totalendusesannual!$B:$B,$A10,
        Raw_totalendusesannual!$C:$C,$B10,
        Raw_totalendusesannual!$A:$A,$C10) / $D10</f>
        <v>29.748528341451596</v>
      </c>
      <c r="F10" s="38">
        <f>SUMIFS(Raw_totalendusesannual!$E:$E,
        Raw_totalendusesannual!$B:$B,$A10,
        Raw_totalendusesannual!$C:$C,$B10,
        Raw_totalendusesannual!$A:$A,$C10) / $D10</f>
        <v>5.9393766093541771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Zones!$H$11</f>
        <v>130514.31000000001</v>
      </c>
      <c r="E11" s="38">
        <f>SUMIFS(Raw_totalendusesannual!$D:$D,
        Raw_totalendusesannual!$B:$B,$A11,
        Raw_totalendusesannual!$C:$C,$B11,
        Raw_totalendusesannual!$A:$A,$C11) / $D11</f>
        <v>36.623354557825877</v>
      </c>
      <c r="F11" s="38">
        <f>SUMIFS(Raw_totalendusesannual!$E:$E,
        Raw_totalendusesannual!$B:$B,$A11,
        Raw_totalendusesannual!$C:$C,$B11,
        Raw_totalendusesannual!$A:$A,$C11) / $D11</f>
        <v>10.325524304576255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Zones!$H$11</f>
        <v>130514.31000000001</v>
      </c>
      <c r="E12" s="38">
        <f>SUMIFS(Raw_totalendusesannual!$D:$D,
        Raw_totalendusesannual!$B:$B,$A12,
        Raw_totalendusesannual!$C:$C,$B12,
        Raw_totalendusesannual!$A:$A,$C12) / $D12</f>
        <v>25.553870376359491</v>
      </c>
      <c r="F12" s="38">
        <f>SUMIFS(Raw_totalendusesannual!$E:$E,
        Raw_totalendusesannual!$B:$B,$A12,
        Raw_totalendusesannual!$C:$C,$B12,
        Raw_totalendusesannual!$A:$A,$C12) / $D12</f>
        <v>11.336471916374533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Zones!$H$11</f>
        <v>130514.31000000001</v>
      </c>
      <c r="E13" s="38">
        <f>SUMIFS(Raw_totalendusesannual!$D:$D,
        Raw_totalendusesannual!$B:$B,$A13,
        Raw_totalendusesannual!$C:$C,$B13,
        Raw_totalendusesannual!$A:$A,$C13) / $D13</f>
        <v>43.238475765607618</v>
      </c>
      <c r="F13" s="38">
        <f>SUMIFS(Raw_totalendusesannual!$E:$E,
        Raw_totalendusesannual!$B:$B,$A13,
        Raw_totalendusesannual!$C:$C,$B13,
        Raw_totalendusesannual!$A:$A,$C13) / $D13</f>
        <v>9.4797792671163794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Zones!$H$11</f>
        <v>130514.31000000001</v>
      </c>
      <c r="E14" s="38">
        <f>SUMIFS(Raw_totalendusesannual!$D:$D,
        Raw_totalendusesannual!$B:$B,$A14,
        Raw_totalendusesannual!$C:$C,$B14,
        Raw_totalendusesannual!$A:$A,$C14) / $D14</f>
        <v>31.106961834300009</v>
      </c>
      <c r="F14" s="38">
        <f>SUMIFS(Raw_totalendusesannual!$E:$E,
        Raw_totalendusesannual!$B:$B,$A14,
        Raw_totalendusesannual!$C:$C,$B14,
        Raw_totalendusesannual!$A:$A,$C14) / $D14</f>
        <v>9.0255793406868552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Zones!$H$11</f>
        <v>130514.31000000001</v>
      </c>
      <c r="E15" s="38">
        <f>SUMIFS(Raw_totalendusesannual!$D:$D,
        Raw_totalendusesannual!$B:$B,$A15,
        Raw_totalendusesannual!$C:$C,$B15,
        Raw_totalendusesannual!$A:$A,$C15) / $D15</f>
        <v>47.866259033204855</v>
      </c>
      <c r="F15" s="38">
        <f>SUMIFS(Raw_totalendusesannual!$E:$E,
        Raw_totalendusesannual!$B:$B,$A15,
        Raw_totalendusesannual!$C:$C,$B15,
        Raw_totalendusesannual!$A:$A,$C15) / $D15</f>
        <v>7.4034404349990428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Zones!$H$11</f>
        <v>130514.31000000001</v>
      </c>
      <c r="E16" s="38">
        <f>SUMIFS(Raw_totalendusesannual!$D:$D,
        Raw_totalendusesannual!$B:$B,$A16,
        Raw_totalendusesannual!$C:$C,$B16,
        Raw_totalendusesannual!$A:$A,$C16) / $D16</f>
        <v>33.23362419032825</v>
      </c>
      <c r="F16" s="38">
        <f>SUMIFS(Raw_totalendusesannual!$E:$E,
        Raw_totalendusesannual!$B:$B,$A16,
        Raw_totalendusesannual!$C:$C,$B16,
        Raw_totalendusesannual!$A:$A,$C16) / $D16</f>
        <v>7.7484062092501578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Zones!$H$11</f>
        <v>130514.31000000001</v>
      </c>
      <c r="E17" s="38">
        <f>SUMIFS(Raw_totalendusesannual!$D:$D,
        Raw_totalendusesannual!$B:$B,$A17,
        Raw_totalendusesannual!$C:$C,$B17,
        Raw_totalendusesannual!$A:$A,$C17) / $D17</f>
        <v>48.376925947813689</v>
      </c>
      <c r="F17" s="38">
        <f>SUMIFS(Raw_totalendusesannual!$E:$E,
        Raw_totalendusesannual!$B:$B,$A17,
        Raw_totalendusesannual!$C:$C,$B17,
        Raw_totalendusesannual!$A:$A,$C17) / $D17</f>
        <v>5.5445556889508891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Zones!$H$11</f>
        <v>130514.31000000001</v>
      </c>
      <c r="E18" s="38">
        <f>SUMIFS(Raw_totalendusesannual!$D:$D,
        Raw_totalendusesannual!$B:$B,$A18,
        Raw_totalendusesannual!$C:$C,$B18,
        Raw_totalendusesannual!$A:$A,$C18) / $D18</f>
        <v>33.818051599092847</v>
      </c>
      <c r="F18" s="38">
        <f>SUMIFS(Raw_totalendusesannual!$E:$E,
        Raw_totalendusesannual!$B:$B,$A18,
        Raw_totalendusesannual!$C:$C,$B18,
        Raw_totalendusesannual!$A:$A,$C18) / $D18</f>
        <v>5.5418098597770618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Zones!$H$11</f>
        <v>130514.31000000001</v>
      </c>
      <c r="E19" s="38">
        <f>SUMIFS(Raw_totalendusesannual!$D:$D,
        Raw_totalendusesannual!$B:$B,$A19,
        Raw_totalendusesannual!$C:$C,$B19,
        Raw_totalendusesannual!$A:$A,$C19) / $D19</f>
        <v>47.863357205811376</v>
      </c>
      <c r="F19" s="38">
        <f>SUMIFS(Raw_totalendusesannual!$E:$E,
        Raw_totalendusesannual!$B:$B,$A19,
        Raw_totalendusesannual!$C:$C,$B19,
        Raw_totalendusesannual!$A:$A,$C19) / $D19</f>
        <v>5.5448662296111433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Zones!$H$11</f>
        <v>130514.31000000001</v>
      </c>
      <c r="E20" s="38">
        <f>SUMIFS(Raw_totalendusesannual!$D:$D,
        Raw_totalendusesannual!$B:$B,$A20,
        Raw_totalendusesannual!$C:$C,$B20,
        Raw_totalendusesannual!$A:$A,$C20) / $D20</f>
        <v>33.209958126430728</v>
      </c>
      <c r="F20" s="38">
        <f>SUMIFS(Raw_totalendusesannual!$E:$E,
        Raw_totalendusesannual!$B:$B,$A20,
        Raw_totalendusesannual!$C:$C,$B20,
        Raw_totalendusesannual!$A:$A,$C20) / $D20</f>
        <v>5.5419828676257792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Zones!$H$11</f>
        <v>130514.31000000001</v>
      </c>
      <c r="E21" s="38">
        <f>SUMIFS(Raw_totalendusesannual!$D:$D,
        Raw_totalendusesannual!$B:$B,$A21,
        Raw_totalendusesannual!$C:$C,$B21,
        Raw_totalendusesannual!$A:$A,$C21) / $D21</f>
        <v>41.594701607816027</v>
      </c>
      <c r="F21" s="38">
        <f>SUMIFS(Raw_totalendusesannual!$E:$E,
        Raw_totalendusesannual!$B:$B,$A21,
        Raw_totalendusesannual!$C:$C,$B21,
        Raw_totalendusesannual!$A:$A,$C21) / $D21</f>
        <v>8.6290307170148619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Zones!$H$11</f>
        <v>130514.31000000001</v>
      </c>
      <c r="E22" s="38">
        <f>SUMIFS(Raw_totalendusesannual!$D:$D,
        Raw_totalendusesannual!$B:$B,$A22,
        Raw_totalendusesannual!$C:$C,$B22,
        Raw_totalendusesannual!$A:$A,$C22) / $D22</f>
        <v>29.021365396637346</v>
      </c>
      <c r="F22" s="38">
        <f>SUMIFS(Raw_totalendusesannual!$E:$E,
        Raw_totalendusesannual!$B:$B,$A22,
        Raw_totalendusesannual!$C:$C,$B22,
        Raw_totalendusesannual!$A:$A,$C22) / $D22</f>
        <v>8.9418685966312808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Zones!$H$11</f>
        <v>130514.31000000001</v>
      </c>
      <c r="E23" s="38">
        <f>SUMIFS(Raw_totalendusesannual!$D:$D,
        Raw_totalendusesannual!$B:$B,$A23,
        Raw_totalendusesannual!$C:$C,$B23,
        Raw_totalendusesannual!$A:$A,$C23) / $D23</f>
        <v>40.263610863820212</v>
      </c>
      <c r="F23" s="38">
        <f>SUMIFS(Raw_totalendusesannual!$E:$E,
        Raw_totalendusesannual!$B:$B,$A23,
        Raw_totalendusesannual!$C:$C,$B23,
        Raw_totalendusesannual!$A:$A,$C23) / $D23</f>
        <v>7.7818859862952952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Zones!$H$11</f>
        <v>130514.31000000001</v>
      </c>
      <c r="E24" s="38">
        <f>SUMIFS(Raw_totalendusesannual!$D:$D,
        Raw_totalendusesannual!$B:$B,$A24,
        Raw_totalendusesannual!$C:$C,$B24,
        Raw_totalendusesannual!$A:$A,$C24) / $D24</f>
        <v>29.007463396159391</v>
      </c>
      <c r="F24" s="38">
        <f>SUMIFS(Raw_totalendusesannual!$E:$E,
        Raw_totalendusesannual!$B:$B,$A24,
        Raw_totalendusesannual!$C:$C,$B24,
        Raw_totalendusesannual!$A:$A,$C24) / $D24</f>
        <v>7.6136011445794711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Zones!$H$11</f>
        <v>130514.31000000001</v>
      </c>
      <c r="E25" s="38">
        <f>SUMIFS(Raw_totalendusesannual!$D:$D,
        Raw_totalendusesannual!$B:$B,$A25,
        Raw_totalendusesannual!$C:$C,$B25,
        Raw_totalendusesannual!$A:$A,$C25) / $D25</f>
        <v>45.855298625874816</v>
      </c>
      <c r="F25" s="38">
        <f>SUMIFS(Raw_totalendusesannual!$E:$E,
        Raw_totalendusesannual!$B:$B,$A25,
        Raw_totalendusesannual!$C:$C,$B25,
        Raw_totalendusesannual!$A:$A,$C25) / $D25</f>
        <v>6.4675093482086368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Zones!$H$11</f>
        <v>130514.31000000001</v>
      </c>
      <c r="E26" s="38">
        <f>SUMIFS(Raw_totalendusesannual!$D:$D,
        Raw_totalendusesannual!$B:$B,$A26,
        Raw_totalendusesannual!$C:$C,$B26,
        Raw_totalendusesannual!$A:$A,$C26) / $D26</f>
        <v>31.897129977548055</v>
      </c>
      <c r="F26" s="38">
        <f>SUMIFS(Raw_totalendusesannual!$E:$E,
        Raw_totalendusesannual!$B:$B,$A26,
        Raw_totalendusesannual!$C:$C,$B26,
        Raw_totalendusesannual!$A:$A,$C26) / $D26</f>
        <v>6.7016544009618562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Zones!$H$11</f>
        <v>130514.31000000001</v>
      </c>
      <c r="E27" s="38">
        <f>SUMIFS(Raw_totalendusesannual!$D:$D,
        Raw_totalendusesannual!$B:$B,$A27,
        Raw_totalendusesannual!$C:$C,$B27,
        Raw_totalendusesannual!$A:$A,$C27) / $D27</f>
        <v>46.070222338071588</v>
      </c>
      <c r="F27" s="38">
        <f>SUMIFS(Raw_totalendusesannual!$E:$E,
        Raw_totalendusesannual!$B:$B,$A27,
        Raw_totalendusesannual!$C:$C,$B27,
        Raw_totalendusesannual!$A:$A,$C27) / $D27</f>
        <v>5.5267839978619966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Zones!$H$11</f>
        <v>130514.31000000001</v>
      </c>
      <c r="E28" s="38">
        <f>SUMIFS(Raw_totalendusesannual!$D:$D,
        Raw_totalendusesannual!$B:$B,$A28,
        Raw_totalendusesannual!$C:$C,$B28,
        Raw_totalendusesannual!$A:$A,$C28) / $D28</f>
        <v>32.171057794352201</v>
      </c>
      <c r="F28" s="38">
        <f>SUMIFS(Raw_totalendusesannual!$E:$E,
        Raw_totalendusesannual!$B:$B,$A28,
        Raw_totalendusesannual!$C:$C,$B28,
        Raw_totalendusesannual!$A:$A,$C28) / $D28</f>
        <v>5.5246764894975877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Zones!$H$11</f>
        <v>130514.31000000001</v>
      </c>
      <c r="E29" s="38">
        <f>SUMIFS(Raw_totalendusesannual!$D:$D,
        Raw_totalendusesannual!$B:$B,$A29,
        Raw_totalendusesannual!$C:$C,$B29,
        Raw_totalendusesannual!$A:$A,$C29) / $D29</f>
        <v>45.853334779917994</v>
      </c>
      <c r="F29" s="38">
        <f>SUMIFS(Raw_totalendusesannual!$E:$E,
        Raw_totalendusesannual!$B:$B,$A29,
        Raw_totalendusesannual!$C:$C,$B29,
        Raw_totalendusesannual!$A:$A,$C29) / $D29</f>
        <v>5.5268446042430135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Zones!$H$11</f>
        <v>130514.31000000001</v>
      </c>
      <c r="E30" s="38">
        <f>SUMIFS(Raw_totalendusesannual!$D:$D,
        Raw_totalendusesannual!$B:$B,$A30,
        Raw_totalendusesannual!$C:$C,$B30,
        Raw_totalendusesannual!$A:$A,$C30) / $D30</f>
        <v>31.890697579445501</v>
      </c>
      <c r="F30" s="38">
        <f>SUMIFS(Raw_totalendusesannual!$E:$E,
        Raw_totalendusesannual!$B:$B,$A30,
        Raw_totalendusesannual!$C:$C,$B30,
        Raw_totalendusesannual!$A:$A,$C30) / $D30</f>
        <v>5.524687292910639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Zones!$H$11</f>
        <v>130514.31000000001</v>
      </c>
      <c r="E31" s="38">
        <f>SUMIFS(Raw_totalendusesannual!$D:$D,
        Raw_totalendusesannual!$B:$B,$A31,
        Raw_totalendusesannual!$C:$C,$B31,
        Raw_totalendusesannual!$A:$A,$C31) / $D31</f>
        <v>39.823895555973898</v>
      </c>
      <c r="F31" s="38">
        <f>SUMIFS(Raw_totalendusesannual!$E:$E,
        Raw_totalendusesannual!$B:$B,$A31,
        Raw_totalendusesannual!$C:$C,$B31,
        Raw_totalendusesannual!$A:$A,$C31) / $D31</f>
        <v>7.2164162688367268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Zones!$H$11</f>
        <v>130514.31000000001</v>
      </c>
      <c r="E32" s="38">
        <f>SUMIFS(Raw_totalendusesannual!$D:$D,
        Raw_totalendusesannual!$B:$B,$A32,
        Raw_totalendusesannual!$C:$C,$B32,
        Raw_totalendusesannual!$A:$A,$C32) / $D32</f>
        <v>27.78485278740699</v>
      </c>
      <c r="F32" s="38">
        <f>SUMIFS(Raw_totalendusesannual!$E:$E,
        Raw_totalendusesannual!$B:$B,$A32,
        Raw_totalendusesannual!$C:$C,$B32,
        Raw_totalendusesannual!$A:$A,$C32) / $D32</f>
        <v>7.5546174974989322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Zones!$H$11</f>
        <v>130514.31000000001</v>
      </c>
      <c r="E33" s="38">
        <f>SUMIFS(Raw_totalendusesannual!$D:$D,
        Raw_totalendusesannual!$B:$B,$A33,
        Raw_totalendusesannual!$C:$C,$B33,
        Raw_totalendusesannual!$A:$A,$C33) / $D33</f>
        <v>44.550007964643875</v>
      </c>
      <c r="F33" s="38">
        <f>SUMIFS(Raw_totalendusesannual!$E:$E,
        Raw_totalendusesannual!$B:$B,$A33,
        Raw_totalendusesannual!$C:$C,$B33,
        Raw_totalendusesannual!$A:$A,$C33) / $D33</f>
        <v>7.5236031972279509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Zones!$H$11</f>
        <v>130514.31000000001</v>
      </c>
      <c r="E34" s="38">
        <f>SUMIFS(Raw_totalendusesannual!$D:$D,
        Raw_totalendusesannual!$B:$B,$A34,
        Raw_totalendusesannual!$C:$C,$B34,
        Raw_totalendusesannual!$A:$A,$C34) / $D34</f>
        <v>31.729308456674211</v>
      </c>
      <c r="F34" s="38">
        <f>SUMIFS(Raw_totalendusesannual!$E:$E,
        Raw_totalendusesannual!$B:$B,$A34,
        Raw_totalendusesannual!$C:$C,$B34,
        Raw_totalendusesannual!$A:$A,$C34) / $D34</f>
        <v>7.237221113914635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Zones!$H$11</f>
        <v>130514.31000000001</v>
      </c>
      <c r="E35" s="38">
        <f>SUMIFS(Raw_totalendusesannual!$D:$D,
        Raw_totalendusesannual!$B:$B,$A35,
        Raw_totalendusesannual!$C:$C,$B35,
        Raw_totalendusesannual!$A:$A,$C35) / $D35</f>
        <v>48.788600039336679</v>
      </c>
      <c r="F35" s="38">
        <f>SUMIFS(Raw_totalendusesannual!$E:$E,
        Raw_totalendusesannual!$B:$B,$A35,
        Raw_totalendusesannual!$C:$C,$B35,
        Raw_totalendusesannual!$A:$A,$C35) / $D35</f>
        <v>6.2148021929549326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Zones!$H$11</f>
        <v>130514.31000000001</v>
      </c>
      <c r="E36" s="38">
        <f>SUMIFS(Raw_totalendusesannual!$D:$D,
        Raw_totalendusesannual!$B:$B,$A36,
        Raw_totalendusesannual!$C:$C,$B36,
        Raw_totalendusesannual!$A:$A,$C36) / $D36</f>
        <v>33.920690076053724</v>
      </c>
      <c r="F36" s="38">
        <f>SUMIFS(Raw_totalendusesannual!$E:$E,
        Raw_totalendusesannual!$B:$B,$A36,
        Raw_totalendusesannual!$C:$C,$B36,
        Raw_totalendusesannual!$A:$A,$C36) / $D36</f>
        <v>6.3599130240967439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Zones!$H$11</f>
        <v>130514.31000000001</v>
      </c>
      <c r="E37" s="38">
        <f>SUMIFS(Raw_totalendusesannual!$D:$D,
        Raw_totalendusesannual!$B:$B,$A37,
        Raw_totalendusesannual!$C:$C,$B37,
        Raw_totalendusesannual!$A:$A,$C37) / $D37</f>
        <v>48.991402935049805</v>
      </c>
      <c r="F37" s="38">
        <f>SUMIFS(Raw_totalendusesannual!$E:$E,
        Raw_totalendusesannual!$B:$B,$A37,
        Raw_totalendusesannual!$C:$C,$B37,
        Raw_totalendusesannual!$A:$A,$C37) / $D37</f>
        <v>5.3735442496688677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Zones!$H$11</f>
        <v>130514.31000000001</v>
      </c>
      <c r="E38" s="38">
        <f>SUMIFS(Raw_totalendusesannual!$D:$D,
        Raw_totalendusesannual!$B:$B,$A38,
        Raw_totalendusesannual!$C:$C,$B38,
        Raw_totalendusesannual!$A:$A,$C38) / $D38</f>
        <v>34.154887613473186</v>
      </c>
      <c r="F38" s="38">
        <f>SUMIFS(Raw_totalendusesannual!$E:$E,
        Raw_totalendusesannual!$B:$B,$A38,
        Raw_totalendusesannual!$C:$C,$B38,
        Raw_totalendusesannual!$A:$A,$C38) / $D38</f>
        <v>5.3706013539817965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Zones!$H$11</f>
        <v>130514.31000000001</v>
      </c>
      <c r="E39" s="38">
        <f>SUMIFS(Raw_totalendusesannual!$D:$D,
        Raw_totalendusesannual!$B:$B,$A39,
        Raw_totalendusesannual!$C:$C,$B39,
        Raw_totalendusesannual!$A:$A,$C39) / $D39</f>
        <v>48.78478390607129</v>
      </c>
      <c r="F39" s="38">
        <f>SUMIFS(Raw_totalendusesannual!$E:$E,
        Raw_totalendusesannual!$B:$B,$A39,
        Raw_totalendusesannual!$C:$C,$B39,
        Raw_totalendusesannual!$A:$A,$C39) / $D39</f>
        <v>5.373576966387823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Zones!$H$11</f>
        <v>130514.31000000001</v>
      </c>
      <c r="E40" s="38">
        <f>SUMIFS(Raw_totalendusesannual!$D:$D,
        Raw_totalendusesannual!$B:$B,$A40,
        Raw_totalendusesannual!$C:$C,$B40,
        Raw_totalendusesannual!$A:$A,$C40) / $D40</f>
        <v>33.908801877740451</v>
      </c>
      <c r="F40" s="38">
        <f>SUMIFS(Raw_totalendusesannual!$E:$E,
        Raw_totalendusesannual!$B:$B,$A40,
        Raw_totalendusesannual!$C:$C,$B40,
        Raw_totalendusesannual!$A:$A,$C40) / $D40</f>
        <v>5.3706641057214339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Zones!$H$11</f>
        <v>130514.31000000001</v>
      </c>
      <c r="E41" s="38">
        <f>SUMIFS(Raw_totalendusesannual!$D:$D,
        Raw_totalendusesannual!$B:$B,$A41,
        Raw_totalendusesannual!$C:$C,$B41,
        Raw_totalendusesannual!$A:$A,$C41) / $D41</f>
        <v>42.630445351164937</v>
      </c>
      <c r="F41" s="38">
        <f>SUMIFS(Raw_totalendusesannual!$E:$E,
        Raw_totalendusesannual!$B:$B,$A41,
        Raw_totalendusesannual!$C:$C,$B41,
        Raw_totalendusesannual!$A:$A,$C41) / $D41</f>
        <v>6.9406913310885212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Zones!$H$11</f>
        <v>130514.31000000001</v>
      </c>
      <c r="E42" s="38">
        <f>SUMIFS(Raw_totalendusesannual!$D:$D,
        Raw_totalendusesannual!$B:$B,$A42,
        Raw_totalendusesannual!$C:$C,$B42,
        Raw_totalendusesannual!$A:$A,$C42) / $D42</f>
        <v>29.786790812440412</v>
      </c>
      <c r="F42" s="38">
        <f>SUMIFS(Raw_totalendusesannual!$E:$E,
        Raw_totalendusesannual!$B:$B,$A42,
        Raw_totalendusesannual!$C:$C,$B42,
        Raw_totalendusesannual!$A:$A,$C42) / $D42</f>
        <v>7.134871340928056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Zones!$H$11</f>
        <v>130514.31000000001</v>
      </c>
      <c r="E43" s="38">
        <f>SUMIFS(Raw_totalendusesannual!$D:$D,
        Raw_totalendusesannual!$B:$B,$A43,
        Raw_totalendusesannual!$C:$C,$B43,
        Raw_totalendusesannual!$A:$A,$C43) / $D43</f>
        <v>41.020322369248241</v>
      </c>
      <c r="F43" s="38">
        <f>SUMIFS(Raw_totalendusesannual!$E:$E,
        Raw_totalendusesannual!$B:$B,$A43,
        Raw_totalendusesannual!$C:$C,$B43,
        Raw_totalendusesannual!$A:$A,$C43) / $D43</f>
        <v>7.6981750889998182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Zones!$H$11</f>
        <v>130514.31000000001</v>
      </c>
      <c r="E44" s="38">
        <f>SUMIFS(Raw_totalendusesannual!$D:$D,
        Raw_totalendusesannual!$B:$B,$A44,
        Raw_totalendusesannual!$C:$C,$B44,
        Raw_totalendusesannual!$A:$A,$C44) / $D44</f>
        <v>29.48570375156563</v>
      </c>
      <c r="F44" s="38">
        <f>SUMIFS(Raw_totalendusesannual!$E:$E,
        Raw_totalendusesannual!$B:$B,$A44,
        Raw_totalendusesannual!$C:$C,$B44,
        Raw_totalendusesannual!$A:$A,$C44) / $D44</f>
        <v>7.3548779440354082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Zones!$H$11</f>
        <v>130514.31000000001</v>
      </c>
      <c r="E45" s="38">
        <f>SUMIFS(Raw_totalendusesannual!$D:$D,
        Raw_totalendusesannual!$B:$B,$A45,
        Raw_totalendusesannual!$C:$C,$B45,
        Raw_totalendusesannual!$A:$A,$C45) / $D45</f>
        <v>46.668180600272869</v>
      </c>
      <c r="F45" s="38">
        <f>SUMIFS(Raw_totalendusesannual!$E:$E,
        Raw_totalendusesannual!$B:$B,$A45,
        Raw_totalendusesannual!$C:$C,$B45,
        Raw_totalendusesannual!$A:$A,$C45) / $D45</f>
        <v>6.4719811950122557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Zones!$H$11</f>
        <v>130514.31000000001</v>
      </c>
      <c r="E46" s="38">
        <f>SUMIFS(Raw_totalendusesannual!$D:$D,
        Raw_totalendusesannual!$B:$B,$A46,
        Raw_totalendusesannual!$C:$C,$B46,
        Raw_totalendusesannual!$A:$A,$C46) / $D46</f>
        <v>32.363488570716875</v>
      </c>
      <c r="F46" s="38">
        <f>SUMIFS(Raw_totalendusesannual!$E:$E,
        Raw_totalendusesannual!$B:$B,$A46,
        Raw_totalendusesannual!$C:$C,$B46,
        Raw_totalendusesannual!$A:$A,$C46) / $D46</f>
        <v>6.5032660403292173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Zones!$H$11</f>
        <v>130514.31000000001</v>
      </c>
      <c r="E47" s="38">
        <f>SUMIFS(Raw_totalendusesannual!$D:$D,
        Raw_totalendusesannual!$B:$B,$A47,
        Raw_totalendusesannual!$C:$C,$B47,
        Raw_totalendusesannual!$A:$A,$C47) / $D47</f>
        <v>46.899904385963495</v>
      </c>
      <c r="F47" s="38">
        <f>SUMIFS(Raw_totalendusesannual!$E:$E,
        Raw_totalendusesannual!$B:$B,$A47,
        Raw_totalendusesannual!$C:$C,$B47,
        Raw_totalendusesannual!$A:$A,$C47) / $D47</f>
        <v>5.5270211366094637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Zones!$H$11</f>
        <v>130514.31000000001</v>
      </c>
      <c r="E48" s="38">
        <f>SUMIFS(Raw_totalendusesannual!$D:$D,
        Raw_totalendusesannual!$B:$B,$A48,
        Raw_totalendusesannual!$C:$C,$B48,
        Raw_totalendusesannual!$A:$A,$C48) / $D48</f>
        <v>32.599211381495252</v>
      </c>
      <c r="F48" s="38">
        <f>SUMIFS(Raw_totalendusesannual!$E:$E,
        Raw_totalendusesannual!$B:$B,$A48,
        Raw_totalendusesannual!$C:$C,$B48,
        Raw_totalendusesannual!$A:$A,$C48) / $D48</f>
        <v>5.5247037662000436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Zones!$H$11</f>
        <v>130514.31000000001</v>
      </c>
      <c r="E49" s="38">
        <f>SUMIFS(Raw_totalendusesannual!$D:$D,
        Raw_totalendusesannual!$B:$B,$A49,
        Raw_totalendusesannual!$C:$C,$B49,
        Raw_totalendusesannual!$A:$A,$C49) / $D49</f>
        <v>46.657694853537507</v>
      </c>
      <c r="F49" s="38">
        <f>SUMIFS(Raw_totalendusesannual!$E:$E,
        Raw_totalendusesannual!$B:$B,$A49,
        Raw_totalendusesannual!$C:$C,$B49,
        Raw_totalendusesannual!$A:$A,$C49) / $D49</f>
        <v>5.5270450420340875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Zones!$H$11</f>
        <v>130514.31000000001</v>
      </c>
      <c r="E50" s="38">
        <f>SUMIFS(Raw_totalendusesannual!$D:$D,
        Raw_totalendusesannual!$B:$B,$A50,
        Raw_totalendusesannual!$C:$C,$B50,
        Raw_totalendusesannual!$A:$A,$C50) / $D50</f>
        <v>32.346343630824848</v>
      </c>
      <c r="F50" s="38">
        <f>SUMIFS(Raw_totalendusesannual!$E:$E,
        Raw_totalendusesannual!$B:$B,$A50,
        Raw_totalendusesannual!$C:$C,$B50,
        Raw_totalendusesannual!$A:$A,$C50) / $D50</f>
        <v>5.5245669229680638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Zones!$H$11</f>
        <v>130514.31000000001</v>
      </c>
      <c r="E51" s="38">
        <f>SUMIFS(Raw_totalendusesannual!$D:$D,
        Raw_totalendusesannual!$B:$B,$A51,
        Raw_totalendusesannual!$C:$C,$B51,
        Raw_totalendusesannual!$A:$A,$C51) / $D51</f>
        <v>40.678037756932554</v>
      </c>
      <c r="F51" s="38">
        <f>SUMIFS(Raw_totalendusesannual!$E:$E,
        Raw_totalendusesannual!$B:$B,$A51,
        Raw_totalendusesannual!$C:$C,$B51,
        Raw_totalendusesannual!$A:$A,$C51) / $D51</f>
        <v>7.129276475506785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Zones!$H$11</f>
        <v>130514.31000000001</v>
      </c>
      <c r="E52" s="38">
        <f>SUMIFS(Raw_totalendusesannual!$D:$D,
        Raw_totalendusesannual!$B:$B,$A52,
        Raw_totalendusesannual!$C:$C,$B52,
        Raw_totalendusesannual!$A:$A,$C52) / $D52</f>
        <v>28.299327636946476</v>
      </c>
      <c r="F52" s="38">
        <f>SUMIFS(Raw_totalendusesannual!$E:$E,
        Raw_totalendusesannual!$B:$B,$A52,
        Raw_totalendusesannual!$C:$C,$B52,
        Raw_totalendusesannual!$A:$A,$C52) / $D52</f>
        <v>7.185455296051444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Zones!$H$11</f>
        <v>130514.31000000001</v>
      </c>
      <c r="E53" s="38">
        <f>SUMIFS(Raw_totalendusesannual!$D:$D,
        Raw_totalendusesannual!$B:$B,$A53,
        Raw_totalendusesannual!$C:$C,$B53,
        Raw_totalendusesannual!$A:$A,$C53) / $D53</f>
        <v>45.789497718679272</v>
      </c>
      <c r="F53" s="38">
        <f>SUMIFS(Raw_totalendusesannual!$E:$E,
        Raw_totalendusesannual!$B:$B,$A53,
        Raw_totalendusesannual!$C:$C,$B53,
        Raw_totalendusesannual!$A:$A,$C53) / $D53</f>
        <v>5.7275881089207754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Zones!$H$11</f>
        <v>130514.31000000001</v>
      </c>
      <c r="E54" s="38">
        <f>SUMIFS(Raw_totalendusesannual!$D:$D,
        Raw_totalendusesannual!$B:$B,$A54,
        Raw_totalendusesannual!$C:$C,$B54,
        Raw_totalendusesannual!$A:$A,$C54) / $D54</f>
        <v>32.596855088150868</v>
      </c>
      <c r="F54" s="38">
        <f>SUMIFS(Raw_totalendusesannual!$E:$E,
        Raw_totalendusesannual!$B:$B,$A54,
        Raw_totalendusesannual!$C:$C,$B54,
        Raw_totalendusesannual!$A:$A,$C54) / $D54</f>
        <v>5.5864830454223746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Zones!$H$11</f>
        <v>130514.31000000001</v>
      </c>
      <c r="E55" s="38">
        <f>SUMIFS(Raw_totalendusesannual!$D:$D,
        Raw_totalendusesannual!$B:$B,$A55,
        Raw_totalendusesannual!$C:$C,$B55,
        Raw_totalendusesannual!$A:$A,$C55) / $D55</f>
        <v>49.131152668239977</v>
      </c>
      <c r="F55" s="38">
        <f>SUMIFS(Raw_totalendusesannual!$E:$E,
        Raw_totalendusesannual!$B:$B,$A55,
        Raw_totalendusesannual!$C:$C,$B55,
        Raw_totalendusesannual!$A:$A,$C55) / $D55</f>
        <v>5.3164620799052607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Zones!$H$11</f>
        <v>130514.31000000001</v>
      </c>
      <c r="E56" s="38">
        <f>SUMIFS(Raw_totalendusesannual!$D:$D,
        Raw_totalendusesannual!$B:$B,$A56,
        Raw_totalendusesannual!$C:$C,$B56,
        Raw_totalendusesannual!$A:$A,$C56) / $D56</f>
        <v>34.189569480925115</v>
      </c>
      <c r="F56" s="38">
        <f>SUMIFS(Raw_totalendusesannual!$E:$E,
        Raw_totalendusesannual!$B:$B,$A56,
        Raw_totalendusesannual!$C:$C,$B56,
        Raw_totalendusesannual!$A:$A,$C56) / $D56</f>
        <v>5.291272964627403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Zones!$H$11</f>
        <v>130514.31000000001</v>
      </c>
      <c r="E57" s="38">
        <f>SUMIFS(Raw_totalendusesannual!$D:$D,
        Raw_totalendusesannual!$B:$B,$A57,
        Raw_totalendusesannual!$C:$C,$B57,
        Raw_totalendusesannual!$A:$A,$C57) / $D57</f>
        <v>48.943660967138385</v>
      </c>
      <c r="F57" s="38">
        <f>SUMIFS(Raw_totalendusesannual!$E:$E,
        Raw_totalendusesannual!$B:$B,$A57,
        Raw_totalendusesannual!$C:$C,$B57,
        Raw_totalendusesannual!$A:$A,$C57) / $D57</f>
        <v>5.1745989386144702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Zones!$H$11</f>
        <v>130514.31000000001</v>
      </c>
      <c r="E58" s="38">
        <f>SUMIFS(Raw_totalendusesannual!$D:$D,
        Raw_totalendusesannual!$B:$B,$A58,
        Raw_totalendusesannual!$C:$C,$B58,
        Raw_totalendusesannual!$A:$A,$C58) / $D58</f>
        <v>33.982737754963424</v>
      </c>
      <c r="F58" s="38">
        <f>SUMIFS(Raw_totalendusesannual!$E:$E,
        Raw_totalendusesannual!$B:$B,$A58,
        Raw_totalendusesannual!$C:$C,$B58,
        Raw_totalendusesannual!$A:$A,$C58) / $D58</f>
        <v>5.1720313274460086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Zones!$H$11</f>
        <v>130514.31000000001</v>
      </c>
      <c r="E59" s="38">
        <f>SUMIFS(Raw_totalendusesannual!$D:$D,
        Raw_totalendusesannual!$B:$B,$A59,
        Raw_totalendusesannual!$C:$C,$B59,
        Raw_totalendusesannual!$A:$A,$C59) / $D59</f>
        <v>49.128708032092412</v>
      </c>
      <c r="F59" s="38">
        <f>SUMIFS(Raw_totalendusesannual!$E:$E,
        Raw_totalendusesannual!$B:$B,$A59,
        Raw_totalendusesannual!$C:$C,$B59,
        Raw_totalendusesannual!$A:$A,$C59) / $D59</f>
        <v>5.1746082862484579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Zones!$H$11</f>
        <v>130514.31000000001</v>
      </c>
      <c r="E60" s="38">
        <f>SUMIFS(Raw_totalendusesannual!$D:$D,
        Raw_totalendusesannual!$B:$B,$A60,
        Raw_totalendusesannual!$C:$C,$B60,
        Raw_totalendusesannual!$A:$A,$C60) / $D60</f>
        <v>34.18714668146351</v>
      </c>
      <c r="F60" s="38">
        <f>SUMIFS(Raw_totalendusesannual!$E:$E,
        Raw_totalendusesannual!$B:$B,$A60,
        Raw_totalendusesannual!$C:$C,$B60,
        Raw_totalendusesannual!$A:$A,$C60) / $D60</f>
        <v>5.1720507122935402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Zones!$H$11</f>
        <v>130514.31000000001</v>
      </c>
      <c r="E61" s="38">
        <f>SUMIFS(Raw_totalendusesannual!$D:$D,
        Raw_totalendusesannual!$B:$B,$A61,
        Raw_totalendusesannual!$C:$C,$B61,
        Raw_totalendusesannual!$A:$A,$C61) / $D61</f>
        <v>43.459064756960359</v>
      </c>
      <c r="F61" s="38">
        <f>SUMIFS(Raw_totalendusesannual!$E:$E,
        Raw_totalendusesannual!$B:$B,$A61,
        Raw_totalendusesannual!$C:$C,$B61,
        Raw_totalendusesannual!$A:$A,$C61) / $D61</f>
        <v>5.4843470420982952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Zones!$H$11</f>
        <v>130514.31000000001</v>
      </c>
      <c r="E62" s="38">
        <f>SUMIFS(Raw_totalendusesannual!$D:$D,
        Raw_totalendusesannual!$B:$B,$A62,
        Raw_totalendusesannual!$C:$C,$B62,
        Raw_totalendusesannual!$A:$A,$C62) / $D62</f>
        <v>30.450540251103497</v>
      </c>
      <c r="F62" s="38">
        <f>SUMIFS(Raw_totalendusesannual!$E:$E,
        Raw_totalendusesannual!$B:$B,$A62,
        Raw_totalendusesannual!$C:$C,$B62,
        Raw_totalendusesannual!$A:$A,$C62) / $D62</f>
        <v>5.4655890223838286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Zones!$H$11</f>
        <v>130514.31000000001</v>
      </c>
      <c r="E63" s="38">
        <f>SUMIFS(Raw_totalendusesannual!$D:$D,
        Raw_totalendusesannual!$B:$B,$A63,
        Raw_totalendusesannual!$C:$C,$B63,
        Raw_totalendusesannual!$A:$A,$C63) / $D63</f>
        <v>47.469062587849557</v>
      </c>
      <c r="F63" s="38">
        <f>SUMIFS(Raw_totalendusesannual!$E:$E,
        Raw_totalendusesannual!$B:$B,$A63,
        Raw_totalendusesannual!$C:$C,$B63,
        Raw_totalendusesannual!$A:$A,$C63) / $D63</f>
        <v>5.6874656886283192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Zones!$H$11</f>
        <v>130514.31000000001</v>
      </c>
      <c r="E64" s="38">
        <f>SUMIFS(Raw_totalendusesannual!$D:$D,
        Raw_totalendusesannual!$B:$B,$A64,
        Raw_totalendusesannual!$C:$C,$B64,
        Raw_totalendusesannual!$A:$A,$C64) / $D64</f>
        <v>33.593731139520251</v>
      </c>
      <c r="F64" s="38">
        <f>SUMIFS(Raw_totalendusesannual!$E:$E,
        Raw_totalendusesannual!$B:$B,$A64,
        Raw_totalendusesannual!$C:$C,$B64,
        Raw_totalendusesannual!$A:$A,$C64) / $D64</f>
        <v>5.6756649136788138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Zones!$H$11</f>
        <v>130514.31000000001</v>
      </c>
      <c r="E65" s="38">
        <f>SUMIFS(Raw_totalendusesannual!$D:$D,
        Raw_totalendusesannual!$B:$B,$A65,
        Raw_totalendusesannual!$C:$C,$B65,
        Raw_totalendusesannual!$A:$A,$C65) / $D65</f>
        <v>49.636590041352548</v>
      </c>
      <c r="F65" s="38">
        <f>SUMIFS(Raw_totalendusesannual!$E:$E,
        Raw_totalendusesannual!$B:$B,$A65,
        Raw_totalendusesannual!$C:$C,$B65,
        Raw_totalendusesannual!$A:$A,$C65) / $D65</f>
        <v>5.2498122236557814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Zones!$H$11</f>
        <v>130514.31000000001</v>
      </c>
      <c r="E66" s="38">
        <f>SUMIFS(Raw_totalendusesannual!$D:$D,
        Raw_totalendusesannual!$B:$B,$A66,
        Raw_totalendusesannual!$C:$C,$B66,
        Raw_totalendusesannual!$A:$A,$C66) / $D66</f>
        <v>34.557427304331611</v>
      </c>
      <c r="F66" s="38">
        <f>SUMIFS(Raw_totalendusesannual!$E:$E,
        Raw_totalendusesannual!$B:$B,$A66,
        Raw_totalendusesannual!$C:$C,$B66,
        Raw_totalendusesannual!$A:$A,$C66) / $D66</f>
        <v>5.2242702735048745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Zones!$H$11</f>
        <v>130514.31000000001</v>
      </c>
      <c r="E67" s="38">
        <f>SUMIFS(Raw_totalendusesannual!$D:$D,
        Raw_totalendusesannual!$B:$B,$A67,
        Raw_totalendusesannual!$C:$C,$B67,
        Raw_totalendusesannual!$A:$A,$C67) / $D67</f>
        <v>49.529549058643447</v>
      </c>
      <c r="F67" s="38">
        <f>SUMIFS(Raw_totalendusesannual!$E:$E,
        Raw_totalendusesannual!$B:$B,$A67,
        Raw_totalendusesannual!$C:$C,$B67,
        Raw_totalendusesannual!$A:$A,$C67) / $D67</f>
        <v>5.1220679173034744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Zones!$H$11</f>
        <v>130514.31000000001</v>
      </c>
      <c r="E68" s="38">
        <f>SUMIFS(Raw_totalendusesannual!$D:$D,
        Raw_totalendusesannual!$B:$B,$A68,
        Raw_totalendusesannual!$C:$C,$B68,
        Raw_totalendusesannual!$A:$A,$C68) / $D68</f>
        <v>34.426163154063332</v>
      </c>
      <c r="F68" s="38">
        <f>SUMIFS(Raw_totalendusesannual!$E:$E,
        Raw_totalendusesannual!$B:$B,$A68,
        Raw_totalendusesannual!$C:$C,$B68,
        Raw_totalendusesannual!$A:$A,$C68) / $D68</f>
        <v>5.1198771996725867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Zones!$H$11</f>
        <v>130514.31000000001</v>
      </c>
      <c r="E69" s="38">
        <f>SUMIFS(Raw_totalendusesannual!$D:$D,
        Raw_totalendusesannual!$B:$B,$A69,
        Raw_totalendusesannual!$C:$C,$B69,
        Raw_totalendusesannual!$A:$A,$C69) / $D69</f>
        <v>49.634890227745906</v>
      </c>
      <c r="F69" s="38">
        <f>SUMIFS(Raw_totalendusesannual!$E:$E,
        Raw_totalendusesannual!$B:$B,$A69,
        Raw_totalendusesannual!$C:$C,$B69,
        Raw_totalendusesannual!$A:$A,$C69) / $D69</f>
        <v>5.1221124334948396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Zones!$H$11</f>
        <v>130514.31000000001</v>
      </c>
      <c r="E70" s="38">
        <f>SUMIFS(Raw_totalendusesannual!$D:$D,
        Raw_totalendusesannual!$B:$B,$A70,
        Raw_totalendusesannual!$C:$C,$B70,
        Raw_totalendusesannual!$A:$A,$C70) / $D70</f>
        <v>34.55525068477165</v>
      </c>
      <c r="F70" s="38">
        <f>SUMIFS(Raw_totalendusesannual!$E:$E,
        Raw_totalendusesannual!$B:$B,$A70,
        Raw_totalendusesannual!$C:$C,$B70,
        Raw_totalendusesannual!$A:$A,$C70) / $D70</f>
        <v>5.1196284146926105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Zones!$H$11</f>
        <v>130514.31000000001</v>
      </c>
      <c r="E71" s="38">
        <f>SUMIFS(Raw_totalendusesannual!$D:$D,
        Raw_totalendusesannual!$B:$B,$A71,
        Raw_totalendusesannual!$C:$C,$B71,
        Raw_totalendusesannual!$A:$A,$C71) / $D71</f>
        <v>43.934400603274845</v>
      </c>
      <c r="F71" s="38">
        <f>SUMIFS(Raw_totalendusesannual!$E:$E,
        Raw_totalendusesannual!$B:$B,$A71,
        Raw_totalendusesannual!$C:$C,$B71,
        Raw_totalendusesannual!$A:$A,$C71) / $D71</f>
        <v>5.4067581554850195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Zones!$H$11</f>
        <v>130514.31000000001</v>
      </c>
      <c r="E72" s="38">
        <f>SUMIFS(Raw_totalendusesannual!$D:$D,
        Raw_totalendusesannual!$B:$B,$A72,
        Raw_totalendusesannual!$C:$C,$B72,
        Raw_totalendusesannual!$A:$A,$C72) / $D72</f>
        <v>30.737883455078599</v>
      </c>
      <c r="F72" s="38">
        <f>SUMIFS(Raw_totalendusesannual!$E:$E,
        Raw_totalendusesannual!$B:$B,$A72,
        Raw_totalendusesannual!$C:$C,$B72,
        Raw_totalendusesannual!$A:$A,$C72) / $D72</f>
        <v>5.3847508369005661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Zones!$H$11</f>
        <v>130514.31000000001</v>
      </c>
      <c r="E73" s="38">
        <f>SUMIFS(Raw_totalendusesannual!$D:$D,
        Raw_totalendusesannual!$B:$B,$A73,
        Raw_totalendusesannual!$C:$C,$B73,
        Raw_totalendusesannual!$A:$A,$C73) / $D73</f>
        <v>48.044482708447823</v>
      </c>
      <c r="F73" s="38">
        <f>SUMIFS(Raw_totalendusesannual!$E:$E,
        Raw_totalendusesannual!$B:$B,$A73,
        Raw_totalendusesannual!$C:$C,$B73,
        Raw_totalendusesannual!$A:$A,$C73) / $D73</f>
        <v>6.1138661346790242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Zones!$H$11</f>
        <v>130514.31000000001</v>
      </c>
      <c r="E74" s="38">
        <f>SUMIFS(Raw_totalendusesannual!$D:$D,
        Raw_totalendusesannual!$B:$B,$A74,
        Raw_totalendusesannual!$C:$C,$B74,
        Raw_totalendusesannual!$A:$A,$C74) / $D74</f>
        <v>34.463476074002912</v>
      </c>
      <c r="F74" s="38">
        <f>SUMIFS(Raw_totalendusesannual!$E:$E,
        Raw_totalendusesannual!$B:$B,$A74,
        Raw_totalendusesannual!$C:$C,$B74,
        Raw_totalendusesannual!$A:$A,$C74) / $D74</f>
        <v>5.8553442913654443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Zones!$H$11</f>
        <v>130514.31000000001</v>
      </c>
      <c r="E75" s="38">
        <f>SUMIFS(Raw_totalendusesannual!$D:$D,
        Raw_totalendusesannual!$B:$B,$A75,
        Raw_totalendusesannual!$C:$C,$B75,
        Raw_totalendusesannual!$A:$A,$C75) / $D75</f>
        <v>51.035179897131584</v>
      </c>
      <c r="F75" s="38">
        <f>SUMIFS(Raw_totalendusesannual!$E:$E,
        Raw_totalendusesannual!$B:$B,$A75,
        Raw_totalendusesannual!$C:$C,$B75,
        Raw_totalendusesannual!$A:$A,$C75) / $D75</f>
        <v>5.3583239263188833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Zones!$H$11</f>
        <v>130514.31000000001</v>
      </c>
      <c r="E76" s="38">
        <f>SUMIFS(Raw_totalendusesannual!$D:$D,
        Raw_totalendusesannual!$B:$B,$A76,
        Raw_totalendusesannual!$C:$C,$B76,
        Raw_totalendusesannual!$A:$A,$C76) / $D76</f>
        <v>35.46638701917054</v>
      </c>
      <c r="F76" s="38">
        <f>SUMIFS(Raw_totalendusesannual!$E:$E,
        Raw_totalendusesannual!$B:$B,$A76,
        Raw_totalendusesannual!$C:$C,$B76,
        Raw_totalendusesannual!$A:$A,$C76) / $D76</f>
        <v>5.3357984270077354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Zones!$H$11</f>
        <v>130514.31000000001</v>
      </c>
      <c r="E77" s="38">
        <f>SUMIFS(Raw_totalendusesannual!$D:$D,
        Raw_totalendusesannual!$B:$B,$A77,
        Raw_totalendusesannual!$C:$C,$B77,
        Raw_totalendusesannual!$A:$A,$C77) / $D77</f>
        <v>51.02100980344607</v>
      </c>
      <c r="F77" s="38">
        <f>SUMIFS(Raw_totalendusesannual!$E:$E,
        Raw_totalendusesannual!$B:$B,$A77,
        Raw_totalendusesannual!$C:$C,$B77,
        Raw_totalendusesannual!$A:$A,$C77) / $D77</f>
        <v>5.116483242335649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Zones!$H$11</f>
        <v>130514.31000000001</v>
      </c>
      <c r="E78" s="38">
        <f>SUMIFS(Raw_totalendusesannual!$D:$D,
        Raw_totalendusesannual!$B:$B,$A78,
        Raw_totalendusesannual!$C:$C,$B78,
        Raw_totalendusesannual!$A:$A,$C78) / $D78</f>
        <v>35.453948459751267</v>
      </c>
      <c r="F78" s="38">
        <f>SUMIFS(Raw_totalendusesannual!$E:$E,
        Raw_totalendusesannual!$B:$B,$A78,
        Raw_totalendusesannual!$C:$C,$B78,
        Raw_totalendusesannual!$A:$A,$C78) / $D78</f>
        <v>5.1138664411588275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Zones!$H$11</f>
        <v>130514.31000000001</v>
      </c>
      <c r="E79" s="38">
        <f>SUMIFS(Raw_totalendusesannual!$D:$D,
        Raw_totalendusesannual!$B:$B,$A79,
        Raw_totalendusesannual!$C:$C,$B79,
        Raw_totalendusesannual!$A:$A,$C79) / $D79</f>
        <v>51.03093867637962</v>
      </c>
      <c r="F79" s="38">
        <f>SUMIFS(Raw_totalendusesannual!$E:$E,
        Raw_totalendusesannual!$B:$B,$A79,
        Raw_totalendusesannual!$C:$C,$B79,
        Raw_totalendusesannual!$A:$A,$C79) / $D79</f>
        <v>5.1164984130858899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Zones!$H$11</f>
        <v>130514.31000000001</v>
      </c>
      <c r="E80" s="38">
        <f>SUMIFS(Raw_totalendusesannual!$D:$D,
        Raw_totalendusesannual!$B:$B,$A80,
        Raw_totalendusesannual!$C:$C,$B80,
        Raw_totalendusesannual!$A:$A,$C80) / $D80</f>
        <v>35.45933668116546</v>
      </c>
      <c r="F80" s="38">
        <f>SUMIFS(Raw_totalendusesannual!$E:$E,
        Raw_totalendusesannual!$B:$B,$A80,
        Raw_totalendusesannual!$C:$C,$B80,
        Raw_totalendusesannual!$A:$A,$C80) / $D80</f>
        <v>5.1138664411588275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Zones!$H$11</f>
        <v>130514.31000000001</v>
      </c>
      <c r="E81" s="38">
        <f>SUMIFS(Raw_totalendusesannual!$D:$D,
        Raw_totalendusesannual!$B:$B,$A81,
        Raw_totalendusesannual!$C:$C,$B81,
        Raw_totalendusesannual!$A:$A,$C81) / $D81</f>
        <v>45.010161491103922</v>
      </c>
      <c r="F81" s="38">
        <f>SUMIFS(Raw_totalendusesannual!$E:$E,
        Raw_totalendusesannual!$B:$B,$A81,
        Raw_totalendusesannual!$C:$C,$B81,
        Raw_totalendusesannual!$A:$A,$C81) / $D81</f>
        <v>5.6386043032369395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Zones!$H$11</f>
        <v>130514.31000000001</v>
      </c>
      <c r="E82" s="38">
        <f>SUMIFS(Raw_totalendusesannual!$D:$D,
        Raw_totalendusesannual!$B:$B,$A82,
        Raw_totalendusesannual!$C:$C,$B82,
        Raw_totalendusesannual!$A:$A,$C82) / $D82</f>
        <v>31.532216888707449</v>
      </c>
      <c r="F82" s="38">
        <f>SUMIFS(Raw_totalendusesannual!$E:$E,
        Raw_totalendusesannual!$B:$B,$A82,
        Raw_totalendusesannual!$C:$C,$B82,
        Raw_totalendusesannual!$A:$A,$C82) / $D82</f>
        <v>5.5895583403842837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Zones!$H$11</f>
        <v>130514.31000000001</v>
      </c>
      <c r="E83" s="38">
        <f>SUMIFS(Raw_totalendusesannual!$D:$D,
        Raw_totalendusesannual!$B:$B,$A83,
        Raw_totalendusesannual!$C:$C,$B83,
        Raw_totalendusesannual!$A:$A,$C83) / $D83</f>
        <v>50.703652572656594</v>
      </c>
      <c r="F83" s="38">
        <f>SUMIFS(Raw_totalendusesannual!$E:$E,
        Raw_totalendusesannual!$B:$B,$A83,
        Raw_totalendusesannual!$C:$C,$B83,
        Raw_totalendusesannual!$A:$A,$C83) / $D83</f>
        <v>5.9456983682478945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Zones!$H$11</f>
        <v>130514.31000000001</v>
      </c>
      <c r="E84" s="38">
        <f>SUMIFS(Raw_totalendusesannual!$D:$D,
        Raw_totalendusesannual!$B:$B,$A84,
        Raw_totalendusesannual!$C:$C,$B84,
        Raw_totalendusesannual!$A:$A,$C84) / $D84</f>
        <v>35.653074823749208</v>
      </c>
      <c r="F84" s="38">
        <f>SUMIFS(Raw_totalendusesannual!$E:$E,
        Raw_totalendusesannual!$B:$B,$A84,
        Raw_totalendusesannual!$C:$C,$B84,
        Raw_totalendusesannual!$A:$A,$C84) / $D84</f>
        <v>5.8100638926107022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Zones!$H$11</f>
        <v>130514.31000000001</v>
      </c>
      <c r="E85" s="38">
        <f>SUMIFS(Raw_totalendusesannual!$D:$D,
        Raw_totalendusesannual!$B:$B,$A85,
        Raw_totalendusesannual!$C:$C,$B85,
        Raw_totalendusesannual!$A:$A,$C85) / $D85</f>
        <v>52.797251810931684</v>
      </c>
      <c r="F85" s="38">
        <f>SUMIFS(Raw_totalendusesannual!$E:$E,
        Raw_totalendusesannual!$B:$B,$A85,
        Raw_totalendusesannual!$C:$C,$B85,
        Raw_totalendusesannual!$A:$A,$C85) / $D85</f>
        <v>5.2503976766992064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Zones!$H$11</f>
        <v>130514.31000000001</v>
      </c>
      <c r="E86" s="38">
        <f>SUMIFS(Raw_totalendusesannual!$D:$D,
        Raw_totalendusesannual!$B:$B,$A86,
        Raw_totalendusesannual!$C:$C,$B86,
        Raw_totalendusesannual!$A:$A,$C86) / $D86</f>
        <v>36.560812526994162</v>
      </c>
      <c r="F86" s="38">
        <f>SUMIFS(Raw_totalendusesannual!$E:$E,
        Raw_totalendusesannual!$B:$B,$A86,
        Raw_totalendusesannual!$C:$C,$B86,
        Raw_totalendusesannual!$A:$A,$C86) / $D86</f>
        <v>5.217334405706163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Zones!$H$11</f>
        <v>130514.31000000001</v>
      </c>
      <c r="E87" s="38">
        <f>SUMIFS(Raw_totalendusesannual!$D:$D,
        Raw_totalendusesannual!$B:$B,$A87,
        Raw_totalendusesannual!$C:$C,$B87,
        Raw_totalendusesannual!$A:$A,$C87) / $D87</f>
        <v>52.7703438802994</v>
      </c>
      <c r="F87" s="38">
        <f>SUMIFS(Raw_totalendusesannual!$E:$E,
        Raw_totalendusesannual!$B:$B,$A87,
        Raw_totalendusesannual!$C:$C,$B87,
        Raw_totalendusesannual!$A:$A,$C87) / $D87</f>
        <v>5.0599956433896018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Zones!$H$11</f>
        <v>130514.31000000001</v>
      </c>
      <c r="E88" s="38">
        <f>SUMIFS(Raw_totalendusesannual!$D:$D,
        Raw_totalendusesannual!$B:$B,$A88,
        Raw_totalendusesannual!$C:$C,$B88,
        Raw_totalendusesannual!$A:$A,$C88) / $D88</f>
        <v>36.500236640717787</v>
      </c>
      <c r="F88" s="38">
        <f>SUMIFS(Raw_totalendusesannual!$E:$E,
        Raw_totalendusesannual!$B:$B,$A88,
        Raw_totalendusesannual!$C:$C,$B88,
        Raw_totalendusesannual!$A:$A,$C88) / $D88</f>
        <v>5.0576985772671206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Zones!$H$11</f>
        <v>130514.31000000001</v>
      </c>
      <c r="E89" s="38">
        <f>SUMIFS(Raw_totalendusesannual!$D:$D,
        Raw_totalendusesannual!$B:$B,$A89,
        Raw_totalendusesannual!$C:$C,$B89,
        Raw_totalendusesannual!$A:$A,$C89) / $D89</f>
        <v>52.794024808467356</v>
      </c>
      <c r="F89" s="38">
        <f>SUMIFS(Raw_totalendusesannual!$E:$E,
        Raw_totalendusesannual!$B:$B,$A89,
        Raw_totalendusesannual!$C:$C,$B89,
        Raw_totalendusesannual!$A:$A,$C89) / $D89</f>
        <v>5.0600034586245748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Zones!$H$11</f>
        <v>130514.31000000001</v>
      </c>
      <c r="E90" s="38">
        <f>SUMIFS(Raw_totalendusesannual!$D:$D,
        Raw_totalendusesannual!$B:$B,$A90,
        Raw_totalendusesannual!$C:$C,$B90,
        Raw_totalendusesannual!$A:$A,$C90) / $D90</f>
        <v>36.555841654451527</v>
      </c>
      <c r="F90" s="38">
        <f>SUMIFS(Raw_totalendusesannual!$E:$E,
        Raw_totalendusesannual!$B:$B,$A90,
        Raw_totalendusesannual!$C:$C,$B90,
        Raw_totalendusesannual!$A:$A,$C90) / $D90</f>
        <v>5.0574126316110464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Zones!$H$11</f>
        <v>130514.31000000001</v>
      </c>
      <c r="E91" s="38">
        <f>SUMIFS(Raw_totalendusesannual!$D:$D,
        Raw_totalendusesannual!$B:$B,$A91,
        Raw_totalendusesannual!$C:$C,$B91,
        Raw_totalendusesannual!$A:$A,$C91) / $D91</f>
        <v>46.418657923410848</v>
      </c>
      <c r="F91" s="38">
        <f>SUMIFS(Raw_totalendusesannual!$E:$E,
        Raw_totalendusesannual!$B:$B,$A91,
        Raw_totalendusesannual!$C:$C,$B91,
        Raw_totalendusesannual!$A:$A,$C91) / $D91</f>
        <v>5.4975684275540351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Zones!$H$11</f>
        <v>130514.31000000001</v>
      </c>
      <c r="E92" s="38">
        <f>SUMIFS(Raw_totalendusesannual!$D:$D,
        Raw_totalendusesannual!$B:$B,$A92,
        Raw_totalendusesannual!$C:$C,$B92,
        Raw_totalendusesannual!$A:$A,$C92) / $D92</f>
        <v>32.424145827380912</v>
      </c>
      <c r="F92" s="38">
        <f>SUMIFS(Raw_totalendusesannual!$E:$E,
        Raw_totalendusesannual!$B:$B,$A92,
        Raw_totalendusesannual!$C:$C,$B92,
        Raw_totalendusesannual!$A:$A,$C92) / $D92</f>
        <v>5.4439589804367046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Zones!$H$11</f>
        <v>130514.31000000001</v>
      </c>
      <c r="E93" s="38">
        <f>SUMIFS(Raw_totalendusesannual!$D:$D,
        Raw_totalendusesannual!$B:$B,$A93,
        Raw_totalendusesannual!$C:$C,$B93,
        Raw_totalendusesannual!$A:$A,$C93) / $D93</f>
        <v>51.961261642497284</v>
      </c>
      <c r="F93" s="38">
        <f>SUMIFS(Raw_totalendusesannual!$E:$E,
        Raw_totalendusesannual!$B:$B,$A93,
        Raw_totalendusesannual!$C:$C,$B93,
        Raw_totalendusesannual!$A:$A,$C93) / $D93</f>
        <v>6.7153843130305013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Zones!$H$11</f>
        <v>130514.31000000001</v>
      </c>
      <c r="E94" s="38">
        <f>SUMIFS(Raw_totalendusesannual!$D:$D,
        Raw_totalendusesannual!$B:$B,$A94,
        Raw_totalendusesannual!$C:$C,$B94,
        Raw_totalendusesannual!$A:$A,$C94) / $D94</f>
        <v>37.688932500964832</v>
      </c>
      <c r="F94" s="38">
        <f>SUMIFS(Raw_totalendusesannual!$E:$E,
        Raw_totalendusesannual!$B:$B,$A94,
        Raw_totalendusesannual!$C:$C,$B94,
        Raw_totalendusesannual!$A:$A,$C94) / $D94</f>
        <v>6.4675187724625749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Zones!$H$11</f>
        <v>130514.31000000001</v>
      </c>
      <c r="E95" s="38">
        <f>SUMIFS(Raw_totalendusesannual!$D:$D,
        Raw_totalendusesannual!$B:$B,$A95,
        Raw_totalendusesannual!$C:$C,$B95,
        Raw_totalendusesannual!$A:$A,$C95) / $D95</f>
        <v>53.979095778846009</v>
      </c>
      <c r="F95" s="38">
        <f>SUMIFS(Raw_totalendusesannual!$E:$E,
        Raw_totalendusesannual!$B:$B,$A95,
        Raw_totalendusesannual!$C:$C,$B95,
        Raw_totalendusesannual!$A:$A,$C95) / $D95</f>
        <v>5.5865347638891087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Zones!$H$11</f>
        <v>130514.31000000001</v>
      </c>
      <c r="E96" s="38">
        <f>SUMIFS(Raw_totalendusesannual!$D:$D,
        Raw_totalendusesannual!$B:$B,$A96,
        Raw_totalendusesannual!$C:$C,$B96,
        Raw_totalendusesannual!$A:$A,$C96) / $D96</f>
        <v>37.958874547932709</v>
      </c>
      <c r="F96" s="38">
        <f>SUMIFS(Raw_totalendusesannual!$E:$E,
        Raw_totalendusesannual!$B:$B,$A96,
        Raw_totalendusesannual!$C:$C,$B96,
        Raw_totalendusesannual!$A:$A,$C96) / $D96</f>
        <v>5.6507309428368426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Zones!$H$11</f>
        <v>130514.31000000001</v>
      </c>
      <c r="E97" s="38">
        <f>SUMIFS(Raw_totalendusesannual!$D:$D,
        Raw_totalendusesannual!$B:$B,$A97,
        Raw_totalendusesannual!$C:$C,$B97,
        Raw_totalendusesannual!$A:$A,$C97) / $D97</f>
        <v>54.138097500572925</v>
      </c>
      <c r="F97" s="38">
        <f>SUMIFS(Raw_totalendusesannual!$E:$E,
        Raw_totalendusesannual!$B:$B,$A97,
        Raw_totalendusesannual!$C:$C,$B97,
        Raw_totalendusesannual!$A:$A,$C97) / $D97</f>
        <v>5.0287562337034153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Zones!$H$11</f>
        <v>130514.31000000001</v>
      </c>
      <c r="E98" s="38">
        <f>SUMIFS(Raw_totalendusesannual!$D:$D,
        Raw_totalendusesannual!$B:$B,$A98,
        Raw_totalendusesannual!$C:$C,$B98,
        Raw_totalendusesannual!$A:$A,$C98) / $D98</f>
        <v>38.130395892986748</v>
      </c>
      <c r="F98" s="38">
        <f>SUMIFS(Raw_totalendusesannual!$E:$E,
        Raw_totalendusesannual!$B:$B,$A98,
        Raw_totalendusesannual!$C:$C,$B98,
        Raw_totalendusesannual!$A:$A,$C98) / $D98</f>
        <v>5.0260733095091252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Zones!$H$11</f>
        <v>130514.31000000001</v>
      </c>
      <c r="E99" s="38">
        <f>SUMIFS(Raw_totalendusesannual!$D:$D,
        Raw_totalendusesannual!$B:$B,$A99,
        Raw_totalendusesannual!$C:$C,$B99,
        Raw_totalendusesannual!$A:$A,$C99) / $D99</f>
        <v>53.966380391544803</v>
      </c>
      <c r="F99" s="38">
        <f>SUMIFS(Raw_totalendusesannual!$E:$E,
        Raw_totalendusesannual!$B:$B,$A99,
        Raw_totalendusesannual!$C:$C,$B99,
        Raw_totalendusesannual!$A:$A,$C99) / $D99</f>
        <v>5.0287627463992255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Zones!$H$11</f>
        <v>130514.31000000001</v>
      </c>
      <c r="E100" s="38">
        <f>SUMIFS(Raw_totalendusesannual!$D:$D,
        Raw_totalendusesannual!$B:$B,$A100,
        Raw_totalendusesannual!$C:$C,$B100,
        Raw_totalendusesannual!$A:$A,$C100) / $D100</f>
        <v>37.935021991075146</v>
      </c>
      <c r="F100" s="38">
        <f>SUMIFS(Raw_totalendusesannual!$E:$E,
        Raw_totalendusesannual!$B:$B,$A100,
        Raw_totalendusesannual!$C:$C,$B100,
        Raw_totalendusesannual!$A:$A,$C100) / $D100</f>
        <v>5.0259746230126021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Zones!$H$11</f>
        <v>130514.31000000001</v>
      </c>
      <c r="E101" s="38">
        <f>SUMIFS(Raw_totalendusesannual!$D:$D,
        Raw_totalendusesannual!$B:$B,$A101,
        Raw_totalendusesannual!$C:$C,$B101,
        Raw_totalendusesannual!$A:$A,$C101) / $D101</f>
        <v>47.769923236769976</v>
      </c>
      <c r="F101" s="38">
        <f>SUMIFS(Raw_totalendusesannual!$E:$E,
        Raw_totalendusesannual!$B:$B,$A101,
        Raw_totalendusesannual!$C:$C,$B101,
        Raw_totalendusesannual!$A:$A,$C101) / $D101</f>
        <v>6.0859915667485041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Zones!$H$11</f>
        <v>130514.31000000001</v>
      </c>
      <c r="E102" s="38">
        <f>SUMIFS(Raw_totalendusesannual!$D:$D,
        Raw_totalendusesannual!$B:$B,$A102,
        Raw_totalendusesannual!$C:$C,$B102,
        Raw_totalendusesannual!$A:$A,$C102) / $D102</f>
        <v>33.804367429134786</v>
      </c>
      <c r="F102" s="38">
        <f>SUMIFS(Raw_totalendusesannual!$E:$E,
        Raw_totalendusesannual!$B:$B,$A102,
        Raw_totalendusesannual!$C:$C,$B102,
        Raw_totalendusesannual!$A:$A,$C102) / $D102</f>
        <v>6.1375315089969815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Zones!$H$11</f>
        <v>130514.31000000001</v>
      </c>
      <c r="E103" s="38">
        <f>SUMIFS(Raw_totalendusesannual!$D:$D,
        Raw_totalendusesannual!$B:$B,$A103,
        Raw_totalendusesannual!$C:$C,$B103,
        Raw_totalendusesannual!$A:$A,$C103) / $D103</f>
        <v>51.400225998206629</v>
      </c>
      <c r="F103" s="38">
        <f>SUMIFS(Raw_totalendusesannual!$E:$E,
        Raw_totalendusesannual!$B:$B,$A103,
        Raw_totalendusesannual!$C:$C,$B103,
        Raw_totalendusesannual!$A:$A,$C103) / $D103</f>
        <v>9.461721017411806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Zones!$H$11</f>
        <v>130514.31000000001</v>
      </c>
      <c r="E104" s="38">
        <f>SUMIFS(Raw_totalendusesannual!$D:$D,
        Raw_totalendusesannual!$B:$B,$A104,
        Raw_totalendusesannual!$C:$C,$B104,
        Raw_totalendusesannual!$A:$A,$C104) / $D104</f>
        <v>37.678532721814179</v>
      </c>
      <c r="F104" s="38">
        <f>SUMIFS(Raw_totalendusesannual!$E:$E,
        Raw_totalendusesannual!$B:$B,$A104,
        Raw_totalendusesannual!$C:$C,$B104,
        Raw_totalendusesannual!$A:$A,$C104) / $D104</f>
        <v>8.9678301942522616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Zones!$H$11</f>
        <v>130514.31000000001</v>
      </c>
      <c r="E105" s="38">
        <f>SUMIFS(Raw_totalendusesannual!$D:$D,
        Raw_totalendusesannual!$B:$B,$A105,
        Raw_totalendusesannual!$C:$C,$B105,
        Raw_totalendusesannual!$A:$A,$C105) / $D105</f>
        <v>54.405047155365565</v>
      </c>
      <c r="F105" s="38">
        <f>SUMIFS(Raw_totalendusesannual!$E:$E,
        Raw_totalendusesannual!$B:$B,$A105,
        Raw_totalendusesannual!$C:$C,$B105,
        Raw_totalendusesannual!$A:$A,$C105) / $D105</f>
        <v>6.926816224213268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Zones!$H$11</f>
        <v>130514.31000000001</v>
      </c>
      <c r="E106" s="38">
        <f>SUMIFS(Raw_totalendusesannual!$D:$D,
        Raw_totalendusesannual!$B:$B,$A106,
        Raw_totalendusesannual!$C:$C,$B106,
        Raw_totalendusesannual!$A:$A,$C106) / $D106</f>
        <v>38.205221327837528</v>
      </c>
      <c r="F106" s="38">
        <f>SUMIFS(Raw_totalendusesannual!$E:$E,
        Raw_totalendusesannual!$B:$B,$A106,
        Raw_totalendusesannual!$C:$C,$B106,
        Raw_totalendusesannual!$A:$A,$C106) / $D106</f>
        <v>7.44410402200341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Zones!$H$11</f>
        <v>130514.31000000001</v>
      </c>
      <c r="E107" s="38">
        <f>SUMIFS(Raw_totalendusesannual!$D:$D,
        Raw_totalendusesannual!$B:$B,$A107,
        Raw_totalendusesannual!$C:$C,$B107,
        Raw_totalendusesannual!$A:$A,$C107) / $D107</f>
        <v>54.931160728658789</v>
      </c>
      <c r="F107" s="38">
        <f>SUMIFS(Raw_totalendusesannual!$E:$E,
        Raw_totalendusesannual!$B:$B,$A107,
        Raw_totalendusesannual!$C:$C,$B107,
        Raw_totalendusesannual!$A:$A,$C107) / $D107</f>
        <v>5.1175470337313964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Zones!$H$11</f>
        <v>130514.31000000001</v>
      </c>
      <c r="E108" s="38">
        <f>SUMIFS(Raw_totalendusesannual!$D:$D,
        Raw_totalendusesannual!$B:$B,$A108,
        Raw_totalendusesannual!$C:$C,$B108,
        Raw_totalendusesannual!$A:$A,$C108) / $D108</f>
        <v>38.829676990975159</v>
      </c>
      <c r="F108" s="38">
        <f>SUMIFS(Raw_totalendusesannual!$E:$E,
        Raw_totalendusesannual!$B:$B,$A108,
        Raw_totalendusesannual!$C:$C,$B108,
        Raw_totalendusesannual!$A:$A,$C108) / $D108</f>
        <v>5.1147878726861444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Zones!$H$11</f>
        <v>130514.31000000001</v>
      </c>
      <c r="E109" s="38">
        <f>SUMIFS(Raw_totalendusesannual!$D:$D,
        Raw_totalendusesannual!$B:$B,$A109,
        Raw_totalendusesannual!$C:$C,$B109,
        Raw_totalendusesannual!$A:$A,$C109) / $D109</f>
        <v>54.415459959907842</v>
      </c>
      <c r="F109" s="38">
        <f>SUMIFS(Raw_totalendusesannual!$E:$E,
        Raw_totalendusesannual!$B:$B,$A109,
        Raw_totalendusesannual!$C:$C,$B109,
        Raw_totalendusesannual!$A:$A,$C109) / $D109</f>
        <v>5.1176662543747113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Zones!$H$11</f>
        <v>130514.31000000001</v>
      </c>
      <c r="E110" s="38">
        <f>SUMIFS(Raw_totalendusesannual!$D:$D,
        Raw_totalendusesannual!$B:$B,$A110,
        Raw_totalendusesannual!$C:$C,$B110,
        Raw_totalendusesannual!$A:$A,$C110) / $D110</f>
        <v>38.188665978466261</v>
      </c>
      <c r="F110" s="38">
        <f>SUMIFS(Raw_totalendusesannual!$E:$E,
        Raw_totalendusesannual!$B:$B,$A110,
        Raw_totalendusesannual!$C:$C,$B110,
        Raw_totalendusesannual!$A:$A,$C110) / $D110</f>
        <v>5.1151136607165908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Zones!$H$11</f>
        <v>130514.31000000001</v>
      </c>
      <c r="E111" s="38">
        <f>SUMIFS(Raw_totalendusesannual!$D:$D,
        Raw_totalendusesannual!$B:$B,$A111,
        Raw_totalendusesannual!$C:$C,$B111,
        Raw_totalendusesannual!$A:$A,$C111) / $D111</f>
        <v>47.791598407868072</v>
      </c>
      <c r="F111" s="38">
        <f>SUMIFS(Raw_totalendusesannual!$E:$E,
        Raw_totalendusesannual!$B:$B,$A111,
        Raw_totalendusesannual!$C:$C,$B111,
        Raw_totalendusesannual!$A:$A,$C111) / $D111</f>
        <v>8.3154093217824148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Zones!$H$11</f>
        <v>130514.31000000001</v>
      </c>
      <c r="E112" s="38">
        <f>SUMIFS(Raw_totalendusesannual!$D:$D,
        Raw_totalendusesannual!$B:$B,$A112,
        Raw_totalendusesannual!$C:$C,$B112,
        Raw_totalendusesannual!$A:$A,$C112) / $D112</f>
        <v>33.869850593394695</v>
      </c>
      <c r="F112" s="38">
        <f>SUMIFS(Raw_totalendusesannual!$E:$E,
        Raw_totalendusesannual!$B:$B,$A112,
        Raw_totalendusesannual!$C:$C,$B112,
        Raw_totalendusesannual!$A:$A,$C112) / $D112</f>
        <v>8.7319765165980634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Zones!$H$11</f>
        <v>130514.31000000001</v>
      </c>
      <c r="E113" s="38">
        <f>SUMIFS(Raw_totalendusesannual!$D:$D,
        Raw_totalendusesannual!$B:$B,$A113,
        Raw_totalendusesannual!$C:$C,$B113,
        Raw_totalendusesannual!$A:$A,$C113) / $D113</f>
        <v>49.160042910237195</v>
      </c>
      <c r="F113" s="38">
        <f>SUMIFS(Raw_totalendusesannual!$E:$E,
        Raw_totalendusesannual!$B:$B,$A113,
        Raw_totalendusesannual!$C:$C,$B113,
        Raw_totalendusesannual!$A:$A,$C113) / $D113</f>
        <v>9.1160255147500671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Zones!$H$11</f>
        <v>130514.31000000001</v>
      </c>
      <c r="E114" s="38">
        <f>SUMIFS(Raw_totalendusesannual!$D:$D,
        Raw_totalendusesannual!$B:$B,$A114,
        Raw_totalendusesannual!$C:$C,$B114,
        Raw_totalendusesannual!$A:$A,$C114) / $D114</f>
        <v>35.909673889399556</v>
      </c>
      <c r="F114" s="38">
        <f>SUMIFS(Raw_totalendusesannual!$E:$E,
        Raw_totalendusesannual!$B:$B,$A114,
        Raw_totalendusesannual!$C:$C,$B114,
        Raw_totalendusesannual!$A:$A,$C114) / $D114</f>
        <v>8.7151798910019895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Zones!$H$11</f>
        <v>130514.31000000001</v>
      </c>
      <c r="E115" s="38">
        <f>SUMIFS(Raw_totalendusesannual!$D:$D,
        Raw_totalendusesannual!$B:$B,$A115,
        Raw_totalendusesannual!$C:$C,$B115,
        Raw_totalendusesannual!$A:$A,$C115) / $D115</f>
        <v>52.407695830441881</v>
      </c>
      <c r="F115" s="38">
        <f>SUMIFS(Raw_totalendusesannual!$E:$E,
        Raw_totalendusesannual!$B:$B,$A115,
        Raw_totalendusesannual!$C:$C,$B115,
        Raw_totalendusesannual!$A:$A,$C115) / $D115</f>
        <v>7.0224114888244813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Zones!$H$11</f>
        <v>130514.31000000001</v>
      </c>
      <c r="E116" s="38">
        <f>SUMIFS(Raw_totalendusesannual!$D:$D,
        Raw_totalendusesannual!$B:$B,$A116,
        Raw_totalendusesannual!$C:$C,$B116,
        Raw_totalendusesannual!$A:$A,$C116) / $D116</f>
        <v>36.729198353805032</v>
      </c>
      <c r="F116" s="38">
        <f>SUMIFS(Raw_totalendusesannual!$E:$E,
        Raw_totalendusesannual!$B:$B,$A116,
        Raw_totalendusesannual!$C:$C,$B116,
        Raw_totalendusesannual!$A:$A,$C116) / $D116</f>
        <v>7.458947298575918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Zones!$H$11</f>
        <v>130514.31000000001</v>
      </c>
      <c r="E117" s="38">
        <f>SUMIFS(Raw_totalendusesannual!$D:$D,
        Raw_totalendusesannual!$B:$B,$A117,
        Raw_totalendusesannual!$C:$C,$B117,
        Raw_totalendusesannual!$A:$A,$C117) / $D117</f>
        <v>52.930280901764711</v>
      </c>
      <c r="F117" s="38">
        <f>SUMIFS(Raw_totalendusesannual!$E:$E,
        Raw_totalendusesannual!$B:$B,$A117,
        Raw_totalendusesannual!$C:$C,$B117,
        Raw_totalendusesannual!$A:$A,$C117) / $D117</f>
        <v>5.2315273321369897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Zones!$H$11</f>
        <v>130514.31000000001</v>
      </c>
      <c r="E118" s="38">
        <f>SUMIFS(Raw_totalendusesannual!$D:$D,
        Raw_totalendusesannual!$B:$B,$A118,
        Raw_totalendusesannual!$C:$C,$B118,
        Raw_totalendusesannual!$A:$A,$C118) / $D118</f>
        <v>37.335106089133063</v>
      </c>
      <c r="F118" s="38">
        <f>SUMIFS(Raw_totalendusesannual!$E:$E,
        Raw_totalendusesannual!$B:$B,$A118,
        Raw_totalendusesannual!$C:$C,$B118,
        Raw_totalendusesannual!$A:$A,$C118) / $D118</f>
        <v>5.2290038540601405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Zones!$H$11</f>
        <v>130514.31000000001</v>
      </c>
      <c r="E119" s="38">
        <f>SUMIFS(Raw_totalendusesannual!$D:$D,
        Raw_totalendusesannual!$B:$B,$A119,
        Raw_totalendusesannual!$C:$C,$B119,
        Raw_totalendusesannual!$A:$A,$C119) / $D119</f>
        <v>52.41781464423326</v>
      </c>
      <c r="F119" s="38">
        <f>SUMIFS(Raw_totalendusesannual!$E:$E,
        Raw_totalendusesannual!$B:$B,$A119,
        Raw_totalendusesannual!$C:$C,$B119,
        Raw_totalendusesannual!$A:$A,$C119) / $D119</f>
        <v>5.2318695168368885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Zones!$H$11</f>
        <v>130514.31000000001</v>
      </c>
      <c r="E120" s="38">
        <f>SUMIFS(Raw_totalendusesannual!$D:$D,
        Raw_totalendusesannual!$B:$B,$A120,
        Raw_totalendusesannual!$C:$C,$B120,
        Raw_totalendusesannual!$A:$A,$C120) / $D120</f>
        <v>36.714803993523766</v>
      </c>
      <c r="F120" s="38">
        <f>SUMIFS(Raw_totalendusesannual!$E:$E,
        Raw_totalendusesannual!$B:$B,$A120,
        Raw_totalendusesannual!$C:$C,$B120,
        Raw_totalendusesannual!$A:$A,$C120) / $D120</f>
        <v>5.2292157848438219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Zones!$H$11</f>
        <v>130514.31000000001</v>
      </c>
      <c r="E121" s="38">
        <f>SUMIFS(Raw_totalendusesannual!$D:$D,
        Raw_totalendusesannual!$B:$B,$A121,
        Raw_totalendusesannual!$C:$C,$B121,
        Raw_totalendusesannual!$A:$A,$C121) / $D121</f>
        <v>46.056071016273997</v>
      </c>
      <c r="F121" s="38">
        <f>SUMIFS(Raw_totalendusesannual!$E:$E,
        Raw_totalendusesannual!$B:$B,$A121,
        Raw_totalendusesannual!$C:$C,$B121,
        Raw_totalendusesannual!$A:$A,$C121) / $D121</f>
        <v>8.2436305260319731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Zones!$H$11</f>
        <v>130514.31000000001</v>
      </c>
      <c r="E122" s="38">
        <f>SUMIFS(Raw_totalendusesannual!$D:$D,
        Raw_totalendusesannual!$B:$B,$A122,
        Raw_totalendusesannual!$C:$C,$B122,
        Raw_totalendusesannual!$A:$A,$C122) / $D122</f>
        <v>32.517086287319756</v>
      </c>
      <c r="F122" s="38">
        <f>SUMIFS(Raw_totalendusesannual!$E:$E,
        Raw_totalendusesannual!$B:$B,$A122,
        Raw_totalendusesannual!$C:$C,$B122,
        Raw_totalendusesannual!$A:$A,$C122) / $D122</f>
        <v>8.6053458812294217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Zones!$H$11</f>
        <v>130514.31000000001</v>
      </c>
      <c r="E123" s="38">
        <f>SUMIFS(Raw_totalendusesannual!$D:$D,
        Raw_totalendusesannual!$B:$B,$A123,
        Raw_totalendusesannual!$C:$C,$B123,
        Raw_totalendusesannual!$A:$A,$C123) / $D123</f>
        <v>53.155347639657286</v>
      </c>
      <c r="F123" s="38">
        <f>SUMIFS(Raw_totalendusesannual!$E:$E,
        Raw_totalendusesannual!$B:$B,$A123,
        Raw_totalendusesannual!$C:$C,$B123,
        Raw_totalendusesannual!$A:$A,$C123) / $D123</f>
        <v>8.2490992750143644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Zones!$H$11</f>
        <v>130514.31000000001</v>
      </c>
      <c r="E124" s="38">
        <f>SUMIFS(Raw_totalendusesannual!$D:$D,
        Raw_totalendusesannual!$B:$B,$A124,
        Raw_totalendusesannual!$C:$C,$B124,
        Raw_totalendusesannual!$A:$A,$C124) / $D124</f>
        <v>38.822438014651418</v>
      </c>
      <c r="F124" s="38">
        <f>SUMIFS(Raw_totalendusesannual!$E:$E,
        Raw_totalendusesannual!$B:$B,$A124,
        Raw_totalendusesannual!$C:$C,$B124,
        Raw_totalendusesannual!$A:$A,$C124) / $D124</f>
        <v>8.018173103010696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Zones!$H$11</f>
        <v>130514.31000000001</v>
      </c>
      <c r="E125" s="38">
        <f>SUMIFS(Raw_totalendusesannual!$D:$D,
        Raw_totalendusesannual!$B:$B,$A125,
        Raw_totalendusesannual!$C:$C,$B125,
        Raw_totalendusesannual!$A:$A,$C125) / $D125</f>
        <v>55.36977952839041</v>
      </c>
      <c r="F125" s="38">
        <f>SUMIFS(Raw_totalendusesannual!$E:$E,
        Raw_totalendusesannual!$B:$B,$A125,
        Raw_totalendusesannual!$C:$C,$B125,
        Raw_totalendusesannual!$A:$A,$C125) / $D125</f>
        <v>6.3382302676235263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Zones!$H$11</f>
        <v>130514.31000000001</v>
      </c>
      <c r="E126" s="38">
        <f>SUMIFS(Raw_totalendusesannual!$D:$D,
        Raw_totalendusesannual!$B:$B,$A126,
        Raw_totalendusesannual!$C:$C,$B126,
        Raw_totalendusesannual!$A:$A,$C126) / $D126</f>
        <v>38.976611683423833</v>
      </c>
      <c r="F126" s="38">
        <f>SUMIFS(Raw_totalendusesannual!$E:$E,
        Raw_totalendusesannual!$B:$B,$A126,
        Raw_totalendusesannual!$C:$C,$B126,
        Raw_totalendusesannual!$A:$A,$C126) / $D126</f>
        <v>6.840589740695866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Zones!$H$11</f>
        <v>130514.31000000001</v>
      </c>
      <c r="E127" s="38">
        <f>SUMIFS(Raw_totalendusesannual!$D:$D,
        Raw_totalendusesannual!$B:$B,$A127,
        Raw_totalendusesannual!$C:$C,$B127,
        Raw_totalendusesannual!$A:$A,$C127) / $D127</f>
        <v>55.752620689639315</v>
      </c>
      <c r="F127" s="38">
        <f>SUMIFS(Raw_totalendusesannual!$E:$E,
        Raw_totalendusesannual!$B:$B,$A127,
        Raw_totalendusesannual!$C:$C,$B127,
        Raw_totalendusesannual!$A:$A,$C127) / $D127</f>
        <v>4.9998297504695071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Zones!$H$11</f>
        <v>130514.31000000001</v>
      </c>
      <c r="E128" s="38">
        <f>SUMIFS(Raw_totalendusesannual!$D:$D,
        Raw_totalendusesannual!$B:$B,$A128,
        Raw_totalendusesannual!$C:$C,$B128,
        Raw_totalendusesannual!$A:$A,$C128) / $D128</f>
        <v>39.469450208180227</v>
      </c>
      <c r="F128" s="38">
        <f>SUMIFS(Raw_totalendusesannual!$E:$E,
        Raw_totalendusesannual!$B:$B,$A128,
        Raw_totalendusesannual!$C:$C,$B128,
        Raw_totalendusesannual!$A:$A,$C128) / $D128</f>
        <v>4.9973731616096346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Zones!$H$11</f>
        <v>130514.31000000001</v>
      </c>
      <c r="E129" s="38">
        <f>SUMIFS(Raw_totalendusesannual!$D:$D,
        Raw_totalendusesannual!$B:$B,$A129,
        Raw_totalendusesannual!$C:$C,$B129,
        Raw_totalendusesannual!$A:$A,$C129) / $D129</f>
        <v>55.375794730861308</v>
      </c>
      <c r="F129" s="38">
        <f>SUMIFS(Raw_totalendusesannual!$E:$E,
        Raw_totalendusesannual!$B:$B,$A129,
        Raw_totalendusesannual!$C:$C,$B129,
        Raw_totalendusesannual!$A:$A,$C129) / $D129</f>
        <v>4.9998731939815633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Zones!$H$11</f>
        <v>130514.31000000001</v>
      </c>
      <c r="E130" s="38">
        <f>SUMIFS(Raw_totalendusesannual!$D:$D,
        Raw_totalendusesannual!$B:$B,$A130,
        Raw_totalendusesannual!$C:$C,$B130,
        Raw_totalendusesannual!$A:$A,$C130) / $D130</f>
        <v>38.96640452682928</v>
      </c>
      <c r="F130" s="38">
        <f>SUMIFS(Raw_totalendusesannual!$E:$E,
        Raw_totalendusesannual!$B:$B,$A130,
        Raw_totalendusesannual!$C:$C,$B130,
        Raw_totalendusesannual!$A:$A,$C130) / $D130</f>
        <v>4.9976366576201485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Zones!$H$11</f>
        <v>130514.31000000001</v>
      </c>
      <c r="E131" s="38">
        <f>SUMIFS(Raw_totalendusesannual!$D:$D,
        Raw_totalendusesannual!$B:$B,$A131,
        Raw_totalendusesannual!$C:$C,$B131,
        Raw_totalendusesannual!$A:$A,$C131) / $D131</f>
        <v>49.016328707557044</v>
      </c>
      <c r="F131" s="38">
        <f>SUMIFS(Raw_totalendusesannual!$E:$E,
        Raw_totalendusesannual!$B:$B,$A131,
        Raw_totalendusesannual!$C:$C,$B131,
        Raw_totalendusesannual!$A:$A,$C131) / $D131</f>
        <v>7.4420569667801173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Zones!$H$11</f>
        <v>130514.31000000001</v>
      </c>
      <c r="E132" s="38">
        <f>SUMIFS(Raw_totalendusesannual!$D:$D,
        Raw_totalendusesannual!$B:$B,$A132,
        Raw_totalendusesannual!$C:$C,$B132,
        Raw_totalendusesannual!$A:$A,$C132) / $D132</f>
        <v>34.811699728558494</v>
      </c>
      <c r="F132" s="38">
        <f>SUMIFS(Raw_totalendusesannual!$E:$E,
        Raw_totalendusesannual!$B:$B,$A132,
        Raw_totalendusesannual!$C:$C,$B132,
        Raw_totalendusesannual!$A:$A,$C132) / $D132</f>
        <v>7.9034856024599902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Zones!$H$11</f>
        <v>130514.31000000001</v>
      </c>
      <c r="E133" s="38">
        <f>SUMIFS(Raw_totalendusesannual!$D:$D,
        Raw_totalendusesannual!$B:$B,$A133,
        Raw_totalendusesannual!$C:$C,$B133,
        Raw_totalendusesannual!$A:$A,$C133) / $D133</f>
        <v>57.670709365126314</v>
      </c>
      <c r="F133" s="38">
        <f>SUMIFS(Raw_totalendusesannual!$E:$E,
        Raw_totalendusesannual!$B:$B,$A133,
        Raw_totalendusesannual!$C:$C,$B133,
        Raw_totalendusesannual!$A:$A,$C133) / $D133</f>
        <v>7.1695187294021627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Zones!$H$11</f>
        <v>130514.31000000001</v>
      </c>
      <c r="E134" s="38">
        <f>SUMIFS(Raw_totalendusesannual!$D:$D,
        Raw_totalendusesannual!$B:$B,$A134,
        Raw_totalendusesannual!$C:$C,$B134,
        Raw_totalendusesannual!$A:$A,$C134) / $D134</f>
        <v>41.593096879568222</v>
      </c>
      <c r="F134" s="38">
        <f>SUMIFS(Raw_totalendusesannual!$E:$E,
        Raw_totalendusesannual!$B:$B,$A134,
        Raw_totalendusesannual!$C:$C,$B134,
        Raw_totalendusesannual!$A:$A,$C134) / $D134</f>
        <v>6.956652416122032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Zones!$H$11</f>
        <v>130514.31000000001</v>
      </c>
      <c r="E135" s="38">
        <f>SUMIFS(Raw_totalendusesannual!$D:$D,
        Raw_totalendusesannual!$B:$B,$A135,
        Raw_totalendusesannual!$C:$C,$B135,
        Raw_totalendusesannual!$A:$A,$C135) / $D135</f>
        <v>58.798159527487819</v>
      </c>
      <c r="F135" s="38">
        <f>SUMIFS(Raw_totalendusesannual!$E:$E,
        Raw_totalendusesannual!$B:$B,$A135,
        Raw_totalendusesannual!$C:$C,$B135,
        Raw_totalendusesannual!$A:$A,$C135) / $D135</f>
        <v>5.6700013967817009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Zones!$H$11</f>
        <v>130514.31000000001</v>
      </c>
      <c r="E136" s="38">
        <f>SUMIFS(Raw_totalendusesannual!$D:$D,
        Raw_totalendusesannual!$B:$B,$A136,
        Raw_totalendusesannual!$C:$C,$B136,
        Raw_totalendusesannual!$A:$A,$C136) / $D136</f>
        <v>41.645710114086334</v>
      </c>
      <c r="F136" s="38">
        <f>SUMIFS(Raw_totalendusesannual!$E:$E,
        Raw_totalendusesannual!$B:$B,$A136,
        Raw_totalendusesannual!$C:$C,$B136,
        Raw_totalendusesannual!$A:$A,$C136) / $D136</f>
        <v>5.8069516668325489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Zones!$H$11</f>
        <v>130514.31000000001</v>
      </c>
      <c r="E137" s="38">
        <f>SUMIFS(Raw_totalendusesannual!$D:$D,
        Raw_totalendusesannual!$B:$B,$A137,
        Raw_totalendusesannual!$C:$C,$B137,
        Raw_totalendusesannual!$A:$A,$C137) / $D137</f>
        <v>59.039542100785724</v>
      </c>
      <c r="F137" s="38">
        <f>SUMIFS(Raw_totalendusesannual!$E:$E,
        Raw_totalendusesannual!$B:$B,$A137,
        Raw_totalendusesannual!$C:$C,$B137,
        Raw_totalendusesannual!$A:$A,$C137) / $D137</f>
        <v>4.80031231824311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Zones!$H$11</f>
        <v>130514.31000000001</v>
      </c>
      <c r="E138" s="38">
        <f>SUMIFS(Raw_totalendusesannual!$D:$D,
        Raw_totalendusesannual!$B:$B,$A138,
        Raw_totalendusesannual!$C:$C,$B138,
        Raw_totalendusesannual!$A:$A,$C138) / $D138</f>
        <v>41.917335807851259</v>
      </c>
      <c r="F138" s="38">
        <f>SUMIFS(Raw_totalendusesannual!$E:$E,
        Raw_totalendusesannual!$B:$B,$A138,
        Raw_totalendusesannual!$C:$C,$B138,
        Raw_totalendusesannual!$A:$A,$C138) / $D138</f>
        <v>4.7979206264814946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Zones!$H$11</f>
        <v>130514.31000000001</v>
      </c>
      <c r="E139" s="38">
        <f>SUMIFS(Raw_totalendusesannual!$D:$D,
        Raw_totalendusesannual!$B:$B,$A139,
        Raw_totalendusesannual!$C:$C,$B139,
        Raw_totalendusesannual!$A:$A,$C139) / $D139</f>
        <v>58.797213194476527</v>
      </c>
      <c r="F139" s="38">
        <f>SUMIFS(Raw_totalendusesannual!$E:$E,
        Raw_totalendusesannual!$B:$B,$A139,
        Raw_totalendusesannual!$C:$C,$B139,
        Raw_totalendusesannual!$A:$A,$C139) / $D139</f>
        <v>4.8003264929339933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Zones!$H$11</f>
        <v>130514.31000000001</v>
      </c>
      <c r="E140" s="38">
        <f>SUMIFS(Raw_totalendusesannual!$D:$D,
        Raw_totalendusesannual!$B:$B,$A140,
        Raw_totalendusesannual!$C:$C,$B140,
        Raw_totalendusesannual!$A:$A,$C140) / $D140</f>
        <v>41.630533081008508</v>
      </c>
      <c r="F140" s="38">
        <f>SUMIFS(Raw_totalendusesannual!$E:$E,
        Raw_totalendusesannual!$B:$B,$A140,
        Raw_totalendusesannual!$C:$C,$B140,
        Raw_totalendusesannual!$A:$A,$C140) / $D140</f>
        <v>4.7979874390785193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Zones!$H$11</f>
        <v>130514.31000000001</v>
      </c>
      <c r="E141" s="38">
        <f>SUMIFS(Raw_totalendusesannual!$D:$D,
        Raw_totalendusesannual!$B:$B,$A141,
        Raw_totalendusesannual!$C:$C,$B141,
        Raw_totalendusesannual!$A:$A,$C141) / $D141</f>
        <v>52.161519836407201</v>
      </c>
      <c r="F141" s="38">
        <f>SUMIFS(Raw_totalendusesannual!$E:$E,
        Raw_totalendusesannual!$B:$B,$A141,
        Raw_totalendusesannual!$C:$C,$B141,
        Raw_totalendusesannual!$A:$A,$C141) / $D141</f>
        <v>6.4260869938323237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Zones!$H$11</f>
        <v>130514.31000000001</v>
      </c>
      <c r="E142" s="38">
        <f>SUMIFS(Raw_totalendusesannual!$D:$D,
        Raw_totalendusesannual!$B:$B,$A142,
        Raw_totalendusesannual!$C:$C,$B142,
        Raw_totalendusesannual!$A:$A,$C142) / $D142</f>
        <v>37.289762478918973</v>
      </c>
      <c r="F142" s="38">
        <f>SUMIFS(Raw_totalendusesannual!$E:$E,
        Raw_totalendusesannual!$B:$B,$A142,
        Raw_totalendusesannual!$C:$C,$B142,
        Raw_totalendusesannual!$A:$A,$C142) / $D142</f>
        <v>6.522549136565944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Zones!$H$11</f>
        <v>130514.31000000001</v>
      </c>
      <c r="E143" s="38">
        <f>SUMIFS(Raw_totalendusesannual!$D:$D,
        Raw_totalendusesannual!$B:$B,$A143,
        Raw_totalendusesannual!$C:$C,$B143,
        Raw_totalendusesannual!$A:$A,$C143) / $D143</f>
        <v>65.275336857697823</v>
      </c>
      <c r="F143" s="38">
        <f>SUMIFS(Raw_totalendusesannual!$E:$E,
        Raw_totalendusesannual!$B:$B,$A143,
        Raw_totalendusesannual!$C:$C,$B143,
        Raw_totalendusesannual!$A:$A,$C143) / $D143</f>
        <v>5.3503130039916691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Zones!$H$11</f>
        <v>130514.31000000001</v>
      </c>
      <c r="E144" s="38">
        <f>SUMIFS(Raw_totalendusesannual!$D:$D,
        Raw_totalendusesannual!$B:$B,$A144,
        Raw_totalendusesannual!$C:$C,$B144,
        Raw_totalendusesannual!$A:$A,$C144) / $D144</f>
        <v>48.167282652760449</v>
      </c>
      <c r="F144" s="38">
        <f>SUMIFS(Raw_totalendusesannual!$E:$E,
        Raw_totalendusesannual!$B:$B,$A144,
        Raw_totalendusesannual!$C:$C,$B144,
        Raw_totalendusesannual!$A:$A,$C144) / $D144</f>
        <v>5.3370131597063946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Zones!$H$11</f>
        <v>130514.31000000001</v>
      </c>
      <c r="E145" s="38">
        <f>SUMIFS(Raw_totalendusesannual!$D:$D,
        Raw_totalendusesannual!$B:$B,$A145,
        Raw_totalendusesannual!$C:$C,$B145,
        Raw_totalendusesannual!$A:$A,$C145) / $D145</f>
        <v>63.442587713178725</v>
      </c>
      <c r="F145" s="38">
        <f>SUMIFS(Raw_totalendusesannual!$E:$E,
        Raw_totalendusesannual!$B:$B,$A145,
        Raw_totalendusesannual!$C:$C,$B145,
        Raw_totalendusesannual!$A:$A,$C145) / $D145</f>
        <v>4.5591118705680618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Zones!$H$11</f>
        <v>130514.31000000001</v>
      </c>
      <c r="E146" s="38">
        <f>SUMIFS(Raw_totalendusesannual!$D:$D,
        Raw_totalendusesannual!$B:$B,$A146,
        Raw_totalendusesannual!$C:$C,$B146,
        Raw_totalendusesannual!$A:$A,$C146) / $D146</f>
        <v>45.37598091734155</v>
      </c>
      <c r="F146" s="38">
        <f>SUMIFS(Raw_totalendusesannual!$E:$E,
        Raw_totalendusesannual!$B:$B,$A146,
        Raw_totalendusesannual!$C:$C,$B146,
        Raw_totalendusesannual!$A:$A,$C146) / $D146</f>
        <v>4.5823057257093103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Zones!$H$11</f>
        <v>130514.31000000001</v>
      </c>
      <c r="E147" s="38">
        <f>SUMIFS(Raw_totalendusesannual!$D:$D,
        Raw_totalendusesannual!$B:$B,$A147,
        Raw_totalendusesannual!$C:$C,$B147,
        Raw_totalendusesannual!$A:$A,$C147) / $D147</f>
        <v>63.490291064634981</v>
      </c>
      <c r="F147" s="38">
        <f>SUMIFS(Raw_totalendusesannual!$E:$E,
        Raw_totalendusesannual!$B:$B,$A147,
        Raw_totalendusesannual!$C:$C,$B147,
        Raw_totalendusesannual!$A:$A,$C147) / $D147</f>
        <v>4.3802172344166701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Zones!$H$11</f>
        <v>130514.31000000001</v>
      </c>
      <c r="E148" s="38">
        <f>SUMIFS(Raw_totalendusesannual!$D:$D,
        Raw_totalendusesannual!$B:$B,$A148,
        Raw_totalendusesannual!$C:$C,$B148,
        Raw_totalendusesannual!$A:$A,$C148) / $D148</f>
        <v>45.430325149786256</v>
      </c>
      <c r="F148" s="38">
        <f>SUMIFS(Raw_totalendusesannual!$E:$E,
        Raw_totalendusesannual!$B:$B,$A148,
        Raw_totalendusesannual!$C:$C,$B148,
        Raw_totalendusesannual!$A:$A,$C148) / $D148</f>
        <v>4.3771406369155992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Zones!$H$11</f>
        <v>130514.31000000001</v>
      </c>
      <c r="E149" s="38">
        <f>SUMIFS(Raw_totalendusesannual!$D:$D,
        Raw_totalendusesannual!$B:$B,$A149,
        Raw_totalendusesannual!$C:$C,$B149,
        Raw_totalendusesannual!$A:$A,$C149) / $D149</f>
        <v>63.43682543316514</v>
      </c>
      <c r="F149" s="38">
        <f>SUMIFS(Raw_totalendusesannual!$E:$E,
        Raw_totalendusesannual!$B:$B,$A149,
        Raw_totalendusesannual!$C:$C,$B149,
        Raw_totalendusesannual!$A:$A,$C149) / $D149</f>
        <v>4.3802297234686369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Zones!$H$11</f>
        <v>130514.31000000001</v>
      </c>
      <c r="E150" s="38">
        <f>SUMIFS(Raw_totalendusesannual!$D:$D,
        Raw_totalendusesannual!$B:$B,$A150,
        Raw_totalendusesannual!$C:$C,$B150,
        Raw_totalendusesannual!$A:$A,$C150) / $D150</f>
        <v>45.36298287904215</v>
      </c>
      <c r="F150" s="38">
        <f>SUMIFS(Raw_totalendusesannual!$E:$E,
        Raw_totalendusesannual!$B:$B,$A150,
        Raw_totalendusesannual!$C:$C,$B150,
        Raw_totalendusesannual!$A:$A,$C150) / $D150</f>
        <v>4.3773498860010065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Zones!$H$11</f>
        <v>130514.31000000001</v>
      </c>
      <c r="E151" s="38">
        <f>SUMIFS(Raw_totalendusesannual!$D:$D,
        Raw_totalendusesannual!$B:$B,$A151,
        Raw_totalendusesannual!$C:$C,$B151,
        Raw_totalendusesannual!$A:$A,$C151) / $D151</f>
        <v>57.677598494755088</v>
      </c>
      <c r="F151" s="38">
        <f>SUMIFS(Raw_totalendusesannual!$E:$E,
        Raw_totalendusesannual!$B:$B,$A151,
        Raw_totalendusesannual!$C:$C,$B151,
        Raw_totalendusesannual!$A:$A,$C151) / $D151</f>
        <v>4.7704349814208111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Zones!$H$11</f>
        <v>130514.31000000001</v>
      </c>
      <c r="E152" s="38">
        <f>SUMIFS(Raw_totalendusesannual!$D:$D,
        Raw_totalendusesannual!$B:$B,$A152,
        Raw_totalendusesannual!$C:$C,$B152,
        Raw_totalendusesannual!$A:$A,$C152) / $D152</f>
        <v>41.759983866903177</v>
      </c>
      <c r="F152" s="38">
        <f>SUMIFS(Raw_totalendusesannual!$E:$E,
        Raw_totalendusesannual!$B:$B,$A152,
        Raw_totalendusesannual!$C:$C,$B152,
        Raw_totalendusesannual!$A:$A,$C152) / $D152</f>
        <v>4.7849473364261739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Zones!$H$11</f>
        <v>130514.31000000001</v>
      </c>
      <c r="E153" s="38">
        <f>SUMIFS(Raw_totalendusesannual!$D:$D,
        Raw_totalendusesannual!$B:$B,$A153,
        Raw_totalendusesannual!$C:$C,$B153,
        Raw_totalendusesannual!$A:$A,$C153) / $D153</f>
        <v>52.097363653073742</v>
      </c>
      <c r="F153" s="38">
        <f>SUMIFS(Raw_totalendusesannual!$E:$E,
        Raw_totalendusesannual!$B:$B,$A153,
        Raw_totalendusesannual!$C:$C,$B153,
        Raw_totalendusesannual!$A:$A,$C153) / $D153</f>
        <v>12.950309203642112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Zones!$H$11</f>
        <v>130514.31000000001</v>
      </c>
      <c r="E154" s="38">
        <f>SUMIFS(Raw_totalendusesannual!$D:$D,
        Raw_totalendusesannual!$B:$B,$A154,
        Raw_totalendusesannual!$C:$C,$B154,
        Raw_totalendusesannual!$A:$A,$C154) / $D154</f>
        <v>37.640478657091315</v>
      </c>
      <c r="F154" s="38">
        <f>SUMIFS(Raw_totalendusesannual!$E:$E,
        Raw_totalendusesannual!$B:$B,$A154,
        Raw_totalendusesannual!$C:$C,$B154,
        Raw_totalendusesannual!$A:$A,$C154) / $D154</f>
        <v>11.177385912701833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Zones!$H$11</f>
        <v>130514.31000000001</v>
      </c>
      <c r="E155" s="38">
        <f>SUMIFS(Raw_totalendusesannual!$D:$D,
        Raw_totalendusesannual!$B:$B,$A155,
        Raw_totalendusesannual!$C:$C,$B155,
        Raw_totalendusesannual!$A:$A,$C155) / $D155</f>
        <v>54.961441316281707</v>
      </c>
      <c r="F155" s="38">
        <f>SUMIFS(Raw_totalendusesannual!$E:$E,
        Raw_totalendusesannual!$B:$B,$A155,
        Raw_totalendusesannual!$C:$C,$B155,
        Raw_totalendusesannual!$A:$A,$C155) / $D155</f>
        <v>8.9320431606311974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Zones!$H$11</f>
        <v>130514.31000000001</v>
      </c>
      <c r="E156" s="38">
        <f>SUMIFS(Raw_totalendusesannual!$D:$D,
        Raw_totalendusesannual!$B:$B,$A156,
        Raw_totalendusesannual!$C:$C,$B156,
        Raw_totalendusesannual!$A:$A,$C156) / $D156</f>
        <v>38.618060732190969</v>
      </c>
      <c r="F156" s="38">
        <f>SUMIFS(Raw_totalendusesannual!$E:$E,
        Raw_totalendusesannual!$B:$B,$A156,
        Raw_totalendusesannual!$C:$C,$B156,
        Raw_totalendusesannual!$A:$A,$C156) / $D156</f>
        <v>9.3480257452228788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Zones!$H$11</f>
        <v>130514.31000000001</v>
      </c>
      <c r="E157" s="38">
        <f>SUMIFS(Raw_totalendusesannual!$D:$D,
        Raw_totalendusesannual!$B:$B,$A157,
        Raw_totalendusesannual!$C:$C,$B157,
        Raw_totalendusesannual!$A:$A,$C157) / $D157</f>
        <v>56.220202443701375</v>
      </c>
      <c r="F157" s="38">
        <f>SUMIFS(Raw_totalendusesannual!$E:$E,
        Raw_totalendusesannual!$B:$B,$A157,
        Raw_totalendusesannual!$C:$C,$B157,
        Raw_totalendusesannual!$A:$A,$C157) / $D157</f>
        <v>5.4736790165001823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Zones!$H$11</f>
        <v>130514.31000000001</v>
      </c>
      <c r="E158" s="38">
        <f>SUMIFS(Raw_totalendusesannual!$D:$D,
        Raw_totalendusesannual!$B:$B,$A158,
        Raw_totalendusesannual!$C:$C,$B158,
        Raw_totalendusesannual!$A:$A,$C158) / $D158</f>
        <v>39.936762413255678</v>
      </c>
      <c r="F158" s="38">
        <f>SUMIFS(Raw_totalendusesannual!$E:$E,
        Raw_totalendusesannual!$B:$B,$A158,
        Raw_totalendusesannual!$C:$C,$B158,
        Raw_totalendusesannual!$A:$A,$C158) / $D158</f>
        <v>5.4698485553040115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Zones!$H$11</f>
        <v>130514.31000000001</v>
      </c>
      <c r="E159" s="38">
        <f>SUMIFS(Raw_totalendusesannual!$D:$D,
        Raw_totalendusesannual!$B:$B,$A159,
        Raw_totalendusesannual!$C:$C,$B159,
        Raw_totalendusesannual!$A:$A,$C159) / $D159</f>
        <v>55.047954818134492</v>
      </c>
      <c r="F159" s="38">
        <f>SUMIFS(Raw_totalendusesannual!$E:$E,
        Raw_totalendusesannual!$B:$B,$A159,
        Raw_totalendusesannual!$C:$C,$B159,
        Raw_totalendusesannual!$A:$A,$C159) / $D159</f>
        <v>5.477412170358944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Zones!$H$11</f>
        <v>130514.31000000001</v>
      </c>
      <c r="E160" s="38">
        <f>SUMIFS(Raw_totalendusesannual!$D:$D,
        Raw_totalendusesannual!$B:$B,$A160,
        Raw_totalendusesannual!$C:$C,$B160,
        Raw_totalendusesannual!$A:$A,$C160) / $D160</f>
        <v>38.644801094991031</v>
      </c>
      <c r="F160" s="38">
        <f>SUMIFS(Raw_totalendusesannual!$E:$E,
        Raw_totalendusesannual!$B:$B,$A160,
        Raw_totalendusesannual!$C:$C,$B160,
        Raw_totalendusesannual!$A:$A,$C160) / $D160</f>
        <v>5.4727282395317411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Zones!$H$11</f>
        <v>130514.31000000001</v>
      </c>
      <c r="E161" s="38">
        <f>SUMIFS(Raw_totalendusesannual!$D:$D,
        Raw_totalendusesannual!$B:$B,$A161,
        Raw_totalendusesannual!$C:$C,$B161,
        Raw_totalendusesannual!$A:$A,$C161) / $D161</f>
        <v>47.70929862020494</v>
      </c>
      <c r="F161" s="38">
        <f>SUMIFS(Raw_totalendusesannual!$E:$E,
        Raw_totalendusesannual!$B:$B,$A161,
        Raw_totalendusesannual!$C:$C,$B161,
        Raw_totalendusesannual!$A:$A,$C161) / $D161</f>
        <v>10.846682482556893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Zones!$H$11</f>
        <v>130514.31000000001</v>
      </c>
      <c r="E162" s="38">
        <f>SUMIFS(Raw_totalendusesannual!$D:$D,
        Raw_totalendusesannual!$B:$B,$A162,
        Raw_totalendusesannual!$C:$C,$B162,
        Raw_totalendusesannual!$A:$A,$C162) / $D162</f>
        <v>33.728741239179051</v>
      </c>
      <c r="F162" s="38">
        <f>SUMIFS(Raw_totalendusesannual!$E:$E,
        Raw_totalendusesannual!$B:$B,$A162,
        Raw_totalendusesannual!$C:$C,$B162,
        Raw_totalendusesannual!$A:$A,$C162) / $D162</f>
        <v>10.990021324098484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58B3-9F9D-4C2E-9E3E-94E9381D5B19}">
  <dimension ref="A1:H140"/>
  <sheetViews>
    <sheetView workbookViewId="0"/>
  </sheetViews>
  <sheetFormatPr defaultRowHeight="15" x14ac:dyDescent="0.25"/>
  <sheetData>
    <row r="1" spans="1:8" x14ac:dyDescent="0.25">
      <c r="A1" t="s">
        <v>458</v>
      </c>
    </row>
    <row r="3" spans="1:8" x14ac:dyDescent="0.25">
      <c r="A3" s="86" t="s">
        <v>459</v>
      </c>
      <c r="B3" s="86"/>
      <c r="C3" s="86"/>
      <c r="F3" s="86" t="s">
        <v>460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36.889440859013845</v>
      </c>
      <c r="C5" s="86">
        <v>27.300258262867878</v>
      </c>
      <c r="F5" s="86" t="s">
        <v>73</v>
      </c>
      <c r="G5" s="86">
        <v>11.121863878374715</v>
      </c>
      <c r="H5" s="86">
        <v>10.967253169403415</v>
      </c>
    </row>
    <row r="6" spans="1:8" x14ac:dyDescent="0.25">
      <c r="A6" s="86" t="s">
        <v>74</v>
      </c>
      <c r="B6" s="86">
        <v>43.238475765607618</v>
      </c>
      <c r="C6" s="86">
        <v>31.106961834300009</v>
      </c>
      <c r="F6" s="86" t="s">
        <v>74</v>
      </c>
      <c r="G6" s="86">
        <v>9.4797792671163794</v>
      </c>
      <c r="H6" s="86">
        <v>9.0255793406868552</v>
      </c>
    </row>
    <row r="7" spans="1:8" x14ac:dyDescent="0.25">
      <c r="A7" s="86" t="s">
        <v>75</v>
      </c>
      <c r="B7" s="86">
        <v>40.263610863820212</v>
      </c>
      <c r="C7" s="86">
        <v>29.007463396159391</v>
      </c>
      <c r="F7" s="86" t="s">
        <v>75</v>
      </c>
      <c r="G7" s="86">
        <v>7.7818859862952952</v>
      </c>
      <c r="H7" s="86">
        <v>7.6136011445794711</v>
      </c>
    </row>
    <row r="8" spans="1:8" x14ac:dyDescent="0.25">
      <c r="A8" s="86" t="s">
        <v>76</v>
      </c>
      <c r="B8" s="86">
        <v>44.550007964643875</v>
      </c>
      <c r="C8" s="86">
        <v>31.729308456674211</v>
      </c>
      <c r="F8" s="86" t="s">
        <v>76</v>
      </c>
      <c r="G8" s="86">
        <v>7.5236031972279509</v>
      </c>
      <c r="H8" s="86">
        <v>7.237221113914635</v>
      </c>
    </row>
    <row r="9" spans="1:8" x14ac:dyDescent="0.25">
      <c r="A9" s="86" t="s">
        <v>77</v>
      </c>
      <c r="B9" s="86">
        <v>41.020322369248241</v>
      </c>
      <c r="C9" s="86">
        <v>29.48570375156563</v>
      </c>
      <c r="F9" s="86" t="s">
        <v>77</v>
      </c>
      <c r="G9" s="86">
        <v>7.6981750889998182</v>
      </c>
      <c r="H9" s="86">
        <v>7.3548779440354082</v>
      </c>
    </row>
    <row r="10" spans="1:8" x14ac:dyDescent="0.25">
      <c r="A10" s="86" t="s">
        <v>78</v>
      </c>
      <c r="B10" s="86">
        <v>45.789497718679272</v>
      </c>
      <c r="C10" s="86">
        <v>32.596855088150868</v>
      </c>
      <c r="F10" s="86" t="s">
        <v>78</v>
      </c>
      <c r="G10" s="86">
        <v>5.7275881089207754</v>
      </c>
      <c r="H10" s="86">
        <v>5.5864830454223746</v>
      </c>
    </row>
    <row r="11" spans="1:8" x14ac:dyDescent="0.25">
      <c r="A11" s="86" t="s">
        <v>79</v>
      </c>
      <c r="B11" s="86">
        <v>47.469062587849557</v>
      </c>
      <c r="C11" s="86">
        <v>33.593731139520251</v>
      </c>
      <c r="F11" s="86" t="s">
        <v>79</v>
      </c>
      <c r="G11" s="86">
        <v>5.6874656886283192</v>
      </c>
      <c r="H11" s="86">
        <v>5.6756649136788138</v>
      </c>
    </row>
    <row r="12" spans="1:8" x14ac:dyDescent="0.25">
      <c r="A12" s="86" t="s">
        <v>80</v>
      </c>
      <c r="B12" s="86">
        <v>48.044482708447823</v>
      </c>
      <c r="C12" s="86">
        <v>34.463476074002912</v>
      </c>
      <c r="F12" s="86" t="s">
        <v>80</v>
      </c>
      <c r="G12" s="86">
        <v>6.1138661346790242</v>
      </c>
      <c r="H12" s="86">
        <v>5.8553442913654443</v>
      </c>
    </row>
    <row r="13" spans="1:8" x14ac:dyDescent="0.25">
      <c r="A13" s="86" t="s">
        <v>81</v>
      </c>
      <c r="B13" s="86">
        <v>50.703652572656594</v>
      </c>
      <c r="C13" s="86">
        <v>35.653074823749208</v>
      </c>
      <c r="F13" s="86" t="s">
        <v>81</v>
      </c>
      <c r="G13" s="86">
        <v>5.9456983682478945</v>
      </c>
      <c r="H13" s="86">
        <v>5.8100638926107022</v>
      </c>
    </row>
    <row r="14" spans="1:8" x14ac:dyDescent="0.25">
      <c r="A14" s="86" t="s">
        <v>20</v>
      </c>
      <c r="B14" s="86">
        <v>51.961261642497284</v>
      </c>
      <c r="C14" s="86">
        <v>37.688932500964832</v>
      </c>
      <c r="F14" s="86" t="s">
        <v>20</v>
      </c>
      <c r="G14" s="86">
        <v>6.7153843130305013</v>
      </c>
      <c r="H14" s="86">
        <v>6.4675187724625749</v>
      </c>
    </row>
    <row r="15" spans="1:8" x14ac:dyDescent="0.25">
      <c r="A15" s="86" t="s">
        <v>21</v>
      </c>
      <c r="B15" s="86">
        <v>51.400225998206629</v>
      </c>
      <c r="C15" s="86">
        <v>37.678532721814179</v>
      </c>
      <c r="F15" s="86" t="s">
        <v>21</v>
      </c>
      <c r="G15" s="86">
        <v>9.461721017411806</v>
      </c>
      <c r="H15" s="86">
        <v>8.9678301942522616</v>
      </c>
    </row>
    <row r="16" spans="1:8" x14ac:dyDescent="0.25">
      <c r="A16" s="86" t="s">
        <v>22</v>
      </c>
      <c r="B16" s="86">
        <v>49.160042910237195</v>
      </c>
      <c r="C16" s="86">
        <v>35.909673889399556</v>
      </c>
      <c r="F16" s="86" t="s">
        <v>22</v>
      </c>
      <c r="G16" s="86">
        <v>9.1160255147500671</v>
      </c>
      <c r="H16" s="86">
        <v>8.7151798910019895</v>
      </c>
    </row>
    <row r="17" spans="1:8" x14ac:dyDescent="0.25">
      <c r="A17" s="86" t="s">
        <v>23</v>
      </c>
      <c r="B17" s="86">
        <v>53.155347639657286</v>
      </c>
      <c r="C17" s="86">
        <v>38.822438014651418</v>
      </c>
      <c r="F17" s="86" t="s">
        <v>23</v>
      </c>
      <c r="G17" s="86">
        <v>8.2490992750143644</v>
      </c>
      <c r="H17" s="86">
        <v>8.018173103010696</v>
      </c>
    </row>
    <row r="18" spans="1:8" x14ac:dyDescent="0.25">
      <c r="A18" s="86" t="s">
        <v>24</v>
      </c>
      <c r="B18" s="86">
        <v>57.670709365126314</v>
      </c>
      <c r="C18" s="86">
        <v>41.593096879568222</v>
      </c>
      <c r="F18" s="86" t="s">
        <v>24</v>
      </c>
      <c r="G18" s="86">
        <v>7.1695187294021627</v>
      </c>
      <c r="H18" s="86">
        <v>6.956652416122032</v>
      </c>
    </row>
    <row r="19" spans="1:8" x14ac:dyDescent="0.25">
      <c r="A19" s="86" t="s">
        <v>25</v>
      </c>
      <c r="B19" s="86">
        <v>65.275336857697823</v>
      </c>
      <c r="C19" s="86">
        <v>48.167282652760449</v>
      </c>
      <c r="F19" s="86" t="s">
        <v>25</v>
      </c>
      <c r="G19" s="86">
        <v>5.3503130039916691</v>
      </c>
      <c r="H19" s="86">
        <v>5.3370131597063946</v>
      </c>
    </row>
    <row r="20" spans="1:8" x14ac:dyDescent="0.25">
      <c r="A20" s="86" t="s">
        <v>26</v>
      </c>
      <c r="B20" s="86">
        <v>52.097363653073742</v>
      </c>
      <c r="C20" s="86">
        <v>37.640478657091315</v>
      </c>
      <c r="F20" s="86" t="s">
        <v>26</v>
      </c>
      <c r="G20" s="86">
        <v>12.950309203642112</v>
      </c>
      <c r="H20" s="86">
        <v>11.177385912701833</v>
      </c>
    </row>
    <row r="33" spans="1:8" x14ac:dyDescent="0.25">
      <c r="A33" s="86" t="s">
        <v>461</v>
      </c>
      <c r="B33" s="86"/>
      <c r="C33" s="86"/>
      <c r="F33" s="86" t="s">
        <v>462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42.867226206842759</v>
      </c>
      <c r="C35" s="86">
        <v>29.750374039444409</v>
      </c>
      <c r="F35" s="86" t="s">
        <v>73</v>
      </c>
      <c r="G35" s="86">
        <v>8.5303773203107003</v>
      </c>
      <c r="H35" s="86">
        <v>9.385089726942585</v>
      </c>
    </row>
    <row r="36" spans="1:8" x14ac:dyDescent="0.25">
      <c r="A36" s="86" t="s">
        <v>74</v>
      </c>
      <c r="B36" s="86">
        <v>47.866259033204855</v>
      </c>
      <c r="C36" s="86">
        <v>33.23362419032825</v>
      </c>
      <c r="F36" s="86" t="s">
        <v>74</v>
      </c>
      <c r="G36" s="86">
        <v>7.4034404349990428</v>
      </c>
      <c r="H36" s="86">
        <v>7.7484062092501578</v>
      </c>
    </row>
    <row r="37" spans="1:8" x14ac:dyDescent="0.25">
      <c r="A37" s="86" t="s">
        <v>75</v>
      </c>
      <c r="B37" s="86">
        <v>45.855298625874816</v>
      </c>
      <c r="C37" s="86">
        <v>31.897129977548055</v>
      </c>
      <c r="F37" s="86" t="s">
        <v>75</v>
      </c>
      <c r="G37" s="86">
        <v>6.4675093482086368</v>
      </c>
      <c r="H37" s="86">
        <v>6.7016544009618562</v>
      </c>
    </row>
    <row r="38" spans="1:8" x14ac:dyDescent="0.25">
      <c r="A38" s="86" t="s">
        <v>76</v>
      </c>
      <c r="B38" s="86">
        <v>48.788600039336679</v>
      </c>
      <c r="C38" s="86">
        <v>33.920690076053724</v>
      </c>
      <c r="F38" s="86" t="s">
        <v>76</v>
      </c>
      <c r="G38" s="86">
        <v>6.2148021929549326</v>
      </c>
      <c r="H38" s="86">
        <v>6.3599130240967439</v>
      </c>
    </row>
    <row r="39" spans="1:8" x14ac:dyDescent="0.25">
      <c r="A39" s="86" t="s">
        <v>77</v>
      </c>
      <c r="B39" s="86">
        <v>46.668180600272869</v>
      </c>
      <c r="C39" s="86">
        <v>32.363488570716875</v>
      </c>
      <c r="F39" s="86" t="s">
        <v>77</v>
      </c>
      <c r="G39" s="86">
        <v>6.4719811950122557</v>
      </c>
      <c r="H39" s="86">
        <v>6.5032660403292173</v>
      </c>
    </row>
    <row r="40" spans="1:8" x14ac:dyDescent="0.25">
      <c r="A40" s="86" t="s">
        <v>78</v>
      </c>
      <c r="B40" s="86">
        <v>49.131152668239977</v>
      </c>
      <c r="C40" s="86">
        <v>34.189569480925115</v>
      </c>
      <c r="F40" s="86" t="s">
        <v>78</v>
      </c>
      <c r="G40" s="86">
        <v>5.3164620799052607</v>
      </c>
      <c r="H40" s="86">
        <v>5.291272964627403</v>
      </c>
    </row>
    <row r="41" spans="1:8" x14ac:dyDescent="0.25">
      <c r="A41" s="86" t="s">
        <v>79</v>
      </c>
      <c r="B41" s="86">
        <v>49.636590041352548</v>
      </c>
      <c r="C41" s="86">
        <v>34.557427304331611</v>
      </c>
      <c r="F41" s="86" t="s">
        <v>79</v>
      </c>
      <c r="G41" s="86">
        <v>5.2498122236557814</v>
      </c>
      <c r="H41" s="86">
        <v>5.2242702735048745</v>
      </c>
    </row>
    <row r="42" spans="1:8" x14ac:dyDescent="0.25">
      <c r="A42" s="86" t="s">
        <v>80</v>
      </c>
      <c r="B42" s="86">
        <v>51.035179897131584</v>
      </c>
      <c r="C42" s="86">
        <v>35.46638701917054</v>
      </c>
      <c r="F42" s="86" t="s">
        <v>80</v>
      </c>
      <c r="G42" s="86">
        <v>5.3583239263188833</v>
      </c>
      <c r="H42" s="86">
        <v>5.3357984270077354</v>
      </c>
    </row>
    <row r="43" spans="1:8" x14ac:dyDescent="0.25">
      <c r="A43" s="86" t="s">
        <v>81</v>
      </c>
      <c r="B43" s="86">
        <v>52.797251810931684</v>
      </c>
      <c r="C43" s="86">
        <v>36.560812526994162</v>
      </c>
      <c r="F43" s="86" t="s">
        <v>81</v>
      </c>
      <c r="G43" s="86">
        <v>5.2503976766992064</v>
      </c>
      <c r="H43" s="86">
        <v>5.217334405706163</v>
      </c>
    </row>
    <row r="44" spans="1:8" x14ac:dyDescent="0.25">
      <c r="A44" s="86" t="s">
        <v>20</v>
      </c>
      <c r="B44" s="86">
        <v>53.979095778846009</v>
      </c>
      <c r="C44" s="86">
        <v>37.958874547932709</v>
      </c>
      <c r="F44" s="86" t="s">
        <v>20</v>
      </c>
      <c r="G44" s="86">
        <v>5.5865347638891087</v>
      </c>
      <c r="H44" s="86">
        <v>5.6507309428368426</v>
      </c>
    </row>
    <row r="45" spans="1:8" x14ac:dyDescent="0.25">
      <c r="A45" s="86" t="s">
        <v>21</v>
      </c>
      <c r="B45" s="86">
        <v>54.405047155365565</v>
      </c>
      <c r="C45" s="86">
        <v>38.205221327837528</v>
      </c>
      <c r="F45" s="86" t="s">
        <v>21</v>
      </c>
      <c r="G45" s="86">
        <v>6.926816224213268</v>
      </c>
      <c r="H45" s="86">
        <v>7.44410402200341</v>
      </c>
    </row>
    <row r="46" spans="1:8" x14ac:dyDescent="0.25">
      <c r="A46" s="86" t="s">
        <v>22</v>
      </c>
      <c r="B46" s="86">
        <v>52.407695830441881</v>
      </c>
      <c r="C46" s="86">
        <v>36.729198353805032</v>
      </c>
      <c r="F46" s="86" t="s">
        <v>22</v>
      </c>
      <c r="G46" s="86">
        <v>7.0224114888244813</v>
      </c>
      <c r="H46" s="86">
        <v>7.458947298575918</v>
      </c>
    </row>
    <row r="47" spans="1:8" x14ac:dyDescent="0.25">
      <c r="A47" s="86" t="s">
        <v>23</v>
      </c>
      <c r="B47" s="86">
        <v>55.36977952839041</v>
      </c>
      <c r="C47" s="86">
        <v>38.976611683423833</v>
      </c>
      <c r="F47" s="86" t="s">
        <v>23</v>
      </c>
      <c r="G47" s="86">
        <v>6.3382302676235263</v>
      </c>
      <c r="H47" s="86">
        <v>6.840589740695866</v>
      </c>
    </row>
    <row r="48" spans="1:8" x14ac:dyDescent="0.25">
      <c r="A48" s="86" t="s">
        <v>24</v>
      </c>
      <c r="B48" s="86">
        <v>58.798159527487819</v>
      </c>
      <c r="C48" s="86">
        <v>41.645710114086334</v>
      </c>
      <c r="F48" s="86" t="s">
        <v>24</v>
      </c>
      <c r="G48" s="86">
        <v>5.6700013967817009</v>
      </c>
      <c r="H48" s="86">
        <v>5.8069516668325489</v>
      </c>
    </row>
    <row r="49" spans="1:8" x14ac:dyDescent="0.25">
      <c r="A49" s="86" t="s">
        <v>25</v>
      </c>
      <c r="B49" s="86">
        <v>63.442587713178725</v>
      </c>
      <c r="C49" s="86">
        <v>45.37598091734155</v>
      </c>
      <c r="F49" s="86" t="s">
        <v>25</v>
      </c>
      <c r="G49" s="86">
        <v>4.5591118705680618</v>
      </c>
      <c r="H49" s="86">
        <v>4.5823057257093103</v>
      </c>
    </row>
    <row r="50" spans="1:8" x14ac:dyDescent="0.25">
      <c r="A50" s="86" t="s">
        <v>26</v>
      </c>
      <c r="B50" s="86">
        <v>54.961441316281707</v>
      </c>
      <c r="C50" s="86">
        <v>38.618060732190969</v>
      </c>
      <c r="F50" s="86" t="s">
        <v>26</v>
      </c>
      <c r="G50" s="86">
        <v>8.9320431606311974</v>
      </c>
      <c r="H50" s="86">
        <v>9.3480257452228788</v>
      </c>
    </row>
    <row r="63" spans="1:8" x14ac:dyDescent="0.25">
      <c r="A63" s="86" t="s">
        <v>463</v>
      </c>
      <c r="B63" s="86"/>
      <c r="C63" s="86"/>
      <c r="F63" s="86" t="s">
        <v>464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43.498224754051869</v>
      </c>
      <c r="C65" s="86">
        <v>30.582899990047064</v>
      </c>
      <c r="F65" s="86" t="s">
        <v>73</v>
      </c>
      <c r="G65" s="86">
        <v>5.9404267623986966</v>
      </c>
      <c r="H65" s="86">
        <v>5.9391719574658133</v>
      </c>
    </row>
    <row r="66" spans="1:8" x14ac:dyDescent="0.25">
      <c r="A66" s="86" t="s">
        <v>74</v>
      </c>
      <c r="B66" s="86">
        <v>48.376925947813689</v>
      </c>
      <c r="C66" s="86">
        <v>33.818051599092847</v>
      </c>
      <c r="F66" s="86" t="s">
        <v>74</v>
      </c>
      <c r="G66" s="86">
        <v>5.5445556889508891</v>
      </c>
      <c r="H66" s="86">
        <v>5.5418098597770618</v>
      </c>
    </row>
    <row r="67" spans="1:8" x14ac:dyDescent="0.25">
      <c r="A67" s="86" t="s">
        <v>75</v>
      </c>
      <c r="B67" s="86">
        <v>46.070222338071588</v>
      </c>
      <c r="C67" s="86">
        <v>32.171057794352201</v>
      </c>
      <c r="F67" s="86" t="s">
        <v>75</v>
      </c>
      <c r="G67" s="86">
        <v>5.5267839978619966</v>
      </c>
      <c r="H67" s="86">
        <v>5.5246764894975877</v>
      </c>
    </row>
    <row r="68" spans="1:8" x14ac:dyDescent="0.25">
      <c r="A68" s="86" t="s">
        <v>76</v>
      </c>
      <c r="B68" s="86">
        <v>48.991402935049805</v>
      </c>
      <c r="C68" s="86">
        <v>34.154887613473186</v>
      </c>
      <c r="F68" s="86" t="s">
        <v>76</v>
      </c>
      <c r="G68" s="86">
        <v>5.3735442496688677</v>
      </c>
      <c r="H68" s="86">
        <v>5.3706013539817965</v>
      </c>
    </row>
    <row r="69" spans="1:8" x14ac:dyDescent="0.25">
      <c r="A69" s="86" t="s">
        <v>77</v>
      </c>
      <c r="B69" s="86">
        <v>46.899904385963495</v>
      </c>
      <c r="C69" s="86">
        <v>32.599211381495252</v>
      </c>
      <c r="F69" s="86" t="s">
        <v>77</v>
      </c>
      <c r="G69" s="86">
        <v>5.5270211366094637</v>
      </c>
      <c r="H69" s="86">
        <v>5.5247037662000436</v>
      </c>
    </row>
    <row r="70" spans="1:8" x14ac:dyDescent="0.25">
      <c r="A70" s="86" t="s">
        <v>78</v>
      </c>
      <c r="B70" s="86">
        <v>48.943660967138385</v>
      </c>
      <c r="C70" s="86">
        <v>33.982737754963424</v>
      </c>
      <c r="F70" s="86" t="s">
        <v>78</v>
      </c>
      <c r="G70" s="86">
        <v>5.1745989386144702</v>
      </c>
      <c r="H70" s="86">
        <v>5.1720313274460086</v>
      </c>
    </row>
    <row r="71" spans="1:8" x14ac:dyDescent="0.25">
      <c r="A71" s="86" t="s">
        <v>79</v>
      </c>
      <c r="B71" s="86">
        <v>49.529549058643447</v>
      </c>
      <c r="C71" s="86">
        <v>34.426163154063332</v>
      </c>
      <c r="F71" s="86" t="s">
        <v>79</v>
      </c>
      <c r="G71" s="86">
        <v>5.1220679173034744</v>
      </c>
      <c r="H71" s="86">
        <v>5.1198771996725867</v>
      </c>
    </row>
    <row r="72" spans="1:8" x14ac:dyDescent="0.25">
      <c r="A72" s="86" t="s">
        <v>80</v>
      </c>
      <c r="B72" s="86">
        <v>51.02100980344607</v>
      </c>
      <c r="C72" s="86">
        <v>35.453948459751267</v>
      </c>
      <c r="F72" s="86" t="s">
        <v>80</v>
      </c>
      <c r="G72" s="86">
        <v>5.116483242335649</v>
      </c>
      <c r="H72" s="86">
        <v>5.1138664411588275</v>
      </c>
    </row>
    <row r="73" spans="1:8" x14ac:dyDescent="0.25">
      <c r="A73" s="86" t="s">
        <v>81</v>
      </c>
      <c r="B73" s="86">
        <v>52.7703438802994</v>
      </c>
      <c r="C73" s="86">
        <v>36.500236640717787</v>
      </c>
      <c r="F73" s="86" t="s">
        <v>81</v>
      </c>
      <c r="G73" s="86">
        <v>5.0599956433896018</v>
      </c>
      <c r="H73" s="86">
        <v>5.0576985772671206</v>
      </c>
    </row>
    <row r="74" spans="1:8" x14ac:dyDescent="0.25">
      <c r="A74" s="86" t="s">
        <v>20</v>
      </c>
      <c r="B74" s="86">
        <v>54.138097500572925</v>
      </c>
      <c r="C74" s="86">
        <v>38.130395892986748</v>
      </c>
      <c r="F74" s="86" t="s">
        <v>20</v>
      </c>
      <c r="G74" s="86">
        <v>5.0287562337034153</v>
      </c>
      <c r="H74" s="86">
        <v>5.0260733095091252</v>
      </c>
    </row>
    <row r="75" spans="1:8" x14ac:dyDescent="0.25">
      <c r="A75" s="86" t="s">
        <v>21</v>
      </c>
      <c r="B75" s="86">
        <v>54.931160728658789</v>
      </c>
      <c r="C75" s="86">
        <v>38.829676990975159</v>
      </c>
      <c r="F75" s="86" t="s">
        <v>21</v>
      </c>
      <c r="G75" s="86">
        <v>5.1175470337313964</v>
      </c>
      <c r="H75" s="86">
        <v>5.1147878726861444</v>
      </c>
    </row>
    <row r="76" spans="1:8" x14ac:dyDescent="0.25">
      <c r="A76" s="86" t="s">
        <v>22</v>
      </c>
      <c r="B76" s="86">
        <v>52.930280901764711</v>
      </c>
      <c r="C76" s="86">
        <v>37.335106089133063</v>
      </c>
      <c r="F76" s="86" t="s">
        <v>22</v>
      </c>
      <c r="G76" s="86">
        <v>5.2315273321369897</v>
      </c>
      <c r="H76" s="86">
        <v>5.2290038540601405</v>
      </c>
    </row>
    <row r="77" spans="1:8" x14ac:dyDescent="0.25">
      <c r="A77" s="86" t="s">
        <v>23</v>
      </c>
      <c r="B77" s="86">
        <v>55.752620689639315</v>
      </c>
      <c r="C77" s="86">
        <v>39.469450208180227</v>
      </c>
      <c r="F77" s="86" t="s">
        <v>23</v>
      </c>
      <c r="G77" s="86">
        <v>4.9998297504695071</v>
      </c>
      <c r="H77" s="86">
        <v>4.9973731616096346</v>
      </c>
    </row>
    <row r="78" spans="1:8" x14ac:dyDescent="0.25">
      <c r="A78" s="86" t="s">
        <v>24</v>
      </c>
      <c r="B78" s="86">
        <v>59.039542100785724</v>
      </c>
      <c r="C78" s="86">
        <v>41.917335807851259</v>
      </c>
      <c r="F78" s="86" t="s">
        <v>24</v>
      </c>
      <c r="G78" s="86">
        <v>4.80031231824311</v>
      </c>
      <c r="H78" s="86">
        <v>4.7979206264814946</v>
      </c>
    </row>
    <row r="79" spans="1:8" x14ac:dyDescent="0.25">
      <c r="A79" s="86" t="s">
        <v>25</v>
      </c>
      <c r="B79" s="86">
        <v>63.490291064634981</v>
      </c>
      <c r="C79" s="86">
        <v>45.430325149786256</v>
      </c>
      <c r="F79" s="86" t="s">
        <v>25</v>
      </c>
      <c r="G79" s="86">
        <v>4.3802172344166701</v>
      </c>
      <c r="H79" s="86">
        <v>4.3771406369155992</v>
      </c>
    </row>
    <row r="80" spans="1:8" x14ac:dyDescent="0.25">
      <c r="A80" s="86" t="s">
        <v>26</v>
      </c>
      <c r="B80" s="86">
        <v>56.220202443701375</v>
      </c>
      <c r="C80" s="86">
        <v>39.936762413255678</v>
      </c>
      <c r="F80" s="86" t="s">
        <v>26</v>
      </c>
      <c r="G80" s="86">
        <v>5.4736790165001823</v>
      </c>
      <c r="H80" s="86">
        <v>5.4698485553040115</v>
      </c>
    </row>
    <row r="93" spans="1:8" x14ac:dyDescent="0.25">
      <c r="A93" s="86" t="s">
        <v>465</v>
      </c>
      <c r="B93" s="86"/>
      <c r="C93" s="86"/>
      <c r="F93" s="86" t="s">
        <v>466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42.884601159826836</v>
      </c>
      <c r="C95" s="86">
        <v>29.748528341451596</v>
      </c>
      <c r="F95" s="86" t="s">
        <v>73</v>
      </c>
      <c r="G95" s="86">
        <v>5.9409122264064376</v>
      </c>
      <c r="H95" s="86">
        <v>5.9393766093541771</v>
      </c>
    </row>
    <row r="96" spans="1:8" x14ac:dyDescent="0.25">
      <c r="A96" s="86" t="s">
        <v>74</v>
      </c>
      <c r="B96" s="86">
        <v>47.863357205811376</v>
      </c>
      <c r="C96" s="86">
        <v>33.209958126430728</v>
      </c>
      <c r="F96" s="86" t="s">
        <v>74</v>
      </c>
      <c r="G96" s="86">
        <v>5.5448662296111433</v>
      </c>
      <c r="H96" s="86">
        <v>5.5419828676257792</v>
      </c>
    </row>
    <row r="97" spans="1:8" x14ac:dyDescent="0.25">
      <c r="A97" s="86" t="s">
        <v>75</v>
      </c>
      <c r="B97" s="86">
        <v>45.853334779917994</v>
      </c>
      <c r="C97" s="86">
        <v>31.890697579445501</v>
      </c>
      <c r="F97" s="86" t="s">
        <v>75</v>
      </c>
      <c r="G97" s="86">
        <v>5.5268446042430135</v>
      </c>
      <c r="H97" s="86">
        <v>5.524687292910639</v>
      </c>
    </row>
    <row r="98" spans="1:8" x14ac:dyDescent="0.25">
      <c r="A98" s="86" t="s">
        <v>76</v>
      </c>
      <c r="B98" s="86">
        <v>48.78478390607129</v>
      </c>
      <c r="C98" s="86">
        <v>33.908801877740451</v>
      </c>
      <c r="F98" s="86" t="s">
        <v>76</v>
      </c>
      <c r="G98" s="86">
        <v>5.373576966387823</v>
      </c>
      <c r="H98" s="86">
        <v>5.3706641057214339</v>
      </c>
    </row>
    <row r="99" spans="1:8" x14ac:dyDescent="0.25">
      <c r="A99" s="86" t="s">
        <v>77</v>
      </c>
      <c r="B99" s="86">
        <v>46.657694853537507</v>
      </c>
      <c r="C99" s="86">
        <v>32.346343630824848</v>
      </c>
      <c r="F99" s="86" t="s">
        <v>77</v>
      </c>
      <c r="G99" s="86">
        <v>5.5270450420340875</v>
      </c>
      <c r="H99" s="86">
        <v>5.5245669229680638</v>
      </c>
    </row>
    <row r="100" spans="1:8" x14ac:dyDescent="0.25">
      <c r="A100" s="86" t="s">
        <v>78</v>
      </c>
      <c r="B100" s="86">
        <v>49.128708032092412</v>
      </c>
      <c r="C100" s="86">
        <v>34.18714668146351</v>
      </c>
      <c r="F100" s="86" t="s">
        <v>78</v>
      </c>
      <c r="G100" s="86">
        <v>5.1746082862484579</v>
      </c>
      <c r="H100" s="86">
        <v>5.1720507122935402</v>
      </c>
    </row>
    <row r="101" spans="1:8" x14ac:dyDescent="0.25">
      <c r="A101" s="86" t="s">
        <v>79</v>
      </c>
      <c r="B101" s="86">
        <v>49.634890227745906</v>
      </c>
      <c r="C101" s="86">
        <v>34.55525068477165</v>
      </c>
      <c r="F101" s="86" t="s">
        <v>79</v>
      </c>
      <c r="G101" s="86">
        <v>5.1221124334948396</v>
      </c>
      <c r="H101" s="86">
        <v>5.1196284146926105</v>
      </c>
    </row>
    <row r="102" spans="1:8" x14ac:dyDescent="0.25">
      <c r="A102" s="86" t="s">
        <v>80</v>
      </c>
      <c r="B102" s="86">
        <v>51.03093867637962</v>
      </c>
      <c r="C102" s="86">
        <v>35.45933668116546</v>
      </c>
      <c r="F102" s="86" t="s">
        <v>80</v>
      </c>
      <c r="G102" s="86">
        <v>5.1164984130858899</v>
      </c>
      <c r="H102" s="86">
        <v>5.1138664411588275</v>
      </c>
    </row>
    <row r="103" spans="1:8" x14ac:dyDescent="0.25">
      <c r="A103" s="86" t="s">
        <v>81</v>
      </c>
      <c r="B103" s="86">
        <v>52.794024808467356</v>
      </c>
      <c r="C103" s="86">
        <v>36.555841654451527</v>
      </c>
      <c r="F103" s="86" t="s">
        <v>81</v>
      </c>
      <c r="G103" s="86">
        <v>5.0600034586245748</v>
      </c>
      <c r="H103" s="86">
        <v>5.0574126316110464</v>
      </c>
    </row>
    <row r="104" spans="1:8" x14ac:dyDescent="0.25">
      <c r="A104" s="86" t="s">
        <v>20</v>
      </c>
      <c r="B104" s="86">
        <v>53.966380391544803</v>
      </c>
      <c r="C104" s="86">
        <v>37.935021991075146</v>
      </c>
      <c r="F104" s="86" t="s">
        <v>20</v>
      </c>
      <c r="G104" s="86">
        <v>5.0287627463992255</v>
      </c>
      <c r="H104" s="86">
        <v>5.0259746230126021</v>
      </c>
    </row>
    <row r="105" spans="1:8" x14ac:dyDescent="0.25">
      <c r="A105" s="86" t="s">
        <v>21</v>
      </c>
      <c r="B105" s="86">
        <v>54.415459959907842</v>
      </c>
      <c r="C105" s="86">
        <v>38.188665978466261</v>
      </c>
      <c r="F105" s="86" t="s">
        <v>21</v>
      </c>
      <c r="G105" s="86">
        <v>5.1176662543747113</v>
      </c>
      <c r="H105" s="86">
        <v>5.1151136607165908</v>
      </c>
    </row>
    <row r="106" spans="1:8" x14ac:dyDescent="0.25">
      <c r="A106" s="86" t="s">
        <v>22</v>
      </c>
      <c r="B106" s="86">
        <v>52.41781464423326</v>
      </c>
      <c r="C106" s="86">
        <v>36.714803993523766</v>
      </c>
      <c r="F106" s="86" t="s">
        <v>22</v>
      </c>
      <c r="G106" s="86">
        <v>5.2318695168368885</v>
      </c>
      <c r="H106" s="86">
        <v>5.2292157848438219</v>
      </c>
    </row>
    <row r="107" spans="1:8" x14ac:dyDescent="0.25">
      <c r="A107" s="86" t="s">
        <v>23</v>
      </c>
      <c r="B107" s="86">
        <v>55.375794730861308</v>
      </c>
      <c r="C107" s="86">
        <v>38.96640452682928</v>
      </c>
      <c r="F107" s="86" t="s">
        <v>23</v>
      </c>
      <c r="G107" s="86">
        <v>4.9998731939815633</v>
      </c>
      <c r="H107" s="86">
        <v>4.9976366576201485</v>
      </c>
    </row>
    <row r="108" spans="1:8" x14ac:dyDescent="0.25">
      <c r="A108" s="86" t="s">
        <v>24</v>
      </c>
      <c r="B108" s="86">
        <v>58.797213194476527</v>
      </c>
      <c r="C108" s="86">
        <v>41.630533081008508</v>
      </c>
      <c r="F108" s="86" t="s">
        <v>24</v>
      </c>
      <c r="G108" s="86">
        <v>4.8003264929339933</v>
      </c>
      <c r="H108" s="86">
        <v>4.7979874390785193</v>
      </c>
    </row>
    <row r="109" spans="1:8" x14ac:dyDescent="0.25">
      <c r="A109" s="86" t="s">
        <v>25</v>
      </c>
      <c r="B109" s="86">
        <v>63.43682543316514</v>
      </c>
      <c r="C109" s="86">
        <v>45.36298287904215</v>
      </c>
      <c r="F109" s="86" t="s">
        <v>25</v>
      </c>
      <c r="G109" s="86">
        <v>4.3802297234686369</v>
      </c>
      <c r="H109" s="86">
        <v>4.3773498860010065</v>
      </c>
    </row>
    <row r="110" spans="1:8" x14ac:dyDescent="0.25">
      <c r="A110" s="86" t="s">
        <v>26</v>
      </c>
      <c r="B110" s="86">
        <v>55.047954818134492</v>
      </c>
      <c r="C110" s="86">
        <v>38.644801094991031</v>
      </c>
      <c r="F110" s="86" t="s">
        <v>26</v>
      </c>
      <c r="G110" s="86">
        <v>5.477412170358944</v>
      </c>
      <c r="H110" s="86">
        <v>5.4727282395317411</v>
      </c>
    </row>
    <row r="123" spans="1:8" x14ac:dyDescent="0.25">
      <c r="A123" s="86" t="s">
        <v>467</v>
      </c>
      <c r="B123" s="86"/>
      <c r="C123" s="86"/>
      <c r="F123" s="86" t="s">
        <v>468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36.623354557825877</v>
      </c>
      <c r="C125" s="86">
        <v>25.553870376359491</v>
      </c>
      <c r="F125" s="86" t="s">
        <v>73</v>
      </c>
      <c r="G125" s="86">
        <v>10.325524304576255</v>
      </c>
      <c r="H125" s="86">
        <v>11.336471916374533</v>
      </c>
    </row>
    <row r="126" spans="1:8" x14ac:dyDescent="0.25">
      <c r="A126" s="86" t="s">
        <v>74</v>
      </c>
      <c r="B126" s="86">
        <v>41.594701607816027</v>
      </c>
      <c r="C126" s="86">
        <v>29.021365396637346</v>
      </c>
      <c r="F126" s="86" t="s">
        <v>74</v>
      </c>
      <c r="G126" s="86">
        <v>8.6290307170148619</v>
      </c>
      <c r="H126" s="86">
        <v>8.9418685966312808</v>
      </c>
    </row>
    <row r="127" spans="1:8" x14ac:dyDescent="0.25">
      <c r="A127" s="86" t="s">
        <v>75</v>
      </c>
      <c r="B127" s="86">
        <v>39.823895555973898</v>
      </c>
      <c r="C127" s="86">
        <v>27.78485278740699</v>
      </c>
      <c r="F127" s="86" t="s">
        <v>75</v>
      </c>
      <c r="G127" s="86">
        <v>7.2164162688367268</v>
      </c>
      <c r="H127" s="86">
        <v>7.5546174974989322</v>
      </c>
    </row>
    <row r="128" spans="1:8" x14ac:dyDescent="0.25">
      <c r="A128" s="86" t="s">
        <v>76</v>
      </c>
      <c r="B128" s="86">
        <v>42.630445351164937</v>
      </c>
      <c r="C128" s="86">
        <v>29.786790812440412</v>
      </c>
      <c r="F128" s="86" t="s">
        <v>76</v>
      </c>
      <c r="G128" s="86">
        <v>6.9406913310885212</v>
      </c>
      <c r="H128" s="86">
        <v>7.134871340928056</v>
      </c>
    </row>
    <row r="129" spans="1:8" x14ac:dyDescent="0.25">
      <c r="A129" s="86" t="s">
        <v>77</v>
      </c>
      <c r="B129" s="86">
        <v>40.678037756932554</v>
      </c>
      <c r="C129" s="86">
        <v>28.299327636946476</v>
      </c>
      <c r="F129" s="86" t="s">
        <v>77</v>
      </c>
      <c r="G129" s="86">
        <v>7.129276475506785</v>
      </c>
      <c r="H129" s="86">
        <v>7.185455296051444</v>
      </c>
    </row>
    <row r="130" spans="1:8" x14ac:dyDescent="0.25">
      <c r="A130" s="86" t="s">
        <v>78</v>
      </c>
      <c r="B130" s="86">
        <v>43.459064756960359</v>
      </c>
      <c r="C130" s="86">
        <v>30.450540251103497</v>
      </c>
      <c r="F130" s="86" t="s">
        <v>78</v>
      </c>
      <c r="G130" s="86">
        <v>5.4843470420982952</v>
      </c>
      <c r="H130" s="86">
        <v>5.4655890223838286</v>
      </c>
    </row>
    <row r="131" spans="1:8" x14ac:dyDescent="0.25">
      <c r="A131" s="86" t="s">
        <v>79</v>
      </c>
      <c r="B131" s="86">
        <v>43.934400603274845</v>
      </c>
      <c r="C131" s="86">
        <v>30.737883455078599</v>
      </c>
      <c r="F131" s="86" t="s">
        <v>79</v>
      </c>
      <c r="G131" s="86">
        <v>5.4067581554850195</v>
      </c>
      <c r="H131" s="86">
        <v>5.3847508369005661</v>
      </c>
    </row>
    <row r="132" spans="1:8" x14ac:dyDescent="0.25">
      <c r="A132" s="86" t="s">
        <v>80</v>
      </c>
      <c r="B132" s="86">
        <v>45.010161491103922</v>
      </c>
      <c r="C132" s="86">
        <v>31.532216888707449</v>
      </c>
      <c r="F132" s="86" t="s">
        <v>80</v>
      </c>
      <c r="G132" s="86">
        <v>5.6386043032369395</v>
      </c>
      <c r="H132" s="86">
        <v>5.5895583403842837</v>
      </c>
    </row>
    <row r="133" spans="1:8" x14ac:dyDescent="0.25">
      <c r="A133" s="86" t="s">
        <v>81</v>
      </c>
      <c r="B133" s="86">
        <v>46.418657923410848</v>
      </c>
      <c r="C133" s="86">
        <v>32.424145827380912</v>
      </c>
      <c r="F133" s="86" t="s">
        <v>81</v>
      </c>
      <c r="G133" s="86">
        <v>5.4975684275540351</v>
      </c>
      <c r="H133" s="86">
        <v>5.4439589804367046</v>
      </c>
    </row>
    <row r="134" spans="1:8" x14ac:dyDescent="0.25">
      <c r="A134" s="86" t="s">
        <v>20</v>
      </c>
      <c r="B134" s="86">
        <v>47.769923236769976</v>
      </c>
      <c r="C134" s="86">
        <v>33.804367429134786</v>
      </c>
      <c r="F134" s="86" t="s">
        <v>20</v>
      </c>
      <c r="G134" s="86">
        <v>6.0859915667485041</v>
      </c>
      <c r="H134" s="86">
        <v>6.1375315089969815</v>
      </c>
    </row>
    <row r="135" spans="1:8" x14ac:dyDescent="0.25">
      <c r="A135" s="86" t="s">
        <v>21</v>
      </c>
      <c r="B135" s="86">
        <v>47.791598407868072</v>
      </c>
      <c r="C135" s="86">
        <v>33.869850593394695</v>
      </c>
      <c r="F135" s="86" t="s">
        <v>21</v>
      </c>
      <c r="G135" s="86">
        <v>8.3154093217824148</v>
      </c>
      <c r="H135" s="86">
        <v>8.7319765165980634</v>
      </c>
    </row>
    <row r="136" spans="1:8" x14ac:dyDescent="0.25">
      <c r="A136" s="86" t="s">
        <v>22</v>
      </c>
      <c r="B136" s="86">
        <v>46.056071016273997</v>
      </c>
      <c r="C136" s="86">
        <v>32.517086287319756</v>
      </c>
      <c r="F136" s="86" t="s">
        <v>22</v>
      </c>
      <c r="G136" s="86">
        <v>8.2436305260319731</v>
      </c>
      <c r="H136" s="86">
        <v>8.6053458812294217</v>
      </c>
    </row>
    <row r="137" spans="1:8" x14ac:dyDescent="0.25">
      <c r="A137" s="86" t="s">
        <v>23</v>
      </c>
      <c r="B137" s="86">
        <v>49.016328707557044</v>
      </c>
      <c r="C137" s="86">
        <v>34.811699728558494</v>
      </c>
      <c r="F137" s="86" t="s">
        <v>23</v>
      </c>
      <c r="G137" s="86">
        <v>7.4420569667801173</v>
      </c>
      <c r="H137" s="86">
        <v>7.9034856024599902</v>
      </c>
    </row>
    <row r="138" spans="1:8" x14ac:dyDescent="0.25">
      <c r="A138" s="86" t="s">
        <v>24</v>
      </c>
      <c r="B138" s="86">
        <v>52.161519836407201</v>
      </c>
      <c r="C138" s="86">
        <v>37.289762478918973</v>
      </c>
      <c r="F138" s="86" t="s">
        <v>24</v>
      </c>
      <c r="G138" s="86">
        <v>6.4260869938323237</v>
      </c>
      <c r="H138" s="86">
        <v>6.522549136565944</v>
      </c>
    </row>
    <row r="139" spans="1:8" x14ac:dyDescent="0.25">
      <c r="A139" s="86" t="s">
        <v>25</v>
      </c>
      <c r="B139" s="86">
        <v>57.677598494755088</v>
      </c>
      <c r="C139" s="86">
        <v>41.759983866903177</v>
      </c>
      <c r="F139" s="86" t="s">
        <v>25</v>
      </c>
      <c r="G139" s="86">
        <v>4.7704349814208111</v>
      </c>
      <c r="H139" s="86">
        <v>4.7849473364261739</v>
      </c>
    </row>
    <row r="140" spans="1:8" x14ac:dyDescent="0.25">
      <c r="A140" s="86" t="s">
        <v>26</v>
      </c>
      <c r="B140" s="86">
        <v>47.70929862020494</v>
      </c>
      <c r="C140" s="86">
        <v>33.728741239179051</v>
      </c>
      <c r="F140" s="86" t="s">
        <v>26</v>
      </c>
      <c r="G140" s="86">
        <v>10.846682482556893</v>
      </c>
      <c r="H140" s="86">
        <v>10.990021324098484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4814599.92</v>
      </c>
      <c r="E2">
        <v>1451562.39</v>
      </c>
    </row>
    <row r="3" spans="1:5" x14ac:dyDescent="0.25">
      <c r="A3" t="s">
        <v>39</v>
      </c>
      <c r="B3" t="s">
        <v>74</v>
      </c>
      <c r="C3" t="s">
        <v>67</v>
      </c>
      <c r="D3">
        <v>5643239.8300000001</v>
      </c>
      <c r="E3">
        <v>1237246.8500000001</v>
      </c>
    </row>
    <row r="4" spans="1:5" x14ac:dyDescent="0.25">
      <c r="A4" t="s">
        <v>39</v>
      </c>
      <c r="B4" t="s">
        <v>75</v>
      </c>
      <c r="C4" t="s">
        <v>67</v>
      </c>
      <c r="D4">
        <v>5254977.3899999997</v>
      </c>
      <c r="E4">
        <v>1015647.48</v>
      </c>
    </row>
    <row r="5" spans="1:5" x14ac:dyDescent="0.25">
      <c r="A5" t="s">
        <v>39</v>
      </c>
      <c r="B5" t="s">
        <v>76</v>
      </c>
      <c r="C5" t="s">
        <v>67</v>
      </c>
      <c r="D5">
        <v>5814413.5499999998</v>
      </c>
      <c r="E5">
        <v>981937.88</v>
      </c>
    </row>
    <row r="6" spans="1:5" x14ac:dyDescent="0.25">
      <c r="A6" t="s">
        <v>39</v>
      </c>
      <c r="B6" t="s">
        <v>77</v>
      </c>
      <c r="C6" t="s">
        <v>67</v>
      </c>
      <c r="D6">
        <v>5353739.07</v>
      </c>
      <c r="E6">
        <v>1004722.01</v>
      </c>
    </row>
    <row r="7" spans="1:5" x14ac:dyDescent="0.25">
      <c r="A7" t="s">
        <v>39</v>
      </c>
      <c r="B7" t="s">
        <v>78</v>
      </c>
      <c r="C7" t="s">
        <v>67</v>
      </c>
      <c r="D7">
        <v>5976184.7000000002</v>
      </c>
      <c r="E7">
        <v>747532.21</v>
      </c>
    </row>
    <row r="8" spans="1:5" x14ac:dyDescent="0.25">
      <c r="A8" t="s">
        <v>39</v>
      </c>
      <c r="B8" t="s">
        <v>79</v>
      </c>
      <c r="C8" t="s">
        <v>67</v>
      </c>
      <c r="D8">
        <v>6195391.9500000002</v>
      </c>
      <c r="E8">
        <v>742295.66</v>
      </c>
    </row>
    <row r="9" spans="1:5" x14ac:dyDescent="0.25">
      <c r="A9" t="s">
        <v>39</v>
      </c>
      <c r="B9" t="s">
        <v>80</v>
      </c>
      <c r="C9" t="s">
        <v>67</v>
      </c>
      <c r="D9">
        <v>6270492.5099999998</v>
      </c>
      <c r="E9">
        <v>797947.02</v>
      </c>
    </row>
    <row r="10" spans="1:5" x14ac:dyDescent="0.25">
      <c r="A10" t="s">
        <v>39</v>
      </c>
      <c r="B10" t="s">
        <v>81</v>
      </c>
      <c r="C10" t="s">
        <v>67</v>
      </c>
      <c r="D10">
        <v>6617552.2300000004</v>
      </c>
      <c r="E10">
        <v>775998.72</v>
      </c>
    </row>
    <row r="11" spans="1:5" x14ac:dyDescent="0.25">
      <c r="A11" t="s">
        <v>39</v>
      </c>
      <c r="B11" t="s">
        <v>20</v>
      </c>
      <c r="C11" t="s">
        <v>67</v>
      </c>
      <c r="D11">
        <v>6781688.21</v>
      </c>
      <c r="E11">
        <v>876453.75</v>
      </c>
    </row>
    <row r="12" spans="1:5" x14ac:dyDescent="0.25">
      <c r="A12" t="s">
        <v>39</v>
      </c>
      <c r="B12" t="s">
        <v>21</v>
      </c>
      <c r="C12" t="s">
        <v>67</v>
      </c>
      <c r="D12">
        <v>6708465.0300000003</v>
      </c>
      <c r="E12">
        <v>1234889.99</v>
      </c>
    </row>
    <row r="13" spans="1:5" x14ac:dyDescent="0.25">
      <c r="A13" t="s">
        <v>39</v>
      </c>
      <c r="B13" t="s">
        <v>22</v>
      </c>
      <c r="C13" t="s">
        <v>67</v>
      </c>
      <c r="D13">
        <v>6416089.0800000001</v>
      </c>
      <c r="E13">
        <v>1189771.78</v>
      </c>
    </row>
    <row r="14" spans="1:5" x14ac:dyDescent="0.25">
      <c r="A14" t="s">
        <v>39</v>
      </c>
      <c r="B14" t="s">
        <v>23</v>
      </c>
      <c r="C14" t="s">
        <v>67</v>
      </c>
      <c r="D14">
        <v>6937533.5199999996</v>
      </c>
      <c r="E14">
        <v>1076625.5</v>
      </c>
    </row>
    <row r="15" spans="1:5" x14ac:dyDescent="0.25">
      <c r="A15" t="s">
        <v>39</v>
      </c>
      <c r="B15" t="s">
        <v>24</v>
      </c>
      <c r="C15" t="s">
        <v>67</v>
      </c>
      <c r="D15">
        <v>7526852.8399999999</v>
      </c>
      <c r="E15">
        <v>935724.79</v>
      </c>
    </row>
    <row r="16" spans="1:5" x14ac:dyDescent="0.25">
      <c r="A16" t="s">
        <v>39</v>
      </c>
      <c r="B16" t="s">
        <v>25</v>
      </c>
      <c r="C16" t="s">
        <v>67</v>
      </c>
      <c r="D16">
        <v>8519365.5500000007</v>
      </c>
      <c r="E16">
        <v>698292.41</v>
      </c>
    </row>
    <row r="17" spans="1:5" x14ac:dyDescent="0.25">
      <c r="A17" t="s">
        <v>39</v>
      </c>
      <c r="B17" t="s">
        <v>26</v>
      </c>
      <c r="C17" t="s">
        <v>67</v>
      </c>
      <c r="D17">
        <v>6799451.4699999997</v>
      </c>
      <c r="E17">
        <v>1690200.67</v>
      </c>
    </row>
    <row r="18" spans="1:5" x14ac:dyDescent="0.25">
      <c r="A18" t="s">
        <v>40</v>
      </c>
      <c r="B18" t="s">
        <v>73</v>
      </c>
      <c r="C18" t="s">
        <v>67</v>
      </c>
      <c r="D18">
        <v>3563074.37</v>
      </c>
      <c r="E18">
        <v>1431383.48</v>
      </c>
    </row>
    <row r="19" spans="1:5" x14ac:dyDescent="0.25">
      <c r="A19" t="s">
        <v>40</v>
      </c>
      <c r="B19" t="s">
        <v>74</v>
      </c>
      <c r="C19" t="s">
        <v>67</v>
      </c>
      <c r="D19">
        <v>4059903.66</v>
      </c>
      <c r="E19">
        <v>1177967.26</v>
      </c>
    </row>
    <row r="20" spans="1:5" x14ac:dyDescent="0.25">
      <c r="A20" t="s">
        <v>40</v>
      </c>
      <c r="B20" t="s">
        <v>75</v>
      </c>
      <c r="C20" t="s">
        <v>67</v>
      </c>
      <c r="D20">
        <v>3785889.07</v>
      </c>
      <c r="E20">
        <v>993683.9</v>
      </c>
    </row>
    <row r="21" spans="1:5" x14ac:dyDescent="0.25">
      <c r="A21" t="s">
        <v>40</v>
      </c>
      <c r="B21" t="s">
        <v>76</v>
      </c>
      <c r="C21" t="s">
        <v>67</v>
      </c>
      <c r="D21">
        <v>4141128.8</v>
      </c>
      <c r="E21">
        <v>944560.92</v>
      </c>
    </row>
    <row r="22" spans="1:5" x14ac:dyDescent="0.25">
      <c r="A22" t="s">
        <v>40</v>
      </c>
      <c r="B22" t="s">
        <v>77</v>
      </c>
      <c r="C22" t="s">
        <v>67</v>
      </c>
      <c r="D22">
        <v>3848306.28</v>
      </c>
      <c r="E22">
        <v>959916.82</v>
      </c>
    </row>
    <row r="23" spans="1:5" x14ac:dyDescent="0.25">
      <c r="A23" t="s">
        <v>40</v>
      </c>
      <c r="B23" t="s">
        <v>78</v>
      </c>
      <c r="C23" t="s">
        <v>67</v>
      </c>
      <c r="D23">
        <v>4254356.05</v>
      </c>
      <c r="E23">
        <v>729115.98</v>
      </c>
    </row>
    <row r="24" spans="1:5" x14ac:dyDescent="0.25">
      <c r="A24" t="s">
        <v>40</v>
      </c>
      <c r="B24" t="s">
        <v>79</v>
      </c>
      <c r="C24" t="s">
        <v>67</v>
      </c>
      <c r="D24">
        <v>4384462.6399999997</v>
      </c>
      <c r="E24">
        <v>740755.49</v>
      </c>
    </row>
    <row r="25" spans="1:5" x14ac:dyDescent="0.25">
      <c r="A25" t="s">
        <v>40</v>
      </c>
      <c r="B25" t="s">
        <v>80</v>
      </c>
      <c r="C25" t="s">
        <v>67</v>
      </c>
      <c r="D25">
        <v>4497976.8</v>
      </c>
      <c r="E25">
        <v>764206.22</v>
      </c>
    </row>
    <row r="26" spans="1:5" x14ac:dyDescent="0.25">
      <c r="A26" t="s">
        <v>40</v>
      </c>
      <c r="B26" t="s">
        <v>81</v>
      </c>
      <c r="C26" t="s">
        <v>67</v>
      </c>
      <c r="D26">
        <v>4653236.46</v>
      </c>
      <c r="E26">
        <v>758296.48</v>
      </c>
    </row>
    <row r="27" spans="1:5" x14ac:dyDescent="0.25">
      <c r="A27" t="s">
        <v>40</v>
      </c>
      <c r="B27" t="s">
        <v>20</v>
      </c>
      <c r="C27" t="s">
        <v>67</v>
      </c>
      <c r="D27">
        <v>4918945.0199999996</v>
      </c>
      <c r="E27">
        <v>844103.75</v>
      </c>
    </row>
    <row r="28" spans="1:5" x14ac:dyDescent="0.25">
      <c r="A28" t="s">
        <v>40</v>
      </c>
      <c r="B28" t="s">
        <v>21</v>
      </c>
      <c r="C28" t="s">
        <v>67</v>
      </c>
      <c r="D28">
        <v>4917587.7</v>
      </c>
      <c r="E28">
        <v>1170430.17</v>
      </c>
    </row>
    <row r="29" spans="1:5" x14ac:dyDescent="0.25">
      <c r="A29" t="s">
        <v>40</v>
      </c>
      <c r="B29" t="s">
        <v>22</v>
      </c>
      <c r="C29" t="s">
        <v>67</v>
      </c>
      <c r="D29">
        <v>4686726.3099999996</v>
      </c>
      <c r="E29">
        <v>1137455.69</v>
      </c>
    </row>
    <row r="30" spans="1:5" x14ac:dyDescent="0.25">
      <c r="A30" t="s">
        <v>40</v>
      </c>
      <c r="B30" t="s">
        <v>23</v>
      </c>
      <c r="C30" t="s">
        <v>67</v>
      </c>
      <c r="D30">
        <v>5066883.71</v>
      </c>
      <c r="E30">
        <v>1046486.33</v>
      </c>
    </row>
    <row r="31" spans="1:5" x14ac:dyDescent="0.25">
      <c r="A31" t="s">
        <v>40</v>
      </c>
      <c r="B31" t="s">
        <v>24</v>
      </c>
      <c r="C31" t="s">
        <v>67</v>
      </c>
      <c r="D31">
        <v>5428494.3399999999</v>
      </c>
      <c r="E31">
        <v>907942.69</v>
      </c>
    </row>
    <row r="32" spans="1:5" x14ac:dyDescent="0.25">
      <c r="A32" t="s">
        <v>40</v>
      </c>
      <c r="B32" t="s">
        <v>25</v>
      </c>
      <c r="C32" t="s">
        <v>67</v>
      </c>
      <c r="D32">
        <v>6286519.6600000001</v>
      </c>
      <c r="E32">
        <v>696556.59</v>
      </c>
    </row>
    <row r="33" spans="1:5" x14ac:dyDescent="0.25">
      <c r="A33" t="s">
        <v>40</v>
      </c>
      <c r="B33" t="s">
        <v>26</v>
      </c>
      <c r="C33" t="s">
        <v>67</v>
      </c>
      <c r="D33">
        <v>4912621.0999999996</v>
      </c>
      <c r="E33">
        <v>1458808.81</v>
      </c>
    </row>
    <row r="34" spans="1:5" x14ac:dyDescent="0.25">
      <c r="A34" t="s">
        <v>39</v>
      </c>
      <c r="B34" t="s">
        <v>73</v>
      </c>
      <c r="C34" t="s">
        <v>48</v>
      </c>
      <c r="D34">
        <v>5594786.4500000002</v>
      </c>
      <c r="E34">
        <v>1113336.31</v>
      </c>
    </row>
    <row r="35" spans="1:5" x14ac:dyDescent="0.25">
      <c r="A35" t="s">
        <v>39</v>
      </c>
      <c r="B35" t="s">
        <v>74</v>
      </c>
      <c r="C35" t="s">
        <v>48</v>
      </c>
      <c r="D35">
        <v>6247231.7699999996</v>
      </c>
      <c r="E35">
        <v>966254.92</v>
      </c>
    </row>
    <row r="36" spans="1:5" x14ac:dyDescent="0.25">
      <c r="A36" t="s">
        <v>39</v>
      </c>
      <c r="B36" t="s">
        <v>75</v>
      </c>
      <c r="C36" t="s">
        <v>48</v>
      </c>
      <c r="D36">
        <v>5984772.6600000001</v>
      </c>
      <c r="E36">
        <v>844102.52</v>
      </c>
    </row>
    <row r="37" spans="1:5" x14ac:dyDescent="0.25">
      <c r="A37" t="s">
        <v>39</v>
      </c>
      <c r="B37" t="s">
        <v>76</v>
      </c>
      <c r="C37" t="s">
        <v>48</v>
      </c>
      <c r="D37">
        <v>6367610.4699999997</v>
      </c>
      <c r="E37">
        <v>811120.62</v>
      </c>
    </row>
    <row r="38" spans="1:5" x14ac:dyDescent="0.25">
      <c r="A38" t="s">
        <v>39</v>
      </c>
      <c r="B38" t="s">
        <v>77</v>
      </c>
      <c r="C38" t="s">
        <v>48</v>
      </c>
      <c r="D38">
        <v>6090865.3899999997</v>
      </c>
      <c r="E38">
        <v>844686.16</v>
      </c>
    </row>
    <row r="39" spans="1:5" x14ac:dyDescent="0.25">
      <c r="A39" t="s">
        <v>39</v>
      </c>
      <c r="B39" t="s">
        <v>78</v>
      </c>
      <c r="C39" t="s">
        <v>48</v>
      </c>
      <c r="D39">
        <v>6412318.4900000002</v>
      </c>
      <c r="E39">
        <v>693874.38</v>
      </c>
    </row>
    <row r="40" spans="1:5" x14ac:dyDescent="0.25">
      <c r="A40" t="s">
        <v>39</v>
      </c>
      <c r="B40" t="s">
        <v>79</v>
      </c>
      <c r="C40" t="s">
        <v>48</v>
      </c>
      <c r="D40">
        <v>6478285.2999999998</v>
      </c>
      <c r="E40">
        <v>685175.62</v>
      </c>
    </row>
    <row r="41" spans="1:5" x14ac:dyDescent="0.25">
      <c r="A41" t="s">
        <v>39</v>
      </c>
      <c r="B41" t="s">
        <v>80</v>
      </c>
      <c r="C41" t="s">
        <v>48</v>
      </c>
      <c r="D41">
        <v>6660821.29</v>
      </c>
      <c r="E41">
        <v>699337.95</v>
      </c>
    </row>
    <row r="42" spans="1:5" x14ac:dyDescent="0.25">
      <c r="A42" t="s">
        <v>39</v>
      </c>
      <c r="B42" t="s">
        <v>81</v>
      </c>
      <c r="C42" t="s">
        <v>48</v>
      </c>
      <c r="D42">
        <v>6890796.8899999997</v>
      </c>
      <c r="E42">
        <v>685252.03</v>
      </c>
    </row>
    <row r="43" spans="1:5" x14ac:dyDescent="0.25">
      <c r="A43" t="s">
        <v>39</v>
      </c>
      <c r="B43" t="s">
        <v>20</v>
      </c>
      <c r="C43" t="s">
        <v>48</v>
      </c>
      <c r="D43">
        <v>7045044.4400000004</v>
      </c>
      <c r="E43">
        <v>729122.73</v>
      </c>
    </row>
    <row r="44" spans="1:5" x14ac:dyDescent="0.25">
      <c r="A44" t="s">
        <v>39</v>
      </c>
      <c r="B44" t="s">
        <v>21</v>
      </c>
      <c r="C44" t="s">
        <v>48</v>
      </c>
      <c r="D44">
        <v>7100637.1900000004</v>
      </c>
      <c r="E44">
        <v>904048.64000000001</v>
      </c>
    </row>
    <row r="45" spans="1:5" x14ac:dyDescent="0.25">
      <c r="A45" t="s">
        <v>39</v>
      </c>
      <c r="B45" t="s">
        <v>22</v>
      </c>
      <c r="C45" t="s">
        <v>48</v>
      </c>
      <c r="D45">
        <v>6839954.2599999998</v>
      </c>
      <c r="E45">
        <v>916525.19</v>
      </c>
    </row>
    <row r="46" spans="1:5" x14ac:dyDescent="0.25">
      <c r="A46" t="s">
        <v>39</v>
      </c>
      <c r="B46" t="s">
        <v>23</v>
      </c>
      <c r="C46" t="s">
        <v>48</v>
      </c>
      <c r="D46">
        <v>7226548.5700000003</v>
      </c>
      <c r="E46">
        <v>827229.75</v>
      </c>
    </row>
    <row r="47" spans="1:5" x14ac:dyDescent="0.25">
      <c r="A47" t="s">
        <v>39</v>
      </c>
      <c r="B47" t="s">
        <v>24</v>
      </c>
      <c r="C47" t="s">
        <v>48</v>
      </c>
      <c r="D47">
        <v>7674001.2199999997</v>
      </c>
      <c r="E47">
        <v>740016.32</v>
      </c>
    </row>
    <row r="48" spans="1:5" x14ac:dyDescent="0.25">
      <c r="A48" t="s">
        <v>39</v>
      </c>
      <c r="B48" t="s">
        <v>25</v>
      </c>
      <c r="C48" t="s">
        <v>48</v>
      </c>
      <c r="D48">
        <v>8280165.5599999996</v>
      </c>
      <c r="E48">
        <v>595029.34</v>
      </c>
    </row>
    <row r="49" spans="1:5" x14ac:dyDescent="0.25">
      <c r="A49" t="s">
        <v>39</v>
      </c>
      <c r="B49" t="s">
        <v>26</v>
      </c>
      <c r="C49" t="s">
        <v>48</v>
      </c>
      <c r="D49">
        <v>7173254.5899999999</v>
      </c>
      <c r="E49">
        <v>1165759.45</v>
      </c>
    </row>
    <row r="50" spans="1:5" x14ac:dyDescent="0.25">
      <c r="A50" t="s">
        <v>40</v>
      </c>
      <c r="B50" t="s">
        <v>73</v>
      </c>
      <c r="C50" t="s">
        <v>48</v>
      </c>
      <c r="D50">
        <v>3882849.54</v>
      </c>
      <c r="E50">
        <v>1224888.51</v>
      </c>
    </row>
    <row r="51" spans="1:5" x14ac:dyDescent="0.25">
      <c r="A51" t="s">
        <v>40</v>
      </c>
      <c r="B51" t="s">
        <v>74</v>
      </c>
      <c r="C51" t="s">
        <v>48</v>
      </c>
      <c r="D51">
        <v>4337463.53</v>
      </c>
      <c r="E51">
        <v>1011277.89</v>
      </c>
    </row>
    <row r="52" spans="1:5" x14ac:dyDescent="0.25">
      <c r="A52" t="s">
        <v>40</v>
      </c>
      <c r="B52" t="s">
        <v>75</v>
      </c>
      <c r="C52" t="s">
        <v>48</v>
      </c>
      <c r="D52">
        <v>4163031.91</v>
      </c>
      <c r="E52">
        <v>874661.8</v>
      </c>
    </row>
    <row r="53" spans="1:5" x14ac:dyDescent="0.25">
      <c r="A53" t="s">
        <v>40</v>
      </c>
      <c r="B53" t="s">
        <v>76</v>
      </c>
      <c r="C53" t="s">
        <v>48</v>
      </c>
      <c r="D53">
        <v>4427135.46</v>
      </c>
      <c r="E53">
        <v>830059.66</v>
      </c>
    </row>
    <row r="54" spans="1:5" x14ac:dyDescent="0.25">
      <c r="A54" t="s">
        <v>40</v>
      </c>
      <c r="B54" t="s">
        <v>77</v>
      </c>
      <c r="C54" t="s">
        <v>48</v>
      </c>
      <c r="D54">
        <v>4223898.38</v>
      </c>
      <c r="E54">
        <v>848769.28</v>
      </c>
    </row>
    <row r="55" spans="1:5" x14ac:dyDescent="0.25">
      <c r="A55" t="s">
        <v>40</v>
      </c>
      <c r="B55" t="s">
        <v>78</v>
      </c>
      <c r="C55" t="s">
        <v>48</v>
      </c>
      <c r="D55">
        <v>4462228.07</v>
      </c>
      <c r="E55">
        <v>690586.84</v>
      </c>
    </row>
    <row r="56" spans="1:5" x14ac:dyDescent="0.25">
      <c r="A56" t="s">
        <v>40</v>
      </c>
      <c r="B56" t="s">
        <v>79</v>
      </c>
      <c r="C56" t="s">
        <v>48</v>
      </c>
      <c r="D56">
        <v>4510238.78</v>
      </c>
      <c r="E56">
        <v>681842.03</v>
      </c>
    </row>
    <row r="57" spans="1:5" x14ac:dyDescent="0.25">
      <c r="A57" t="s">
        <v>40</v>
      </c>
      <c r="B57" t="s">
        <v>80</v>
      </c>
      <c r="C57" t="s">
        <v>48</v>
      </c>
      <c r="D57">
        <v>4628871.03</v>
      </c>
      <c r="E57">
        <v>696398.05</v>
      </c>
    </row>
    <row r="58" spans="1:5" x14ac:dyDescent="0.25">
      <c r="A58" t="s">
        <v>40</v>
      </c>
      <c r="B58" t="s">
        <v>81</v>
      </c>
      <c r="C58" t="s">
        <v>48</v>
      </c>
      <c r="D58">
        <v>4771709.22</v>
      </c>
      <c r="E58">
        <v>680936.8</v>
      </c>
    </row>
    <row r="59" spans="1:5" x14ac:dyDescent="0.25">
      <c r="A59" t="s">
        <v>40</v>
      </c>
      <c r="B59" t="s">
        <v>20</v>
      </c>
      <c r="C59" t="s">
        <v>48</v>
      </c>
      <c r="D59">
        <v>4954176.32</v>
      </c>
      <c r="E59">
        <v>737501.25</v>
      </c>
    </row>
    <row r="60" spans="1:5" x14ac:dyDescent="0.25">
      <c r="A60" t="s">
        <v>40</v>
      </c>
      <c r="B60" t="s">
        <v>21</v>
      </c>
      <c r="C60" t="s">
        <v>48</v>
      </c>
      <c r="D60">
        <v>4986328.0999999996</v>
      </c>
      <c r="E60">
        <v>971562.1</v>
      </c>
    </row>
    <row r="61" spans="1:5" x14ac:dyDescent="0.25">
      <c r="A61" t="s">
        <v>40</v>
      </c>
      <c r="B61" t="s">
        <v>22</v>
      </c>
      <c r="C61" t="s">
        <v>48</v>
      </c>
      <c r="D61">
        <v>4793685.9800000004</v>
      </c>
      <c r="E61">
        <v>973499.36</v>
      </c>
    </row>
    <row r="62" spans="1:5" x14ac:dyDescent="0.25">
      <c r="A62" t="s">
        <v>40</v>
      </c>
      <c r="B62" t="s">
        <v>23</v>
      </c>
      <c r="C62" t="s">
        <v>48</v>
      </c>
      <c r="D62">
        <v>5087005.58</v>
      </c>
      <c r="E62">
        <v>892794.85</v>
      </c>
    </row>
    <row r="63" spans="1:5" x14ac:dyDescent="0.25">
      <c r="A63" t="s">
        <v>40</v>
      </c>
      <c r="B63" t="s">
        <v>24</v>
      </c>
      <c r="C63" t="s">
        <v>48</v>
      </c>
      <c r="D63">
        <v>5435361.1200000001</v>
      </c>
      <c r="E63">
        <v>757890.29</v>
      </c>
    </row>
    <row r="64" spans="1:5" x14ac:dyDescent="0.25">
      <c r="A64" t="s">
        <v>40</v>
      </c>
      <c r="B64" t="s">
        <v>25</v>
      </c>
      <c r="C64" t="s">
        <v>48</v>
      </c>
      <c r="D64">
        <v>5922214.8399999999</v>
      </c>
      <c r="E64">
        <v>598056.47</v>
      </c>
    </row>
    <row r="65" spans="1:5" x14ac:dyDescent="0.25">
      <c r="A65" t="s">
        <v>40</v>
      </c>
      <c r="B65" t="s">
        <v>26</v>
      </c>
      <c r="C65" t="s">
        <v>48</v>
      </c>
      <c r="D65">
        <v>5040209.55</v>
      </c>
      <c r="E65">
        <v>1220051.1299999999</v>
      </c>
    </row>
    <row r="66" spans="1:5" x14ac:dyDescent="0.25">
      <c r="A66" t="s">
        <v>39</v>
      </c>
      <c r="B66" t="s">
        <v>73</v>
      </c>
      <c r="C66" t="s">
        <v>65</v>
      </c>
      <c r="D66">
        <v>5677140.79</v>
      </c>
      <c r="E66">
        <v>775310.7</v>
      </c>
    </row>
    <row r="67" spans="1:5" x14ac:dyDescent="0.25">
      <c r="A67" t="s">
        <v>39</v>
      </c>
      <c r="B67" t="s">
        <v>74</v>
      </c>
      <c r="C67" t="s">
        <v>65</v>
      </c>
      <c r="D67">
        <v>6313881.1100000003</v>
      </c>
      <c r="E67">
        <v>723643.86</v>
      </c>
    </row>
    <row r="68" spans="1:5" x14ac:dyDescent="0.25">
      <c r="A68" t="s">
        <v>39</v>
      </c>
      <c r="B68" t="s">
        <v>75</v>
      </c>
      <c r="C68" t="s">
        <v>65</v>
      </c>
      <c r="D68">
        <v>6012823.2800000003</v>
      </c>
      <c r="E68">
        <v>721324.4</v>
      </c>
    </row>
    <row r="69" spans="1:5" x14ac:dyDescent="0.25">
      <c r="A69" t="s">
        <v>39</v>
      </c>
      <c r="B69" t="s">
        <v>76</v>
      </c>
      <c r="C69" t="s">
        <v>65</v>
      </c>
      <c r="D69">
        <v>6394079.1500000004</v>
      </c>
      <c r="E69">
        <v>701324.42</v>
      </c>
    </row>
    <row r="70" spans="1:5" x14ac:dyDescent="0.25">
      <c r="A70" t="s">
        <v>39</v>
      </c>
      <c r="B70" t="s">
        <v>77</v>
      </c>
      <c r="C70" t="s">
        <v>65</v>
      </c>
      <c r="D70">
        <v>6121108.6600000001</v>
      </c>
      <c r="E70">
        <v>721355.35</v>
      </c>
    </row>
    <row r="71" spans="1:5" x14ac:dyDescent="0.25">
      <c r="A71" t="s">
        <v>39</v>
      </c>
      <c r="B71" t="s">
        <v>78</v>
      </c>
      <c r="C71" t="s">
        <v>65</v>
      </c>
      <c r="D71">
        <v>6387848.1399999997</v>
      </c>
      <c r="E71">
        <v>675359.21</v>
      </c>
    </row>
    <row r="72" spans="1:5" x14ac:dyDescent="0.25">
      <c r="A72" t="s">
        <v>39</v>
      </c>
      <c r="B72" t="s">
        <v>79</v>
      </c>
      <c r="C72" t="s">
        <v>65</v>
      </c>
      <c r="D72">
        <v>6464314.9199999999</v>
      </c>
      <c r="E72">
        <v>668503.16</v>
      </c>
    </row>
    <row r="73" spans="1:5" x14ac:dyDescent="0.25">
      <c r="A73" t="s">
        <v>39</v>
      </c>
      <c r="B73" t="s">
        <v>80</v>
      </c>
      <c r="C73" t="s">
        <v>65</v>
      </c>
      <c r="D73">
        <v>6658971.8899999997</v>
      </c>
      <c r="E73">
        <v>667774.28</v>
      </c>
    </row>
    <row r="74" spans="1:5" x14ac:dyDescent="0.25">
      <c r="A74" t="s">
        <v>39</v>
      </c>
      <c r="B74" t="s">
        <v>81</v>
      </c>
      <c r="C74" t="s">
        <v>65</v>
      </c>
      <c r="D74">
        <v>6887285.0199999996</v>
      </c>
      <c r="E74">
        <v>660401.84</v>
      </c>
    </row>
    <row r="75" spans="1:5" x14ac:dyDescent="0.25">
      <c r="A75" t="s">
        <v>39</v>
      </c>
      <c r="B75" t="s">
        <v>20</v>
      </c>
      <c r="C75" t="s">
        <v>65</v>
      </c>
      <c r="D75">
        <v>7065796.4400000004</v>
      </c>
      <c r="E75">
        <v>656324.65</v>
      </c>
    </row>
    <row r="76" spans="1:5" x14ac:dyDescent="0.25">
      <c r="A76" t="s">
        <v>39</v>
      </c>
      <c r="B76" t="s">
        <v>21</v>
      </c>
      <c r="C76" t="s">
        <v>65</v>
      </c>
      <c r="D76">
        <v>7169302.54</v>
      </c>
      <c r="E76">
        <v>667913.12</v>
      </c>
    </row>
    <row r="77" spans="1:5" x14ac:dyDescent="0.25">
      <c r="A77" t="s">
        <v>39</v>
      </c>
      <c r="B77" t="s">
        <v>22</v>
      </c>
      <c r="C77" t="s">
        <v>65</v>
      </c>
      <c r="D77">
        <v>6908159.0899999999</v>
      </c>
      <c r="E77">
        <v>682789.18</v>
      </c>
    </row>
    <row r="78" spans="1:5" x14ac:dyDescent="0.25">
      <c r="A78" t="s">
        <v>39</v>
      </c>
      <c r="B78" t="s">
        <v>23</v>
      </c>
      <c r="C78" t="s">
        <v>65</v>
      </c>
      <c r="D78">
        <v>7276514.8200000003</v>
      </c>
      <c r="E78">
        <v>652549.32999999996</v>
      </c>
    </row>
    <row r="79" spans="1:5" x14ac:dyDescent="0.25">
      <c r="A79" t="s">
        <v>39</v>
      </c>
      <c r="B79" t="s">
        <v>24</v>
      </c>
      <c r="C79" t="s">
        <v>65</v>
      </c>
      <c r="D79">
        <v>7705505.0999999996</v>
      </c>
      <c r="E79">
        <v>626509.44999999995</v>
      </c>
    </row>
    <row r="80" spans="1:5" x14ac:dyDescent="0.25">
      <c r="A80" t="s">
        <v>39</v>
      </c>
      <c r="B80" t="s">
        <v>25</v>
      </c>
      <c r="C80" t="s">
        <v>65</v>
      </c>
      <c r="D80">
        <v>8286391.5300000003</v>
      </c>
      <c r="E80">
        <v>571681.03</v>
      </c>
    </row>
    <row r="81" spans="1:5" x14ac:dyDescent="0.25">
      <c r="A81" t="s">
        <v>39</v>
      </c>
      <c r="B81" t="s">
        <v>26</v>
      </c>
      <c r="C81" t="s">
        <v>65</v>
      </c>
      <c r="D81">
        <v>7337540.9299999997</v>
      </c>
      <c r="E81">
        <v>714393.44</v>
      </c>
    </row>
    <row r="82" spans="1:5" x14ac:dyDescent="0.25">
      <c r="A82" t="s">
        <v>40</v>
      </c>
      <c r="B82" t="s">
        <v>73</v>
      </c>
      <c r="C82" t="s">
        <v>65</v>
      </c>
      <c r="D82">
        <v>3991506.09</v>
      </c>
      <c r="E82">
        <v>775146.93</v>
      </c>
    </row>
    <row r="83" spans="1:5" x14ac:dyDescent="0.25">
      <c r="A83" t="s">
        <v>40</v>
      </c>
      <c r="B83" t="s">
        <v>74</v>
      </c>
      <c r="C83" t="s">
        <v>65</v>
      </c>
      <c r="D83">
        <v>4413739.67</v>
      </c>
      <c r="E83">
        <v>723285.49</v>
      </c>
    </row>
    <row r="84" spans="1:5" x14ac:dyDescent="0.25">
      <c r="A84" t="s">
        <v>40</v>
      </c>
      <c r="B84" t="s">
        <v>75</v>
      </c>
      <c r="C84" t="s">
        <v>65</v>
      </c>
      <c r="D84">
        <v>4198783.41</v>
      </c>
      <c r="E84">
        <v>721049.34</v>
      </c>
    </row>
    <row r="85" spans="1:5" x14ac:dyDescent="0.25">
      <c r="A85" t="s">
        <v>40</v>
      </c>
      <c r="B85" t="s">
        <v>76</v>
      </c>
      <c r="C85" t="s">
        <v>65</v>
      </c>
      <c r="D85">
        <v>4457701.59</v>
      </c>
      <c r="E85">
        <v>700940.33</v>
      </c>
    </row>
    <row r="86" spans="1:5" x14ac:dyDescent="0.25">
      <c r="A86" t="s">
        <v>40</v>
      </c>
      <c r="B86" t="s">
        <v>77</v>
      </c>
      <c r="C86" t="s">
        <v>65</v>
      </c>
      <c r="D86">
        <v>4254663.58</v>
      </c>
      <c r="E86">
        <v>721052.9</v>
      </c>
    </row>
    <row r="87" spans="1:5" x14ac:dyDescent="0.25">
      <c r="A87" t="s">
        <v>40</v>
      </c>
      <c r="B87" t="s">
        <v>78</v>
      </c>
      <c r="C87" t="s">
        <v>65</v>
      </c>
      <c r="D87">
        <v>4435233.57</v>
      </c>
      <c r="E87">
        <v>675024.1</v>
      </c>
    </row>
    <row r="88" spans="1:5" x14ac:dyDescent="0.25">
      <c r="A88" t="s">
        <v>40</v>
      </c>
      <c r="B88" t="s">
        <v>79</v>
      </c>
      <c r="C88" t="s">
        <v>65</v>
      </c>
      <c r="D88">
        <v>4493106.93</v>
      </c>
      <c r="E88">
        <v>668217.24</v>
      </c>
    </row>
    <row r="89" spans="1:5" x14ac:dyDescent="0.25">
      <c r="A89" t="s">
        <v>40</v>
      </c>
      <c r="B89" t="s">
        <v>80</v>
      </c>
      <c r="C89" t="s">
        <v>65</v>
      </c>
      <c r="D89">
        <v>4627247.62</v>
      </c>
      <c r="E89">
        <v>667432.75</v>
      </c>
    </row>
    <row r="90" spans="1:5" x14ac:dyDescent="0.25">
      <c r="A90" t="s">
        <v>40</v>
      </c>
      <c r="B90" t="s">
        <v>81</v>
      </c>
      <c r="C90" t="s">
        <v>65</v>
      </c>
      <c r="D90">
        <v>4763803.2</v>
      </c>
      <c r="E90">
        <v>660102.04</v>
      </c>
    </row>
    <row r="91" spans="1:5" x14ac:dyDescent="0.25">
      <c r="A91" t="s">
        <v>40</v>
      </c>
      <c r="B91" t="s">
        <v>20</v>
      </c>
      <c r="C91" t="s">
        <v>65</v>
      </c>
      <c r="D91">
        <v>4976562.3099999996</v>
      </c>
      <c r="E91">
        <v>655974.49</v>
      </c>
    </row>
    <row r="92" spans="1:5" x14ac:dyDescent="0.25">
      <c r="A92" t="s">
        <v>40</v>
      </c>
      <c r="B92" t="s">
        <v>21</v>
      </c>
      <c r="C92" t="s">
        <v>65</v>
      </c>
      <c r="D92">
        <v>5067828.5</v>
      </c>
      <c r="E92">
        <v>667553.01</v>
      </c>
    </row>
    <row r="93" spans="1:5" x14ac:dyDescent="0.25">
      <c r="A93" t="s">
        <v>40</v>
      </c>
      <c r="B93" t="s">
        <v>22</v>
      </c>
      <c r="C93" t="s">
        <v>65</v>
      </c>
      <c r="D93">
        <v>4872765.6100000003</v>
      </c>
      <c r="E93">
        <v>682459.83</v>
      </c>
    </row>
    <row r="94" spans="1:5" x14ac:dyDescent="0.25">
      <c r="A94" t="s">
        <v>40</v>
      </c>
      <c r="B94" t="s">
        <v>23</v>
      </c>
      <c r="C94" t="s">
        <v>65</v>
      </c>
      <c r="D94">
        <v>5151328.0599999996</v>
      </c>
      <c r="E94">
        <v>652228.71</v>
      </c>
    </row>
    <row r="95" spans="1:5" x14ac:dyDescent="0.25">
      <c r="A95" t="s">
        <v>40</v>
      </c>
      <c r="B95" t="s">
        <v>24</v>
      </c>
      <c r="C95" t="s">
        <v>65</v>
      </c>
      <c r="D95">
        <v>5470812.1600000001</v>
      </c>
      <c r="E95">
        <v>626197.30000000005</v>
      </c>
    </row>
    <row r="96" spans="1:5" x14ac:dyDescent="0.25">
      <c r="A96" t="s">
        <v>40</v>
      </c>
      <c r="B96" t="s">
        <v>25</v>
      </c>
      <c r="C96" t="s">
        <v>65</v>
      </c>
      <c r="D96">
        <v>5929307.54</v>
      </c>
      <c r="E96">
        <v>571279.49</v>
      </c>
    </row>
    <row r="97" spans="1:5" x14ac:dyDescent="0.25">
      <c r="A97" t="s">
        <v>40</v>
      </c>
      <c r="B97" t="s">
        <v>26</v>
      </c>
      <c r="C97" t="s">
        <v>65</v>
      </c>
      <c r="D97">
        <v>5212318.99</v>
      </c>
      <c r="E97">
        <v>713893.51</v>
      </c>
    </row>
    <row r="98" spans="1:5" x14ac:dyDescent="0.25">
      <c r="A98" t="s">
        <v>39</v>
      </c>
      <c r="B98" t="s">
        <v>73</v>
      </c>
      <c r="C98" t="s">
        <v>68</v>
      </c>
      <c r="D98">
        <v>5597054.1299999999</v>
      </c>
      <c r="E98">
        <v>775374.06</v>
      </c>
    </row>
    <row r="99" spans="1:5" x14ac:dyDescent="0.25">
      <c r="A99" t="s">
        <v>39</v>
      </c>
      <c r="B99" t="s">
        <v>74</v>
      </c>
      <c r="C99" t="s">
        <v>68</v>
      </c>
      <c r="D99">
        <v>6246853.04</v>
      </c>
      <c r="E99">
        <v>723684.39</v>
      </c>
    </row>
    <row r="100" spans="1:5" x14ac:dyDescent="0.25">
      <c r="A100" t="s">
        <v>39</v>
      </c>
      <c r="B100" t="s">
        <v>75</v>
      </c>
      <c r="C100" t="s">
        <v>68</v>
      </c>
      <c r="D100">
        <v>5984516.3499999996</v>
      </c>
      <c r="E100">
        <v>721332.31</v>
      </c>
    </row>
    <row r="101" spans="1:5" x14ac:dyDescent="0.25">
      <c r="A101" t="s">
        <v>39</v>
      </c>
      <c r="B101" t="s">
        <v>76</v>
      </c>
      <c r="C101" t="s">
        <v>68</v>
      </c>
      <c r="D101">
        <v>6367112.4100000001</v>
      </c>
      <c r="E101">
        <v>701328.69</v>
      </c>
    </row>
    <row r="102" spans="1:5" x14ac:dyDescent="0.25">
      <c r="A102" t="s">
        <v>39</v>
      </c>
      <c r="B102" t="s">
        <v>77</v>
      </c>
      <c r="C102" t="s">
        <v>68</v>
      </c>
      <c r="D102">
        <v>6089496.8499999996</v>
      </c>
      <c r="E102">
        <v>721358.47</v>
      </c>
    </row>
    <row r="103" spans="1:5" x14ac:dyDescent="0.25">
      <c r="A103" t="s">
        <v>39</v>
      </c>
      <c r="B103" t="s">
        <v>78</v>
      </c>
      <c r="C103" t="s">
        <v>68</v>
      </c>
      <c r="D103">
        <v>6411999.4299999997</v>
      </c>
      <c r="E103">
        <v>675360.43</v>
      </c>
    </row>
    <row r="104" spans="1:5" x14ac:dyDescent="0.25">
      <c r="A104" t="s">
        <v>39</v>
      </c>
      <c r="B104" t="s">
        <v>79</v>
      </c>
      <c r="C104" t="s">
        <v>68</v>
      </c>
      <c r="D104">
        <v>6478063.4500000002</v>
      </c>
      <c r="E104">
        <v>668508.97</v>
      </c>
    </row>
    <row r="105" spans="1:5" x14ac:dyDescent="0.25">
      <c r="A105" t="s">
        <v>39</v>
      </c>
      <c r="B105" t="s">
        <v>80</v>
      </c>
      <c r="C105" t="s">
        <v>68</v>
      </c>
      <c r="D105">
        <v>6660267.75</v>
      </c>
      <c r="E105">
        <v>667776.26</v>
      </c>
    </row>
    <row r="106" spans="1:5" x14ac:dyDescent="0.25">
      <c r="A106" t="s">
        <v>39</v>
      </c>
      <c r="B106" t="s">
        <v>81</v>
      </c>
      <c r="C106" t="s">
        <v>68</v>
      </c>
      <c r="D106">
        <v>6890375.7199999997</v>
      </c>
      <c r="E106">
        <v>660402.86</v>
      </c>
    </row>
    <row r="107" spans="1:5" x14ac:dyDescent="0.25">
      <c r="A107" t="s">
        <v>39</v>
      </c>
      <c r="B107" t="s">
        <v>20</v>
      </c>
      <c r="C107" t="s">
        <v>68</v>
      </c>
      <c r="D107">
        <v>7043384.9000000004</v>
      </c>
      <c r="E107">
        <v>656325.5</v>
      </c>
    </row>
    <row r="108" spans="1:5" x14ac:dyDescent="0.25">
      <c r="A108" t="s">
        <v>39</v>
      </c>
      <c r="B108" t="s">
        <v>21</v>
      </c>
      <c r="C108" t="s">
        <v>68</v>
      </c>
      <c r="D108">
        <v>7101996.21</v>
      </c>
      <c r="E108">
        <v>667928.68000000005</v>
      </c>
    </row>
    <row r="109" spans="1:5" x14ac:dyDescent="0.25">
      <c r="A109" t="s">
        <v>39</v>
      </c>
      <c r="B109" t="s">
        <v>22</v>
      </c>
      <c r="C109" t="s">
        <v>68</v>
      </c>
      <c r="D109">
        <v>6841274.9100000001</v>
      </c>
      <c r="E109">
        <v>682833.84</v>
      </c>
    </row>
    <row r="110" spans="1:5" x14ac:dyDescent="0.25">
      <c r="A110" t="s">
        <v>39</v>
      </c>
      <c r="B110" t="s">
        <v>23</v>
      </c>
      <c r="C110" t="s">
        <v>68</v>
      </c>
      <c r="D110">
        <v>7227333.6399999997</v>
      </c>
      <c r="E110">
        <v>652555</v>
      </c>
    </row>
    <row r="111" spans="1:5" x14ac:dyDescent="0.25">
      <c r="A111" t="s">
        <v>39</v>
      </c>
      <c r="B111" t="s">
        <v>24</v>
      </c>
      <c r="C111" t="s">
        <v>68</v>
      </c>
      <c r="D111">
        <v>7673877.71</v>
      </c>
      <c r="E111">
        <v>626511.30000000005</v>
      </c>
    </row>
    <row r="112" spans="1:5" x14ac:dyDescent="0.25">
      <c r="A112" t="s">
        <v>39</v>
      </c>
      <c r="B112" t="s">
        <v>25</v>
      </c>
      <c r="C112" t="s">
        <v>68</v>
      </c>
      <c r="D112">
        <v>8279413.5</v>
      </c>
      <c r="E112">
        <v>571682.66</v>
      </c>
    </row>
    <row r="113" spans="1:5" x14ac:dyDescent="0.25">
      <c r="A113" t="s">
        <v>39</v>
      </c>
      <c r="B113" t="s">
        <v>26</v>
      </c>
      <c r="C113" t="s">
        <v>68</v>
      </c>
      <c r="D113">
        <v>7184545.8399999999</v>
      </c>
      <c r="E113">
        <v>714880.67</v>
      </c>
    </row>
    <row r="114" spans="1:5" x14ac:dyDescent="0.25">
      <c r="A114" t="s">
        <v>40</v>
      </c>
      <c r="B114" t="s">
        <v>73</v>
      </c>
      <c r="C114" t="s">
        <v>68</v>
      </c>
      <c r="D114">
        <v>3882608.65</v>
      </c>
      <c r="E114">
        <v>775173.64</v>
      </c>
    </row>
    <row r="115" spans="1:5" x14ac:dyDescent="0.25">
      <c r="A115" t="s">
        <v>40</v>
      </c>
      <c r="B115" t="s">
        <v>74</v>
      </c>
      <c r="C115" t="s">
        <v>68</v>
      </c>
      <c r="D115">
        <v>4334374.7699999996</v>
      </c>
      <c r="E115">
        <v>723308.07</v>
      </c>
    </row>
    <row r="116" spans="1:5" x14ac:dyDescent="0.25">
      <c r="A116" t="s">
        <v>40</v>
      </c>
      <c r="B116" t="s">
        <v>75</v>
      </c>
      <c r="C116" t="s">
        <v>68</v>
      </c>
      <c r="D116">
        <v>4162192.39</v>
      </c>
      <c r="E116">
        <v>721050.75</v>
      </c>
    </row>
    <row r="117" spans="1:5" x14ac:dyDescent="0.25">
      <c r="A117" t="s">
        <v>40</v>
      </c>
      <c r="B117" t="s">
        <v>76</v>
      </c>
      <c r="C117" t="s">
        <v>68</v>
      </c>
      <c r="D117">
        <v>4425583.88</v>
      </c>
      <c r="E117">
        <v>700948.52</v>
      </c>
    </row>
    <row r="118" spans="1:5" x14ac:dyDescent="0.25">
      <c r="A118" t="s">
        <v>40</v>
      </c>
      <c r="B118" t="s">
        <v>77</v>
      </c>
      <c r="C118" t="s">
        <v>68</v>
      </c>
      <c r="D118">
        <v>4221660.72</v>
      </c>
      <c r="E118">
        <v>721035.04</v>
      </c>
    </row>
    <row r="119" spans="1:5" x14ac:dyDescent="0.25">
      <c r="A119" t="s">
        <v>40</v>
      </c>
      <c r="B119" t="s">
        <v>78</v>
      </c>
      <c r="C119" t="s">
        <v>68</v>
      </c>
      <c r="D119">
        <v>4461911.8600000003</v>
      </c>
      <c r="E119">
        <v>675026.63</v>
      </c>
    </row>
    <row r="120" spans="1:5" x14ac:dyDescent="0.25">
      <c r="A120" t="s">
        <v>40</v>
      </c>
      <c r="B120" t="s">
        <v>79</v>
      </c>
      <c r="C120" t="s">
        <v>68</v>
      </c>
      <c r="D120">
        <v>4509954.7</v>
      </c>
      <c r="E120">
        <v>668184.77</v>
      </c>
    </row>
    <row r="121" spans="1:5" x14ac:dyDescent="0.25">
      <c r="A121" t="s">
        <v>40</v>
      </c>
      <c r="B121" t="s">
        <v>80</v>
      </c>
      <c r="C121" t="s">
        <v>68</v>
      </c>
      <c r="D121">
        <v>4627950.8600000003</v>
      </c>
      <c r="E121">
        <v>667432.75</v>
      </c>
    </row>
    <row r="122" spans="1:5" x14ac:dyDescent="0.25">
      <c r="A122" t="s">
        <v>40</v>
      </c>
      <c r="B122" t="s">
        <v>81</v>
      </c>
      <c r="C122" t="s">
        <v>68</v>
      </c>
      <c r="D122">
        <v>4771060.45</v>
      </c>
      <c r="E122">
        <v>660064.72</v>
      </c>
    </row>
    <row r="123" spans="1:5" x14ac:dyDescent="0.25">
      <c r="A123" t="s">
        <v>40</v>
      </c>
      <c r="B123" t="s">
        <v>20</v>
      </c>
      <c r="C123" t="s">
        <v>68</v>
      </c>
      <c r="D123">
        <v>4951063.22</v>
      </c>
      <c r="E123">
        <v>655961.61</v>
      </c>
    </row>
    <row r="124" spans="1:5" x14ac:dyDescent="0.25">
      <c r="A124" t="s">
        <v>40</v>
      </c>
      <c r="B124" t="s">
        <v>21</v>
      </c>
      <c r="C124" t="s">
        <v>68</v>
      </c>
      <c r="D124">
        <v>4984167.3899999997</v>
      </c>
      <c r="E124">
        <v>667595.53</v>
      </c>
    </row>
    <row r="125" spans="1:5" x14ac:dyDescent="0.25">
      <c r="A125" t="s">
        <v>40</v>
      </c>
      <c r="B125" t="s">
        <v>22</v>
      </c>
      <c r="C125" t="s">
        <v>68</v>
      </c>
      <c r="D125">
        <v>4791807.3099999996</v>
      </c>
      <c r="E125">
        <v>682487.49</v>
      </c>
    </row>
    <row r="126" spans="1:5" x14ac:dyDescent="0.25">
      <c r="A126" t="s">
        <v>40</v>
      </c>
      <c r="B126" t="s">
        <v>23</v>
      </c>
      <c r="C126" t="s">
        <v>68</v>
      </c>
      <c r="D126">
        <v>5085673.4000000004</v>
      </c>
      <c r="E126">
        <v>652263.1</v>
      </c>
    </row>
    <row r="127" spans="1:5" x14ac:dyDescent="0.25">
      <c r="A127" t="s">
        <v>40</v>
      </c>
      <c r="B127" t="s">
        <v>24</v>
      </c>
      <c r="C127" t="s">
        <v>68</v>
      </c>
      <c r="D127">
        <v>5433380.2999999998</v>
      </c>
      <c r="E127">
        <v>626206.02</v>
      </c>
    </row>
    <row r="128" spans="1:5" x14ac:dyDescent="0.25">
      <c r="A128" t="s">
        <v>40</v>
      </c>
      <c r="B128" t="s">
        <v>25</v>
      </c>
      <c r="C128" t="s">
        <v>68</v>
      </c>
      <c r="D128">
        <v>5920518.4100000001</v>
      </c>
      <c r="E128">
        <v>571306.80000000005</v>
      </c>
    </row>
    <row r="129" spans="1:5" x14ac:dyDescent="0.25">
      <c r="A129" t="s">
        <v>40</v>
      </c>
      <c r="B129" t="s">
        <v>26</v>
      </c>
      <c r="C129" t="s">
        <v>68</v>
      </c>
      <c r="D129">
        <v>5043699.55</v>
      </c>
      <c r="E129">
        <v>714269.35</v>
      </c>
    </row>
    <row r="130" spans="1:5" x14ac:dyDescent="0.25">
      <c r="A130" t="s">
        <v>39</v>
      </c>
      <c r="B130" t="s">
        <v>73</v>
      </c>
      <c r="C130" t="s">
        <v>69</v>
      </c>
      <c r="D130">
        <v>4779871.8499999996</v>
      </c>
      <c r="E130">
        <v>1347628.68</v>
      </c>
    </row>
    <row r="131" spans="1:5" x14ac:dyDescent="0.25">
      <c r="A131" t="s">
        <v>39</v>
      </c>
      <c r="B131" t="s">
        <v>74</v>
      </c>
      <c r="C131" t="s">
        <v>69</v>
      </c>
      <c r="D131">
        <v>5428703.7800000003</v>
      </c>
      <c r="E131">
        <v>1126211.99</v>
      </c>
    </row>
    <row r="132" spans="1:5" x14ac:dyDescent="0.25">
      <c r="A132" t="s">
        <v>39</v>
      </c>
      <c r="B132" t="s">
        <v>75</v>
      </c>
      <c r="C132" t="s">
        <v>69</v>
      </c>
      <c r="D132">
        <v>5197588.25</v>
      </c>
      <c r="E132">
        <v>941845.59</v>
      </c>
    </row>
    <row r="133" spans="1:5" x14ac:dyDescent="0.25">
      <c r="A133" t="s">
        <v>39</v>
      </c>
      <c r="B133" t="s">
        <v>76</v>
      </c>
      <c r="C133" t="s">
        <v>69</v>
      </c>
      <c r="D133">
        <v>5563883.1600000001</v>
      </c>
      <c r="E133">
        <v>905859.54</v>
      </c>
    </row>
    <row r="134" spans="1:5" x14ac:dyDescent="0.25">
      <c r="A134" t="s">
        <v>39</v>
      </c>
      <c r="B134" t="s">
        <v>77</v>
      </c>
      <c r="C134" t="s">
        <v>69</v>
      </c>
      <c r="D134">
        <v>5309066.03</v>
      </c>
      <c r="E134">
        <v>930472.6</v>
      </c>
    </row>
    <row r="135" spans="1:5" x14ac:dyDescent="0.25">
      <c r="A135" t="s">
        <v>39</v>
      </c>
      <c r="B135" t="s">
        <v>78</v>
      </c>
      <c r="C135" t="s">
        <v>69</v>
      </c>
      <c r="D135">
        <v>5672029.8499999996</v>
      </c>
      <c r="E135">
        <v>715785.77</v>
      </c>
    </row>
    <row r="136" spans="1:5" x14ac:dyDescent="0.25">
      <c r="A136" t="s">
        <v>39</v>
      </c>
      <c r="B136" t="s">
        <v>79</v>
      </c>
      <c r="C136" t="s">
        <v>69</v>
      </c>
      <c r="D136">
        <v>5734067.9800000004</v>
      </c>
      <c r="E136">
        <v>705659.31</v>
      </c>
    </row>
    <row r="137" spans="1:5" x14ac:dyDescent="0.25">
      <c r="A137" t="s">
        <v>39</v>
      </c>
      <c r="B137" t="s">
        <v>80</v>
      </c>
      <c r="C137" t="s">
        <v>69</v>
      </c>
      <c r="D137">
        <v>5874470.1699999999</v>
      </c>
      <c r="E137">
        <v>735918.55</v>
      </c>
    </row>
    <row r="138" spans="1:5" x14ac:dyDescent="0.25">
      <c r="A138" t="s">
        <v>39</v>
      </c>
      <c r="B138" t="s">
        <v>81</v>
      </c>
      <c r="C138" t="s">
        <v>69</v>
      </c>
      <c r="D138">
        <v>6058299.1100000003</v>
      </c>
      <c r="E138">
        <v>717511.35</v>
      </c>
    </row>
    <row r="139" spans="1:5" x14ac:dyDescent="0.25">
      <c r="A139" t="s">
        <v>39</v>
      </c>
      <c r="B139" t="s">
        <v>20</v>
      </c>
      <c r="C139" t="s">
        <v>69</v>
      </c>
      <c r="D139">
        <v>6234658.5700000003</v>
      </c>
      <c r="E139">
        <v>794308.99</v>
      </c>
    </row>
    <row r="140" spans="1:5" x14ac:dyDescent="0.25">
      <c r="A140" t="s">
        <v>39</v>
      </c>
      <c r="B140" t="s">
        <v>21</v>
      </c>
      <c r="C140" t="s">
        <v>69</v>
      </c>
      <c r="D140">
        <v>6237487.4900000002</v>
      </c>
      <c r="E140">
        <v>1085279.9099999999</v>
      </c>
    </row>
    <row r="141" spans="1:5" x14ac:dyDescent="0.25">
      <c r="A141" t="s">
        <v>39</v>
      </c>
      <c r="B141" t="s">
        <v>22</v>
      </c>
      <c r="C141" t="s">
        <v>69</v>
      </c>
      <c r="D141">
        <v>6010976.3300000001</v>
      </c>
      <c r="E141">
        <v>1075911.75</v>
      </c>
    </row>
    <row r="142" spans="1:5" x14ac:dyDescent="0.25">
      <c r="A142" t="s">
        <v>39</v>
      </c>
      <c r="B142" t="s">
        <v>23</v>
      </c>
      <c r="C142" t="s">
        <v>69</v>
      </c>
      <c r="D142">
        <v>6397332.3200000003</v>
      </c>
      <c r="E142">
        <v>971294.93</v>
      </c>
    </row>
    <row r="143" spans="1:5" x14ac:dyDescent="0.25">
      <c r="A143" t="s">
        <v>39</v>
      </c>
      <c r="B143" t="s">
        <v>24</v>
      </c>
      <c r="C143" t="s">
        <v>69</v>
      </c>
      <c r="D143">
        <v>6807824.7699999996</v>
      </c>
      <c r="E143">
        <v>838696.31</v>
      </c>
    </row>
    <row r="144" spans="1:5" x14ac:dyDescent="0.25">
      <c r="A144" t="s">
        <v>39</v>
      </c>
      <c r="B144" t="s">
        <v>25</v>
      </c>
      <c r="C144" t="s">
        <v>69</v>
      </c>
      <c r="D144">
        <v>7527751.9699999997</v>
      </c>
      <c r="E144">
        <v>622610.03</v>
      </c>
    </row>
    <row r="145" spans="1:5" x14ac:dyDescent="0.25">
      <c r="A145" t="s">
        <v>39</v>
      </c>
      <c r="B145" t="s">
        <v>26</v>
      </c>
      <c r="C145" t="s">
        <v>69</v>
      </c>
      <c r="D145">
        <v>6226746.1900000004</v>
      </c>
      <c r="E145">
        <v>1415647.28</v>
      </c>
    </row>
    <row r="146" spans="1:5" x14ac:dyDescent="0.25">
      <c r="A146" t="s">
        <v>40</v>
      </c>
      <c r="B146" t="s">
        <v>73</v>
      </c>
      <c r="C146" t="s">
        <v>69</v>
      </c>
      <c r="D146">
        <v>3335145.76</v>
      </c>
      <c r="E146">
        <v>1479571.81</v>
      </c>
    </row>
    <row r="147" spans="1:5" x14ac:dyDescent="0.25">
      <c r="A147" t="s">
        <v>40</v>
      </c>
      <c r="B147" t="s">
        <v>74</v>
      </c>
      <c r="C147" t="s">
        <v>69</v>
      </c>
      <c r="D147">
        <v>3787703.48</v>
      </c>
      <c r="E147">
        <v>1167041.81</v>
      </c>
    </row>
    <row r="148" spans="1:5" x14ac:dyDescent="0.25">
      <c r="A148" t="s">
        <v>40</v>
      </c>
      <c r="B148" t="s">
        <v>75</v>
      </c>
      <c r="C148" t="s">
        <v>69</v>
      </c>
      <c r="D148">
        <v>3626320.89</v>
      </c>
      <c r="E148">
        <v>985985.69</v>
      </c>
    </row>
    <row r="149" spans="1:5" x14ac:dyDescent="0.25">
      <c r="A149" t="s">
        <v>40</v>
      </c>
      <c r="B149" t="s">
        <v>76</v>
      </c>
      <c r="C149" t="s">
        <v>69</v>
      </c>
      <c r="D149">
        <v>3887602.45</v>
      </c>
      <c r="E149">
        <v>931202.81</v>
      </c>
    </row>
    <row r="150" spans="1:5" x14ac:dyDescent="0.25">
      <c r="A150" t="s">
        <v>40</v>
      </c>
      <c r="B150" t="s">
        <v>77</v>
      </c>
      <c r="C150" t="s">
        <v>69</v>
      </c>
      <c r="D150">
        <v>3693467.22</v>
      </c>
      <c r="E150">
        <v>937804.74</v>
      </c>
    </row>
    <row r="151" spans="1:5" x14ac:dyDescent="0.25">
      <c r="A151" t="s">
        <v>40</v>
      </c>
      <c r="B151" t="s">
        <v>78</v>
      </c>
      <c r="C151" t="s">
        <v>69</v>
      </c>
      <c r="D151">
        <v>3974231.25</v>
      </c>
      <c r="E151">
        <v>713337.58</v>
      </c>
    </row>
    <row r="152" spans="1:5" x14ac:dyDescent="0.25">
      <c r="A152" t="s">
        <v>40</v>
      </c>
      <c r="B152" t="s">
        <v>79</v>
      </c>
      <c r="C152" t="s">
        <v>69</v>
      </c>
      <c r="D152">
        <v>4011733.65</v>
      </c>
      <c r="E152">
        <v>702787.04</v>
      </c>
    </row>
    <row r="153" spans="1:5" x14ac:dyDescent="0.25">
      <c r="A153" t="s">
        <v>40</v>
      </c>
      <c r="B153" t="s">
        <v>80</v>
      </c>
      <c r="C153" t="s">
        <v>69</v>
      </c>
      <c r="D153">
        <v>4115405.53</v>
      </c>
      <c r="E153">
        <v>729517.35</v>
      </c>
    </row>
    <row r="154" spans="1:5" x14ac:dyDescent="0.25">
      <c r="A154" t="s">
        <v>40</v>
      </c>
      <c r="B154" t="s">
        <v>81</v>
      </c>
      <c r="C154" t="s">
        <v>69</v>
      </c>
      <c r="D154">
        <v>4231815.0199999996</v>
      </c>
      <c r="E154">
        <v>710514.55</v>
      </c>
    </row>
    <row r="155" spans="1:5" x14ac:dyDescent="0.25">
      <c r="A155" t="s">
        <v>40</v>
      </c>
      <c r="B155" t="s">
        <v>20</v>
      </c>
      <c r="C155" t="s">
        <v>69</v>
      </c>
      <c r="D155">
        <v>4411953.6900000004</v>
      </c>
      <c r="E155">
        <v>801035.69</v>
      </c>
    </row>
    <row r="156" spans="1:5" x14ac:dyDescent="0.25">
      <c r="A156" t="s">
        <v>40</v>
      </c>
      <c r="B156" t="s">
        <v>21</v>
      </c>
      <c r="C156" t="s">
        <v>69</v>
      </c>
      <c r="D156">
        <v>4420500.18</v>
      </c>
      <c r="E156">
        <v>1139647.8899999999</v>
      </c>
    </row>
    <row r="157" spans="1:5" x14ac:dyDescent="0.25">
      <c r="A157" t="s">
        <v>40</v>
      </c>
      <c r="B157" t="s">
        <v>22</v>
      </c>
      <c r="C157" t="s">
        <v>69</v>
      </c>
      <c r="D157">
        <v>4243945.08</v>
      </c>
      <c r="E157">
        <v>1123120.78</v>
      </c>
    </row>
    <row r="158" spans="1:5" x14ac:dyDescent="0.25">
      <c r="A158" t="s">
        <v>40</v>
      </c>
      <c r="B158" t="s">
        <v>23</v>
      </c>
      <c r="C158" t="s">
        <v>69</v>
      </c>
      <c r="D158">
        <v>4543424.97</v>
      </c>
      <c r="E158">
        <v>1031517.97</v>
      </c>
    </row>
    <row r="159" spans="1:5" x14ac:dyDescent="0.25">
      <c r="A159" t="s">
        <v>40</v>
      </c>
      <c r="B159" t="s">
        <v>24</v>
      </c>
      <c r="C159" t="s">
        <v>69</v>
      </c>
      <c r="D159">
        <v>4866847.62</v>
      </c>
      <c r="E159">
        <v>851286</v>
      </c>
    </row>
    <row r="160" spans="1:5" x14ac:dyDescent="0.25">
      <c r="A160" t="s">
        <v>40</v>
      </c>
      <c r="B160" t="s">
        <v>25</v>
      </c>
      <c r="C160" t="s">
        <v>69</v>
      </c>
      <c r="D160">
        <v>5450275.4800000004</v>
      </c>
      <c r="E160">
        <v>624504.1</v>
      </c>
    </row>
    <row r="161" spans="1:5" x14ac:dyDescent="0.25">
      <c r="A161" t="s">
        <v>40</v>
      </c>
      <c r="B161" t="s">
        <v>26</v>
      </c>
      <c r="C161" t="s">
        <v>69</v>
      </c>
      <c r="D161">
        <v>4402083.3899999997</v>
      </c>
      <c r="E161">
        <v>1434355.05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Retail - Single-Story Large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676261.53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71621.490000000005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2621196.56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1601390.78</v>
      </c>
      <c r="F7" s="65">
        <f>Raw_endusebreakdownannual!F6</f>
        <v>137788.4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516273.36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4117.72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637512.46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4814599.92</v>
      </c>
      <c r="F17" s="65">
        <f>Raw_endusebreakdownannual!F16</f>
        <v>1451562.39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513629.55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704983.58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2621196.56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1601390.78</v>
      </c>
      <c r="F22" s="65">
        <f>Raw_endusebreakdownannual!F21</f>
        <v>137788.4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687881.27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27787.64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585828.91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5643239.8300000001</v>
      </c>
      <c r="F32" s="65">
        <f>Raw_endusebreakdownannual!F31</f>
        <v>1237246.8500000001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294319.13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449559.53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2621196.56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1601390.78</v>
      </c>
      <c r="F37" s="65">
        <f>Raw_endusebreakdownannual!F36</f>
        <v>137788.4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560709.29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22121.22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583539.96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5254977.3899999997</v>
      </c>
      <c r="F47" s="65">
        <f>Raw_endusebreakdownannual!F46</f>
        <v>1015647.48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280600.76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827869.25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2621196.56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1601390.78</v>
      </c>
      <c r="F52" s="65">
        <f>Raw_endusebreakdownannual!F51</f>
        <v>137788.4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732334.65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31622.31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563548.72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5814413.5499999998</v>
      </c>
      <c r="F62" s="65">
        <f>Raw_endusebreakdownannual!F61</f>
        <v>981937.88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283365.53999999998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536361.4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2621196.56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1601390.78</v>
      </c>
      <c r="F67" s="65">
        <f>Raw_endusebreakdownannual!F66</f>
        <v>137788.4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572885.07999999996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21905.25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583568.07999999996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5353739.07</v>
      </c>
      <c r="F77" s="65">
        <f>Raw_endusebreakdownannual!F76</f>
        <v>1004722.01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72165.06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914619.85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2621196.56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1601390.78</v>
      </c>
      <c r="F82" s="65">
        <f>Raw_endusebreakdownannual!F81</f>
        <v>137788.4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801046.64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37930.870000000003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537578.75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5976184.7000000002</v>
      </c>
      <c r="F92" s="65">
        <f>Raw_endusebreakdownannual!F91</f>
        <v>747532.21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73776.990000000005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1039013.93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2621196.56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1601390.78</v>
      </c>
      <c r="F97" s="65">
        <f>Raw_endusebreakdownannual!F96</f>
        <v>137788.4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891805.84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41984.83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530730.27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6195391.9500000002</v>
      </c>
      <c r="F107" s="65">
        <f>Raw_endusebreakdownannual!F106</f>
        <v>742295.66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130170.79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1175925.74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2621196.56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1601390.78</v>
      </c>
      <c r="F112" s="65">
        <f>Raw_endusebreakdownannual!F111</f>
        <v>137788.4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839540.67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32438.77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529987.82999999996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6270492.5099999998</v>
      </c>
      <c r="F122" s="65">
        <f>Raw_endusebreakdownannual!F121</f>
        <v>797947.02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115586.71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1361766.33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2621196.56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1601390.78</v>
      </c>
      <c r="F127" s="65">
        <f>Raw_endusebreakdownannual!F126</f>
        <v>137788.4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984856.21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48342.35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522623.62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6617552.2300000004</v>
      </c>
      <c r="F137" s="65">
        <f>Raw_endusebreakdownannual!F136</f>
        <v>775998.72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220105.11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1561012.03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2621196.56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1601390.78</v>
      </c>
      <c r="F142" s="65">
        <f>Raw_endusebreakdownannual!F141</f>
        <v>137788.4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965309.48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32779.360000000001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518560.25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6781688.21</v>
      </c>
      <c r="F152" s="65">
        <f>Raw_endusebreakdownannual!F151</f>
        <v>876453.75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566968.92000000004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1524803.36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2621196.56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1601390.78</v>
      </c>
      <c r="F157" s="65">
        <f>Raw_endusebreakdownannual!F156</f>
        <v>137788.4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931911.04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29163.279999999999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530132.67000000004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6708465.0300000003</v>
      </c>
      <c r="F167" s="65">
        <f>Raw_endusebreakdownannual!F166</f>
        <v>1234889.99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506983.62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1312473.83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2621196.56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1601390.78</v>
      </c>
      <c r="F172" s="65">
        <f>Raw_endusebreakdownannual!F171</f>
        <v>137788.4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851742.34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29285.57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544999.76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6416089.0800000001</v>
      </c>
      <c r="F182" s="65">
        <f>Raw_endusebreakdownannual!F181</f>
        <v>1189771.78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424071.02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1691104.71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2621196.56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1601390.78</v>
      </c>
      <c r="F187" s="65">
        <f>Raw_endusebreakdownannual!F186</f>
        <v>137788.4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990484.63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33356.839999999997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514766.08000000002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6937533.5199999996</v>
      </c>
      <c r="F197" s="65">
        <f>Raw_endusebreakdownannual!F196</f>
        <v>1076625.5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309219.93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2084096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2621196.56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1601390.78</v>
      </c>
      <c r="F202" s="65">
        <f>Raw_endusebreakdownannual!F201</f>
        <v>137788.4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1168091.83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52077.67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488716.47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7526852.8399999999</v>
      </c>
      <c r="F212" s="65">
        <f>Raw_endusebreakdownannual!F211</f>
        <v>935724.79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126593.96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2980412.49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2621196.56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1601390.78</v>
      </c>
      <c r="F217" s="65">
        <f>Raw_endusebreakdownannual!F216</f>
        <v>137788.4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1271170.25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45195.47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433910.06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8519365.5500000007</v>
      </c>
      <c r="F227" s="65">
        <f>Raw_endusebreakdownannual!F226</f>
        <v>698292.41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976090.94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1414776.1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2621196.56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1601390.78</v>
      </c>
      <c r="F232" s="65">
        <f>Raw_endusebreakdownannual!F231</f>
        <v>137788.4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1125969.1499999999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36118.879999999997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576321.32999999996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6799451.4699999997</v>
      </c>
      <c r="F242" s="65">
        <f>Raw_endusebreakdownannual!F241</f>
        <v>1690200.67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656157.24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57983.25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1349949.3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1601390.78</v>
      </c>
      <c r="F247" s="65">
        <f>Raw_endusebreakdownannual!F246</f>
        <v>137788.4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550592.36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3158.68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637437.85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3563074.37</v>
      </c>
      <c r="F257" s="65">
        <f>Raw_endusebreakdownannual!F256</f>
        <v>1431383.48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454625.55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517463.18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1349949.3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1601390.78</v>
      </c>
      <c r="F262" s="65">
        <f>Raw_endusebreakdownannual!F261</f>
        <v>137788.4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576162.15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14938.25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585553.31000000006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4059903.66</v>
      </c>
      <c r="F272" s="65">
        <f>Raw_endusebreakdownannual!F271</f>
        <v>1177967.26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272615.42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332472.62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1349949.3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1601390.78</v>
      </c>
      <c r="F277" s="65">
        <f>Raw_endusebreakdownannual!F276</f>
        <v>137788.4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485796.59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16279.79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583280.09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3785889.07</v>
      </c>
      <c r="F287" s="65">
        <f>Raw_endusebreakdownannual!F286</f>
        <v>993683.9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243506.05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605120.81000000006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1349949.3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1601390.78</v>
      </c>
      <c r="F292" s="65">
        <f>Raw_endusebreakdownannual!F291</f>
        <v>137788.4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567930.24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16737.68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563266.47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4141128.8</v>
      </c>
      <c r="F302" s="65">
        <f>Raw_endusebreakdownannual!F301</f>
        <v>944560.92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238850.23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393402.65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1349949.3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1601390.78</v>
      </c>
      <c r="F307" s="65">
        <f>Raw_endusebreakdownannual!F306</f>
        <v>137788.4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487780.25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15783.31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583278.18999999994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3848306.28</v>
      </c>
      <c r="F317" s="65">
        <f>Raw_endusebreakdownannual!F316</f>
        <v>959916.82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54059.35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671945.49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1349949.3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1601390.78</v>
      </c>
      <c r="F322" s="65">
        <f>Raw_endusebreakdownannual!F321</f>
        <v>137788.4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603321.67000000004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27748.81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537268.23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4254356.05</v>
      </c>
      <c r="F332" s="65">
        <f>Raw_endusebreakdownannual!F331</f>
        <v>729115.98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72615.58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778466.98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1349949.3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1601390.78</v>
      </c>
      <c r="F337" s="65">
        <f>Raw_endusebreakdownannual!F336</f>
        <v>137788.4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630960.88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23694.7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530351.52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4384462.6399999997</v>
      </c>
      <c r="F347" s="65">
        <f>Raw_endusebreakdownannual!F346</f>
        <v>740755.49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96726.33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882619.47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1349949.3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1601390.78</v>
      </c>
      <c r="F352" s="65">
        <f>Raw_endusebreakdownannual!F351</f>
        <v>137788.4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640387.80000000005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23629.45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529691.49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4497976.8</v>
      </c>
      <c r="F362" s="65">
        <f>Raw_endusebreakdownannual!F361</f>
        <v>764206.22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98219.96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989627.07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1349949.3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1601390.78</v>
      </c>
      <c r="F367" s="65">
        <f>Raw_endusebreakdownannual!F366</f>
        <v>137788.4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687363.87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24905.43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522288.12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4653236.46</v>
      </c>
      <c r="F377" s="65">
        <f>Raw_endusebreakdownannual!F376</f>
        <v>758296.48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188154.97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1198052.82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1349949.3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1601390.78</v>
      </c>
      <c r="F382" s="65">
        <f>Raw_endusebreakdownannual!F381</f>
        <v>137788.4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745269.96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24282.16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518160.39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4918945.0199999996</v>
      </c>
      <c r="F392" s="65">
        <f>Raw_endusebreakdownannual!F391</f>
        <v>844103.75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502815.37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1181470.2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1349949.3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1601390.78</v>
      </c>
      <c r="F397" s="65">
        <f>Raw_endusebreakdownannual!F396</f>
        <v>137788.4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763479.03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21298.39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529826.41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4917587.7</v>
      </c>
      <c r="F407" s="65">
        <f>Raw_endusebreakdownannual!F406</f>
        <v>1170430.17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454991.05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1010011.74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1349949.3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1601390.78</v>
      </c>
      <c r="F412" s="65">
        <f>Raw_endusebreakdownannual!F411</f>
        <v>137788.4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703700.33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21674.15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544676.24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4686726.3099999996</v>
      </c>
      <c r="F422" s="65">
        <f>Raw_endusebreakdownannual!F421</f>
        <v>1137455.69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394251.18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1301640.1499999999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1349949.3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1601390.78</v>
      </c>
      <c r="F427" s="65">
        <f>Raw_endusebreakdownannual!F426</f>
        <v>137788.4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789286.68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24616.81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514446.75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5066883.71</v>
      </c>
      <c r="F437" s="65">
        <f>Raw_endusebreakdownannual!F436</f>
        <v>1046486.33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281824.38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1607550.69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1349949.3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1601390.78</v>
      </c>
      <c r="F442" s="65">
        <f>Raw_endusebreakdownannual!F441</f>
        <v>137788.4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847407.45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22196.12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488329.92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5428494.3399999999</v>
      </c>
      <c r="F452" s="65">
        <f>Raw_endusebreakdownannual!F451</f>
        <v>907942.69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125222.29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2369025.0099999998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1349949.3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1601390.78</v>
      </c>
      <c r="F457" s="65">
        <f>Raw_endusebreakdownannual!F456</f>
        <v>137788.4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931412.28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34742.29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433545.9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6286519.6600000001</v>
      </c>
      <c r="F467" s="65">
        <f>Raw_endusebreakdownannual!F466</f>
        <v>696556.59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744926.4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1057013.44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1349949.3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1601390.78</v>
      </c>
      <c r="F472" s="65">
        <f>Raw_endusebreakdownannual!F471</f>
        <v>137788.4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880404.41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23863.17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576094.01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4912621.0999999996</v>
      </c>
      <c r="F482" s="65">
        <f>Raw_endusebreakdownannual!F481</f>
        <v>1458808.81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338031.74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47408.07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2621196.56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1601390.78</v>
      </c>
      <c r="F487" s="65">
        <f>Raw_endusebreakdownannual!F486</f>
        <v>137788.4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1324791.04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637516.17000000004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5594786.4500000002</v>
      </c>
      <c r="F497" s="65">
        <f>Raw_endusebreakdownannual!F496</f>
        <v>1113336.31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242633.97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557874.93999999994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2621196.56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1601390.78</v>
      </c>
      <c r="F502" s="65">
        <f>Raw_endusebreakdownannual!F501</f>
        <v>137788.4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1466769.49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585832.56000000006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6247231.7699999996</v>
      </c>
      <c r="F512" s="65">
        <f>Raw_endusebreakdownannual!F511</f>
        <v>966254.92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122777.68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342607.56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2621196.56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1601390.78</v>
      </c>
      <c r="F517" s="65">
        <f>Raw_endusebreakdownannual!F516</f>
        <v>137788.4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1419577.77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583536.43999999994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5984772.6600000001</v>
      </c>
      <c r="F527" s="65">
        <f>Raw_endusebreakdownannual!F526</f>
        <v>844102.52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109795.29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665818.01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2621196.56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1601390.78</v>
      </c>
      <c r="F532" s="65">
        <f>Raw_endusebreakdownannual!F531</f>
        <v>137788.4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1479205.12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563536.93000000005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6367610.4699999997</v>
      </c>
      <c r="F542" s="65">
        <f>Raw_endusebreakdownannual!F541</f>
        <v>811120.62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123332.52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441491.87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2621196.56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1601390.78</v>
      </c>
      <c r="F547" s="65">
        <f>Raw_endusebreakdownannual!F546</f>
        <v>137788.4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1426786.18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583565.24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6090865.3899999997</v>
      </c>
      <c r="F557" s="65">
        <f>Raw_endusebreakdownannual!F556</f>
        <v>844686.16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18515.169999999998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714536.42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2621196.56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1601390.78</v>
      </c>
      <c r="F562" s="65">
        <f>Raw_endusebreakdownannual!F561</f>
        <v>137788.4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1475194.73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537570.81000000006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6412318.4900000002</v>
      </c>
      <c r="F572" s="65">
        <f>Raw_endusebreakdownannual!F571</f>
        <v>693874.38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16672.46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801806.07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2621196.56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1601390.78</v>
      </c>
      <c r="F577" s="65">
        <f>Raw_endusebreakdownannual!F576</f>
        <v>137788.4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1453891.9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530714.76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6478285.2999999998</v>
      </c>
      <c r="F587" s="65">
        <f>Raw_endusebreakdownannual!F586</f>
        <v>685175.62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31563.67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927869.92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2621196.56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1601390.78</v>
      </c>
      <c r="F592" s="65">
        <f>Raw_endusebreakdownannual!F591</f>
        <v>137788.4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1510364.03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529985.88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6660821.29</v>
      </c>
      <c r="F602" s="65">
        <f>Raw_endusebreakdownannual!F601</f>
        <v>699337.95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24850.19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1061027.8400000001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2621196.56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1601390.78</v>
      </c>
      <c r="F607" s="65">
        <f>Raw_endusebreakdownannual!F606</f>
        <v>137788.4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1607181.71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522613.44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6890796.8899999997</v>
      </c>
      <c r="F617" s="65">
        <f>Raw_endusebreakdownannual!F616</f>
        <v>685252.03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72798.259999999995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1263656.8899999999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2621196.56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1601390.78</v>
      </c>
      <c r="F622" s="65">
        <f>Raw_endusebreakdownannual!F621</f>
        <v>137788.4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1558800.2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518536.08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7045044.4400000004</v>
      </c>
      <c r="F632" s="65">
        <f>Raw_endusebreakdownannual!F631</f>
        <v>729122.73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236140.53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1254472.53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2621196.56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1601390.78</v>
      </c>
      <c r="F637" s="65">
        <f>Raw_endusebreakdownannual!F636</f>
        <v>137788.4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1623577.31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530119.72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7100637.1900000004</v>
      </c>
      <c r="F647" s="65">
        <f>Raw_endusebreakdownannual!F646</f>
        <v>904048.64000000001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233742.72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1075233.7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2621196.56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1601390.78</v>
      </c>
      <c r="F652" s="65">
        <f>Raw_endusebreakdownannual!F651</f>
        <v>137788.4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1542133.21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544994.07999999996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6839954.2599999998</v>
      </c>
      <c r="F662" s="65">
        <f>Raw_endusebreakdownannual!F661</f>
        <v>916525.19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174680.54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1399573.98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2621196.56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1601390.78</v>
      </c>
      <c r="F667" s="65">
        <f>Raw_endusebreakdownannual!F666</f>
        <v>137788.4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1604387.24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514760.81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7226548.5700000003</v>
      </c>
      <c r="F677" s="65">
        <f>Raw_endusebreakdownannual!F676</f>
        <v>827229.75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113506.7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1733215.84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2621196.56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1601390.78</v>
      </c>
      <c r="F682" s="65">
        <f>Raw_endusebreakdownannual!F681</f>
        <v>137788.4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1718198.04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488721.22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7674001.2199999997</v>
      </c>
      <c r="F692" s="65">
        <f>Raw_endusebreakdownannual!F691</f>
        <v>740016.32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23348.32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2398169.7799999998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2621196.56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1601390.78</v>
      </c>
      <c r="F697" s="65">
        <f>Raw_endusebreakdownannual!F696</f>
        <v>137788.4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1659408.44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433892.63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8280165.5599999996</v>
      </c>
      <c r="F707" s="65">
        <f>Raw_endusebreakdownannual!F706</f>
        <v>595029.34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451658.32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1163871.29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2621196.56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1601390.78</v>
      </c>
      <c r="F712" s="65">
        <f>Raw_endusebreakdownannual!F711</f>
        <v>137788.4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1786795.96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576312.73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7173254.5899999999</v>
      </c>
      <c r="F722" s="65">
        <f>Raw_endusebreakdownannual!F721</f>
        <v>1165759.45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449743.44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35389.78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1349949.3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1601390.78</v>
      </c>
      <c r="F727" s="65">
        <f>Raw_endusebreakdownannual!F726</f>
        <v>137788.4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896119.67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637356.67000000004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3882849.54</v>
      </c>
      <c r="F737" s="65">
        <f>Raw_endusebreakdownannual!F736</f>
        <v>1224888.51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287991.83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404865.12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1349949.3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1601390.78</v>
      </c>
      <c r="F742" s="65">
        <f>Raw_endusebreakdownannual!F741</f>
        <v>137788.4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981258.33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585497.66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4337463.53</v>
      </c>
      <c r="F752" s="65">
        <f>Raw_endusebreakdownannual!F751</f>
        <v>1011277.89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153612.38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248458.37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1349949.3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1601390.78</v>
      </c>
      <c r="F757" s="65">
        <f>Raw_endusebreakdownannual!F756</f>
        <v>137788.4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963233.46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583261.03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4163031.91</v>
      </c>
      <c r="F767" s="65">
        <f>Raw_endusebreakdownannual!F766</f>
        <v>874661.8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129119.44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484588.22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1349949.3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1601390.78</v>
      </c>
      <c r="F772" s="65">
        <f>Raw_endusebreakdownannual!F771</f>
        <v>137788.4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991207.16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563151.81999999995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4427135.46</v>
      </c>
      <c r="F782" s="65">
        <f>Raw_endusebreakdownannual!F781</f>
        <v>830059.66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127716.78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312162.59999999998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1349949.3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1601390.78</v>
      </c>
      <c r="F787" s="65">
        <f>Raw_endusebreakdownannual!F786</f>
        <v>137788.4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960395.7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583264.11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4223898.38</v>
      </c>
      <c r="F797" s="65">
        <f>Raw_endusebreakdownannual!F796</f>
        <v>848769.28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15562.75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523163.9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1349949.3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1601390.78</v>
      </c>
      <c r="F802" s="65">
        <f>Raw_endusebreakdownannual!F801</f>
        <v>137788.4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987724.09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537235.69999999995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4462228.07</v>
      </c>
      <c r="F812" s="65">
        <f>Raw_endusebreakdownannual!F811</f>
        <v>690586.84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13624.79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582276.47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1349949.3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1601390.78</v>
      </c>
      <c r="F817" s="65">
        <f>Raw_endusebreakdownannual!F816</f>
        <v>137788.4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976622.23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530428.84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4510238.78</v>
      </c>
      <c r="F827" s="65">
        <f>Raw_endusebreakdownannual!F826</f>
        <v>681842.03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28965.3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673999.4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1349949.3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1601390.78</v>
      </c>
      <c r="F832" s="65">
        <f>Raw_endusebreakdownannual!F831</f>
        <v>137788.4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1003531.55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529644.35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4628871.03</v>
      </c>
      <c r="F842" s="65">
        <f>Raw_endusebreakdownannual!F841</f>
        <v>696398.05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20834.759999999998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765052.66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1349949.3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1601390.78</v>
      </c>
      <c r="F847" s="65">
        <f>Raw_endusebreakdownannual!F846</f>
        <v>137788.4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1055316.47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522313.65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4771709.22</v>
      </c>
      <c r="F857" s="65">
        <f>Raw_endusebreakdownannual!F856</f>
        <v>680936.8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81526.41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945983.49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1349949.3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1601390.78</v>
      </c>
      <c r="F862" s="65">
        <f>Raw_endusebreakdownannual!F861</f>
        <v>137788.4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1056852.74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518186.44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4954176.32</v>
      </c>
      <c r="F872" s="65">
        <f>Raw_endusebreakdownannual!F871</f>
        <v>737501.25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304009.46999999997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950396.27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1349949.3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1601390.78</v>
      </c>
      <c r="F877" s="65">
        <f>Raw_endusebreakdownannual!F876</f>
        <v>137788.4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1084591.75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529764.24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4986328.0999999996</v>
      </c>
      <c r="F887" s="65">
        <f>Raw_endusebreakdownannual!F886</f>
        <v>971562.1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291038.78000000003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806329.49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1349949.3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1601390.78</v>
      </c>
      <c r="F892" s="65">
        <f>Raw_endusebreakdownannual!F891</f>
        <v>137788.4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1036016.41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544672.18999999994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4793685.9800000004</v>
      </c>
      <c r="F902" s="65">
        <f>Raw_endusebreakdownannual!F901</f>
        <v>973499.36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240559.87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1056814.99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1349949.3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1601390.78</v>
      </c>
      <c r="F907" s="65">
        <f>Raw_endusebreakdownannual!F906</f>
        <v>137788.4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1078850.51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514446.58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5087005.58</v>
      </c>
      <c r="F917" s="65">
        <f>Raw_endusebreakdownannual!F916</f>
        <v>892794.85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131692.91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1323200.99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1349949.3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1601390.78</v>
      </c>
      <c r="F922" s="65">
        <f>Raw_endusebreakdownannual!F921</f>
        <v>137788.4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1160820.04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488408.98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5435361.1200000001</v>
      </c>
      <c r="F932" s="65">
        <f>Raw_endusebreakdownannual!F931</f>
        <v>757890.29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26776.98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1846510.84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1349949.3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1601390.78</v>
      </c>
      <c r="F937" s="65">
        <f>Raw_endusebreakdownannual!F936</f>
        <v>137788.4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1124363.92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433491.1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5922214.8399999999</v>
      </c>
      <c r="F947" s="65">
        <f>Raw_endusebreakdownannual!F946</f>
        <v>598056.47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506176.79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881150.2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1349949.3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1601390.78</v>
      </c>
      <c r="F952" s="65">
        <f>Raw_endusebreakdownannual!F951</f>
        <v>137788.4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1207719.28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576085.94999999995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5040209.55</v>
      </c>
      <c r="F962" s="65">
        <f>Raw_endusebreakdownannual!F961</f>
        <v>1220051.1299999999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82759.210000000006</v>
      </c>
      <c r="F963" s="65">
        <f>Raw_endusebreakdownannual!F962</f>
        <v>5.09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47003.199999999997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2621196.56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1601390.78</v>
      </c>
      <c r="F967" s="65">
        <f>Raw_endusebreakdownannual!F966</f>
        <v>137788.4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1324791.04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637517.21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5677140.79</v>
      </c>
      <c r="F977" s="65">
        <f>Raw_endusebreakdownannual!F976</f>
        <v>775310.7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69411.67</v>
      </c>
      <c r="F978" s="65">
        <f>Raw_endusebreakdownannual!F977</f>
        <v>22.43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555108.56000000006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2621196.56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1601390.78</v>
      </c>
      <c r="F982" s="65">
        <f>Raw_endusebreakdownannual!F981</f>
        <v>137788.4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1466773.55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585833.04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6313881.1100000003</v>
      </c>
      <c r="F992" s="65">
        <f>Raw_endusebreakdownannual!F991</f>
        <v>723643.86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31350.39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339307.78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2621196.56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1601390.78</v>
      </c>
      <c r="F997" s="65">
        <f>Raw_endusebreakdownannual!F996</f>
        <v>137788.4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1419577.77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583536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6012823.2800000003</v>
      </c>
      <c r="F1007" s="65">
        <f>Raw_endusebreakdownannual!F1006</f>
        <v>721324.4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28224.03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664062.66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2621196.56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1601390.78</v>
      </c>
      <c r="F1012" s="65">
        <f>Raw_endusebreakdownannual!F1011</f>
        <v>137788.4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1479205.12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563536.03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6394079.1500000004</v>
      </c>
      <c r="F1022" s="65">
        <f>Raw_endusebreakdownannual!F1021</f>
        <v>701324.42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32563.56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439171.58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2621196.56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1601390.78</v>
      </c>
      <c r="F1027" s="65">
        <f>Raw_endusebreakdownannual!F1026</f>
        <v>137788.4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1426786.18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583566.94999999995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6121108.6600000001</v>
      </c>
      <c r="F1037" s="65">
        <f>Raw_endusebreakdownannual!F1036</f>
        <v>721355.35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4324.88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685741.18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2621196.56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1601390.78</v>
      </c>
      <c r="F1042" s="65">
        <f>Raw_endusebreakdownannual!F1041</f>
        <v>137788.4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1475194.73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537570.81000000006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6387848.1399999997</v>
      </c>
      <c r="F1052" s="65">
        <f>Raw_endusebreakdownannual!F1051</f>
        <v>675359.21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3925.9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783909.79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2621196.56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1601390.78</v>
      </c>
      <c r="F1057" s="65">
        <f>Raw_endusebreakdownannual!F1056</f>
        <v>137788.4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1453891.9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530714.76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6464314.9199999999</v>
      </c>
      <c r="F1067" s="65">
        <f>Raw_endusebreakdownannual!F1066</f>
        <v>668503.16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7608.38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918412.15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2621196.56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1601390.78</v>
      </c>
      <c r="F1072" s="65">
        <f>Raw_endusebreakdownannual!F1071</f>
        <v>137788.4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1510364.03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529985.88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6658971.8899999997</v>
      </c>
      <c r="F1082" s="65">
        <f>Raw_endusebreakdownannual!F1081</f>
        <v>667774.28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5963.42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1051552.55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2621196.56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1601390.78</v>
      </c>
      <c r="F1087" s="65">
        <f>Raw_endusebreakdownannual!F1086</f>
        <v>137788.4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1607181.71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522613.44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6887285.0199999996</v>
      </c>
      <c r="F1097" s="65">
        <f>Raw_endusebreakdownannual!F1096</f>
        <v>660401.84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20720.03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1263688.8700000001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2621196.56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1601390.78</v>
      </c>
      <c r="F1102" s="65">
        <f>Raw_endusebreakdownannual!F1101</f>
        <v>137788.4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1558800.2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518536.26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7065796.4400000004</v>
      </c>
      <c r="F1112" s="65">
        <f>Raw_endusebreakdownannual!F1111</f>
        <v>656324.65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65944.3</v>
      </c>
      <c r="F1113" s="65">
        <f>Raw_endusebreakdownannual!F1112</f>
        <v>3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1257193.58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2621196.56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1601390.78</v>
      </c>
      <c r="F1117" s="65">
        <f>Raw_endusebreakdownannual!F1116</f>
        <v>137788.4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1623577.31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530121.72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7169302.54</v>
      </c>
      <c r="F1127" s="65">
        <f>Raw_endusebreakdownannual!F1126</f>
        <v>667913.12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67049.850000000006</v>
      </c>
      <c r="F1128" s="65">
        <f>Raw_endusebreakdownannual!F1127</f>
        <v>6.82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1076383.67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2621196.56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1601390.78</v>
      </c>
      <c r="F1132" s="65">
        <f>Raw_endusebreakdownannual!F1131</f>
        <v>137788.4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1542138.22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544993.97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6908159.0899999999</v>
      </c>
      <c r="F1142" s="65">
        <f>Raw_endusebreakdownannual!F1141</f>
        <v>682789.18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49367.81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1400172.42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2621196.56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1601390.78</v>
      </c>
      <c r="F1147" s="65">
        <f>Raw_endusebreakdownannual!F1146</f>
        <v>137788.4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1604387.24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514760.93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7276514.8200000003</v>
      </c>
      <c r="F1157" s="65">
        <f>Raw_endusebreakdownannual!F1156</f>
        <v>652549.32999999996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31679.56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1733040.15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2621196.56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1601390.78</v>
      </c>
      <c r="F1162" s="65">
        <f>Raw_endusebreakdownannual!F1161</f>
        <v>137788.4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1718198.04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488721.06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7705505.0999999996</v>
      </c>
      <c r="F1172" s="65">
        <f>Raw_endusebreakdownannual!F1171</f>
        <v>626509.44999999995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6313.24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2398082.52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2621196.56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1601390.78</v>
      </c>
      <c r="F1177" s="65">
        <f>Raw_endusebreakdownannual!F1176</f>
        <v>137788.4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1659408.44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433892.63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8286391.5300000003</v>
      </c>
      <c r="F1187" s="65">
        <f>Raw_endusebreakdownannual!F1186</f>
        <v>571681.03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153554</v>
      </c>
      <c r="F1188" s="65">
        <f>Raw_endusebreakdownannual!F1187</f>
        <v>294.10000000000002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1174347.77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2621196.56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1601390.78</v>
      </c>
      <c r="F1192" s="65">
        <f>Raw_endusebreakdownannual!F1191</f>
        <v>137788.4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1787051.83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576310.93999999994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7337540.9299999997</v>
      </c>
      <c r="F1202" s="65">
        <f>Raw_endusebreakdownannual!F1201</f>
        <v>714393.44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109439.87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34606.47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1349949.3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1601390.78</v>
      </c>
      <c r="F1207" s="65">
        <f>Raw_endusebreakdownannual!F1206</f>
        <v>137788.4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896119.67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637358.53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3991506.09</v>
      </c>
      <c r="F1217" s="65">
        <f>Raw_endusebreakdownannual!F1216</f>
        <v>775146.93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78611.360000000001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402529.89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1349949.3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1601390.78</v>
      </c>
      <c r="F1222" s="65">
        <f>Raw_endusebreakdownannual!F1221</f>
        <v>137788.4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981258.33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585497.09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4413739.67</v>
      </c>
      <c r="F1232" s="65">
        <f>Raw_endusebreakdownannual!F1231</f>
        <v>723285.49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38466.74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245743.13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1349949.3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1601390.78</v>
      </c>
      <c r="F1237" s="65">
        <f>Raw_endusebreakdownannual!F1236</f>
        <v>137788.4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963233.46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583260.93999999994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4198783.41</v>
      </c>
      <c r="F1247" s="65">
        <f>Raw_endusebreakdownannual!F1246</f>
        <v>721049.34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32563.91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482590.44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1349949.3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1601390.78</v>
      </c>
      <c r="F1252" s="65">
        <f>Raw_endusebreakdownannual!F1251</f>
        <v>137788.4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991207.16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563151.93000000005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4457701.59</v>
      </c>
      <c r="F1262" s="65">
        <f>Raw_endusebreakdownannual!F1261</f>
        <v>700940.33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32959.919999999998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309967.88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1349949.3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1601390.78</v>
      </c>
      <c r="F1267" s="65">
        <f>Raw_endusebreakdownannual!F1266</f>
        <v>137788.4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960395.7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583264.5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4254663.58</v>
      </c>
      <c r="F1277" s="65">
        <f>Raw_endusebreakdownannual!F1276</f>
        <v>721052.9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3684.72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492484.68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1349949.3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1601390.78</v>
      </c>
      <c r="F1282" s="65">
        <f>Raw_endusebreakdownannual!F1281</f>
        <v>137788.4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987724.09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537235.69999999995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4435233.57</v>
      </c>
      <c r="F1292" s="65">
        <f>Raw_endusebreakdownannual!F1291</f>
        <v>675024.1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3253.72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561890.9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1349949.3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1601390.78</v>
      </c>
      <c r="F1297" s="65">
        <f>Raw_endusebreakdownannual!F1296</f>
        <v>137788.4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976622.23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530428.84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4493106.93</v>
      </c>
      <c r="F1307" s="65">
        <f>Raw_endusebreakdownannual!F1306</f>
        <v>668217.24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7051.86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665324.12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1349949.3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1601390.78</v>
      </c>
      <c r="F1312" s="65">
        <f>Raw_endusebreakdownannual!F1311</f>
        <v>137788.4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1003531.55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529644.35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4627247.62</v>
      </c>
      <c r="F1322" s="65">
        <f>Raw_endusebreakdownannual!F1321</f>
        <v>667432.75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5059.8999999999996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752086.76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1349949.3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1601390.78</v>
      </c>
      <c r="F1327" s="65">
        <f>Raw_endusebreakdownannual!F1326</f>
        <v>137788.4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1055316.47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522313.65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4763803.2</v>
      </c>
      <c r="F1337" s="65">
        <f>Raw_endusebreakdownannual!F1336</f>
        <v>660102.04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22540.15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945829.33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1349949.3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1601390.78</v>
      </c>
      <c r="F1342" s="65">
        <f>Raw_endusebreakdownannual!F1341</f>
        <v>137788.4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1056852.74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518186.09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4976562.3099999996</v>
      </c>
      <c r="F1352" s="65">
        <f>Raw_endusebreakdownannual!F1351</f>
        <v>655974.49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81682.61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950214.07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1349949.3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1601390.78</v>
      </c>
      <c r="F1357" s="65">
        <f>Raw_endusebreakdownannual!F1356</f>
        <v>137788.4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1084591.75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529764.61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5067828.5</v>
      </c>
      <c r="F1367" s="65">
        <f>Raw_endusebreakdownannual!F1366</f>
        <v>667553.01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79455.03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805954.09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1349949.3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1601390.78</v>
      </c>
      <c r="F1372" s="65">
        <f>Raw_endusebreakdownannual!F1371</f>
        <v>137788.4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1036016.41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544671.43000000005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4872765.6100000003</v>
      </c>
      <c r="F1382" s="65">
        <f>Raw_endusebreakdownannual!F1381</f>
        <v>682459.83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64540.07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1056597.3999999999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1349949.3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1601390.78</v>
      </c>
      <c r="F1387" s="65">
        <f>Raw_endusebreakdownannual!F1386</f>
        <v>137788.4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1078850.51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514440.31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5151328.0599999996</v>
      </c>
      <c r="F1397" s="65">
        <f>Raw_endusebreakdownannual!F1396</f>
        <v>652228.71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35768.400000000001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1322883.6399999999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1349949.3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1601390.78</v>
      </c>
      <c r="F1402" s="65">
        <f>Raw_endusebreakdownannual!F1401</f>
        <v>137788.4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1160820.04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488408.9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5470812.1600000001</v>
      </c>
      <c r="F1412" s="65">
        <f>Raw_endusebreakdownannual!F1411</f>
        <v>626197.30000000005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7185.9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1846417.64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1349949.3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1601390.78</v>
      </c>
      <c r="F1417" s="65">
        <f>Raw_endusebreakdownannual!F1416</f>
        <v>137788.4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1124363.92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433491.1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5929307.54</v>
      </c>
      <c r="F1427" s="65">
        <f>Raw_endusebreakdownannual!F1426</f>
        <v>571279.49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164585.70000000001</v>
      </c>
      <c r="F1428" s="65">
        <f>Raw_endusebreakdownannual!F1427</f>
        <v>17.62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888673.93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1349949.3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1601390.78</v>
      </c>
      <c r="F1432" s="65">
        <f>Raw_endusebreakdownannual!F1431</f>
        <v>137788.4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1207719.28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576087.5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5212318.99</v>
      </c>
      <c r="F1442" s="65">
        <f>Raw_endusebreakdownannual!F1441</f>
        <v>713893.51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66.25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46491.99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2621196.56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1601390.78</v>
      </c>
      <c r="F1447" s="65">
        <f>Raw_endusebreakdownannual!F1446</f>
        <v>137788.4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1327974.81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637519.41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5597054.1299999999</v>
      </c>
      <c r="F1457" s="65">
        <f>Raw_endusebreakdownannual!F1456</f>
        <v>775374.06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66.180000000000007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555859.64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2621196.56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1601390.78</v>
      </c>
      <c r="F1462" s="65">
        <f>Raw_endusebreakdownannual!F1461</f>
        <v>137788.4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1468406.06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585829.81000000006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6246853.04</v>
      </c>
      <c r="F1472" s="65">
        <f>Raw_endusebreakdownannual!F1471</f>
        <v>723684.39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5.64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342049.38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2621196.56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1601390.78</v>
      </c>
      <c r="F1477" s="65">
        <f>Raw_endusebreakdownannual!F1476</f>
        <v>137788.4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1419879.62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583538.27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5984516.3499999996</v>
      </c>
      <c r="F1487" s="65">
        <f>Raw_endusebreakdownannual!F1486</f>
        <v>721332.31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1.68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665006.56000000006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2621196.56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1601390.78</v>
      </c>
      <c r="F1492" s="65">
        <f>Raw_endusebreakdownannual!F1491</f>
        <v>137788.4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1479518.51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563538.62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6367112.4100000001</v>
      </c>
      <c r="F1502" s="65">
        <f>Raw_endusebreakdownannual!F1501</f>
        <v>701328.69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440049.26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2621196.56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1601390.78</v>
      </c>
      <c r="F1507" s="65">
        <f>Raw_endusebreakdownannual!F1506</f>
        <v>137788.4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1426860.25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583570.07999999996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6089496.8499999996</v>
      </c>
      <c r="F1517" s="65">
        <f>Raw_endusebreakdownannual!F1516</f>
        <v>721358.47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714217.35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2621196.56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1601390.78</v>
      </c>
      <c r="F1522" s="65">
        <f>Raw_endusebreakdownannual!F1521</f>
        <v>137788.4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1475194.73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537572.03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6411999.4299999997</v>
      </c>
      <c r="F1532" s="65">
        <f>Raw_endusebreakdownannual!F1531</f>
        <v>675360.43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801584.22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2621196.56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1601390.78</v>
      </c>
      <c r="F1537" s="65">
        <f>Raw_endusebreakdownannual!F1536</f>
        <v>137788.4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1453891.9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530720.57999999996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6478063.4500000002</v>
      </c>
      <c r="F1547" s="65">
        <f>Raw_endusebreakdownannual!F1546</f>
        <v>668508.97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927316.39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2621196.56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1601390.78</v>
      </c>
      <c r="F1552" s="65">
        <f>Raw_endusebreakdownannual!F1551</f>
        <v>137788.4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1510364.03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529987.86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6660267.75</v>
      </c>
      <c r="F1562" s="65">
        <f>Raw_endusebreakdownannual!F1561</f>
        <v>667776.26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1060606.67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2621196.56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1601390.78</v>
      </c>
      <c r="F1567" s="65">
        <f>Raw_endusebreakdownannual!F1566</f>
        <v>137788.4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1607181.71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522614.46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6890375.7199999997</v>
      </c>
      <c r="F1577" s="65">
        <f>Raw_endusebreakdownannual!F1576</f>
        <v>660402.86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1261949.01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2621196.56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1601390.78</v>
      </c>
      <c r="F1582" s="65">
        <f>Raw_endusebreakdownannual!F1581</f>
        <v>137788.4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1558848.55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518537.11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7043384.9000000004</v>
      </c>
      <c r="F1592" s="65">
        <f>Raw_endusebreakdownannual!F1591</f>
        <v>656325.5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17.420000000000002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1253062.82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2621196.56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1601390.78</v>
      </c>
      <c r="F1597" s="65">
        <f>Raw_endusebreakdownannual!F1596</f>
        <v>137788.4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1626346.05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530122.86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7101996.21</v>
      </c>
      <c r="F1607" s="65">
        <f>Raw_endusebreakdownannual!F1606</f>
        <v>667928.68000000005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47.79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1073847.2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2621196.56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1601390.78</v>
      </c>
      <c r="F1612" s="65">
        <f>Raw_endusebreakdownannual!F1611</f>
        <v>137788.4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1544840.37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544997.66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6841274.9100000001</v>
      </c>
      <c r="F1622" s="65">
        <f>Raw_endusebreakdownannual!F1621</f>
        <v>682833.84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2.2200000000000002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1398818.78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2621196.56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1601390.78</v>
      </c>
      <c r="F1627" s="65">
        <f>Raw_endusebreakdownannual!F1626</f>
        <v>137788.4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1605927.52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514764.39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7227333.6399999997</v>
      </c>
      <c r="F1637" s="65">
        <f>Raw_endusebreakdownannual!F1636</f>
        <v>652555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0.23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1732127.17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2621196.56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1601390.78</v>
      </c>
      <c r="F1642" s="65">
        <f>Raw_endusebreakdownannual!F1641</f>
        <v>137788.4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1719163.2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488722.67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7673877.71</v>
      </c>
      <c r="F1652" s="65">
        <f>Raw_endusebreakdownannual!F1651</f>
        <v>626511.30000000005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2397417.7200000002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2621196.56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1601390.78</v>
      </c>
      <c r="F1657" s="65">
        <f>Raw_endusebreakdownannual!F1656</f>
        <v>137788.4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1659408.44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433894.27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8279413.5</v>
      </c>
      <c r="F1667" s="65">
        <f>Raw_endusebreakdownannual!F1666</f>
        <v>571682.66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779.31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1160056.3999999999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2621196.56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1601390.78</v>
      </c>
      <c r="F1672" s="65">
        <f>Raw_endusebreakdownannual!F1671</f>
        <v>137788.4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1801902.1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576312.97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7184545.8399999999</v>
      </c>
      <c r="F1682" s="65">
        <f>Raw_endusebreakdownannual!F1681</f>
        <v>714880.67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26.75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34140.32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1349949.3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1601390.78</v>
      </c>
      <c r="F1687" s="65">
        <f>Raw_endusebreakdownannual!F1686</f>
        <v>137788.4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897128.26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637358.5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3882608.65</v>
      </c>
      <c r="F1697" s="65">
        <f>Raw_endusebreakdownannual!F1696</f>
        <v>775173.64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2.0499999999999998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401570.07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1349949.3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1601390.78</v>
      </c>
      <c r="F1702" s="65">
        <f>Raw_endusebreakdownannual!F1701</f>
        <v>137788.4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981464.62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585517.63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4334374.7699999996</v>
      </c>
      <c r="F1712" s="65">
        <f>Raw_endusebreakdownannual!F1711</f>
        <v>723308.07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247579.96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1349949.3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1601390.78</v>
      </c>
      <c r="F1717" s="65">
        <f>Raw_endusebreakdownannual!F1716</f>
        <v>137788.4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963272.35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583262.35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4162192.39</v>
      </c>
      <c r="F1727" s="65">
        <f>Raw_endusebreakdownannual!F1726</f>
        <v>721050.75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483036.64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1349949.3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1601390.78</v>
      </c>
      <c r="F1732" s="65">
        <f>Raw_endusebreakdownannual!F1731</f>
        <v>137788.4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991207.16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563160.12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4425583.88</v>
      </c>
      <c r="F1742" s="65">
        <f>Raw_endusebreakdownannual!F1741</f>
        <v>700948.52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309924.94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1349949.3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1601390.78</v>
      </c>
      <c r="F1747" s="65">
        <f>Raw_endusebreakdownannual!F1746</f>
        <v>137788.4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960395.7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583246.64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4221660.72</v>
      </c>
      <c r="F1757" s="65">
        <f>Raw_endusebreakdownannual!F1756</f>
        <v>721035.04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522847.68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1349949.3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1601390.78</v>
      </c>
      <c r="F1762" s="65">
        <f>Raw_endusebreakdownannual!F1761</f>
        <v>137788.4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987724.09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537238.23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4461911.8600000003</v>
      </c>
      <c r="F1772" s="65">
        <f>Raw_endusebreakdownannual!F1771</f>
        <v>675026.63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581992.39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1349949.3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1601390.78</v>
      </c>
      <c r="F1777" s="65">
        <f>Raw_endusebreakdownannual!F1776</f>
        <v>137788.4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976622.23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530396.37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4509954.7</v>
      </c>
      <c r="F1787" s="65">
        <f>Raw_endusebreakdownannual!F1786</f>
        <v>668184.77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673079.23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1349949.3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1601390.78</v>
      </c>
      <c r="F1792" s="65">
        <f>Raw_endusebreakdownannual!F1791</f>
        <v>137788.4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1003531.55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529644.35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4627950.8600000003</v>
      </c>
      <c r="F1802" s="65">
        <f>Raw_endusebreakdownannual!F1801</f>
        <v>667432.75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764403.9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1349949.3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1601390.78</v>
      </c>
      <c r="F1807" s="65">
        <f>Raw_endusebreakdownannual!F1806</f>
        <v>137788.4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1055316.47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522276.32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4771060.45</v>
      </c>
      <c r="F1817" s="65">
        <f>Raw_endusebreakdownannual!F1816</f>
        <v>660064.72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942870.4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1349949.3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1601390.78</v>
      </c>
      <c r="F1822" s="65">
        <f>Raw_endusebreakdownannual!F1821</f>
        <v>137788.4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1056852.74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518173.21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4951063.22</v>
      </c>
      <c r="F1832" s="65">
        <f>Raw_endusebreakdownannual!F1831</f>
        <v>655961.61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0.05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947652.23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1349949.3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1601390.78</v>
      </c>
      <c r="F1837" s="65">
        <f>Raw_endusebreakdownannual!F1836</f>
        <v>137788.4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1085175.0900000001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529807.09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4984167.3899999997</v>
      </c>
      <c r="F1847" s="65">
        <f>Raw_endusebreakdownannual!F1846</f>
        <v>667595.53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4.0199999999999996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803688.75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1349949.3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1601390.78</v>
      </c>
      <c r="F1852" s="65">
        <f>Raw_endusebreakdownannual!F1851</f>
        <v>137788.4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1036778.48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544695.07999999996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4791807.3099999996</v>
      </c>
      <c r="F1862" s="65">
        <f>Raw_endusebreakdownannual!F1861</f>
        <v>682487.49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1055141.3700000001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1349949.3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1601390.78</v>
      </c>
      <c r="F1867" s="65">
        <f>Raw_endusebreakdownannual!F1866</f>
        <v>137788.4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1079191.95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514474.71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5085673.4000000004</v>
      </c>
      <c r="F1877" s="65">
        <f>Raw_endusebreakdownannual!F1876</f>
        <v>652263.1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1321137.6000000001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1349949.3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1601390.78</v>
      </c>
      <c r="F1882" s="65">
        <f>Raw_endusebreakdownannual!F1881</f>
        <v>137788.4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1160902.6100000001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488417.63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5433380.2999999998</v>
      </c>
      <c r="F1892" s="65">
        <f>Raw_endusebreakdownannual!F1891</f>
        <v>626206.02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1844814.41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1349949.3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1601390.78</v>
      </c>
      <c r="F1897" s="65">
        <f>Raw_endusebreakdownannual!F1896</f>
        <v>137788.4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1124363.92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433518.4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5920518.4100000001</v>
      </c>
      <c r="F1907" s="65">
        <f>Raw_endusebreakdownannual!F1906</f>
        <v>571306.80000000005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377.3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874893.92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1349949.3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1601390.78</v>
      </c>
      <c r="F1912" s="65">
        <f>Raw_endusebreakdownannual!F1911</f>
        <v>137788.4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1217465.55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576103.65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5043699.55</v>
      </c>
      <c r="F1922" s="65">
        <f>Raw_endusebreakdownannual!F1921</f>
        <v>714269.35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572320.75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61758.26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2621196.56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1601390.78</v>
      </c>
      <c r="F1927" s="65">
        <f>Raw_endusebreakdownannual!F1926</f>
        <v>137788.4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495526.25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637519.53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4779871.8499999996</v>
      </c>
      <c r="F1937" s="65">
        <f>Raw_endusebreakdownannual!F1936</f>
        <v>1347628.68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402597.45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548493.09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2621196.56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1601390.78</v>
      </c>
      <c r="F1942" s="65">
        <f>Raw_endusebreakdownannual!F1941</f>
        <v>137788.4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657623.35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585826.14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5428703.7800000003</v>
      </c>
      <c r="F1952" s="65">
        <f>Raw_endusebreakdownannual!F1951</f>
        <v>1126211.99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220517.45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368471.08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2621196.56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1601390.78</v>
      </c>
      <c r="F1957" s="65">
        <f>Raw_endusebreakdownannual!F1956</f>
        <v>137788.4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606529.84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583539.74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5197588.25</v>
      </c>
      <c r="F1967" s="65">
        <f>Raw_endusebreakdownannual!F1966</f>
        <v>941845.59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204528.65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657280.81000000006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2621196.56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1601390.78</v>
      </c>
      <c r="F1972" s="65">
        <f>Raw_endusebreakdownannual!F1971</f>
        <v>137788.4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684015.01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563542.48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5563883.1600000001</v>
      </c>
      <c r="F1982" s="65">
        <f>Raw_endusebreakdownannual!F1981</f>
        <v>905859.54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209115.64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452239.66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2621196.56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1601390.78</v>
      </c>
      <c r="F1987" s="65">
        <f>Raw_endusebreakdownannual!F1986</f>
        <v>137788.4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634239.02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583568.56000000006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5309066.03</v>
      </c>
      <c r="F1997" s="65">
        <f>Raw_endusebreakdownannual!F1996</f>
        <v>930472.6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40422.61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730179.83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2621196.56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1601390.78</v>
      </c>
      <c r="F2002" s="65">
        <f>Raw_endusebreakdownannual!F2001</f>
        <v>137788.4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719262.68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537574.76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5672029.8499999996</v>
      </c>
      <c r="F2012" s="65">
        <f>Raw_endusebreakdownannual!F2011</f>
        <v>715785.77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37142.660000000003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794368.89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2621196.56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1601390.78</v>
      </c>
      <c r="F2017" s="65">
        <f>Raw_endusebreakdownannual!F2016</f>
        <v>137788.4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717111.75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530728.25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5734067.9800000004</v>
      </c>
      <c r="F2027" s="65">
        <f>Raw_endusebreakdownannual!F2026</f>
        <v>705659.31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68143.5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905686.67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2621196.56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1601390.78</v>
      </c>
      <c r="F2032" s="65">
        <f>Raw_endusebreakdownannual!F2031</f>
        <v>137788.4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746196.15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529986.66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5874470.1699999999</v>
      </c>
      <c r="F2042" s="65">
        <f>Raw_endusebreakdownannual!F2041</f>
        <v>735918.55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57107.76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1022951.08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2621196.56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1601390.78</v>
      </c>
      <c r="F2047" s="65">
        <f>Raw_endusebreakdownannual!F2046</f>
        <v>137788.4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812760.68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522615.19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6058299.1100000003</v>
      </c>
      <c r="F2057" s="65">
        <f>Raw_endusebreakdownannual!F2056</f>
        <v>717511.35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137986.03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1216242.17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2621196.56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1601390.78</v>
      </c>
      <c r="F2062" s="65">
        <f>Raw_endusebreakdownannual!F2061</f>
        <v>137788.4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795829.05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518534.57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6234658.5700000003</v>
      </c>
      <c r="F2072" s="65">
        <f>Raw_endusebreakdownannual!F2071</f>
        <v>794308.99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417362.06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1206394.43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2621196.56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1601390.78</v>
      </c>
      <c r="F2077" s="65">
        <f>Raw_endusebreakdownannual!F2076</f>
        <v>137788.4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808505.72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530129.44999999995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6237487.4900000002</v>
      </c>
      <c r="F2087" s="65">
        <f>Raw_endusebreakdownannual!F2086</f>
        <v>1085279.9099999999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393128.19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1038402.41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2621196.56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1601390.78</v>
      </c>
      <c r="F2092" s="65">
        <f>Raw_endusebreakdownannual!F2091</f>
        <v>137788.4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749986.58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544995.16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6010976.3300000001</v>
      </c>
      <c r="F2102" s="65">
        <f>Raw_endusebreakdownannual!F2101</f>
        <v>1075911.75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318748.02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1352695.16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2621196.56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1601390.78</v>
      </c>
      <c r="F2107" s="65">
        <f>Raw_endusebreakdownannual!F2106</f>
        <v>137788.4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822049.82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514758.52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6397332.3200000003</v>
      </c>
      <c r="F2117" s="65">
        <f>Raw_endusebreakdownannual!F2116</f>
        <v>971294.93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212187.56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1662838.17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2621196.56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1601390.78</v>
      </c>
      <c r="F2122" s="65">
        <f>Raw_endusebreakdownannual!F2121</f>
        <v>137788.4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922399.25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488720.36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6807824.7699999996</v>
      </c>
      <c r="F2132" s="65">
        <f>Raw_endusebreakdownannual!F2131</f>
        <v>838696.31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50922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2315860.67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2621196.56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1601390.78</v>
      </c>
      <c r="F2137" s="65">
        <f>Raw_endusebreakdownannual!F2136</f>
        <v>137788.4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989303.95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433899.63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7527751.9699999997</v>
      </c>
      <c r="F2147" s="65">
        <f>Raw_endusebreakdownannual!F2146</f>
        <v>622610.03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701529.83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1109677.94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2621196.56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1601390.78</v>
      </c>
      <c r="F2152" s="65">
        <f>Raw_endusebreakdownannual!F2151</f>
        <v>137788.4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894480.91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576329.05000000005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6226746.1900000004</v>
      </c>
      <c r="F2162" s="65">
        <f>Raw_endusebreakdownannual!F2161</f>
        <v>1415647.28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704423.51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42767.9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1349949.3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1601390.78</v>
      </c>
      <c r="F2167" s="65">
        <f>Raw_endusebreakdownannual!F2166</f>
        <v>137788.4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341037.79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637359.91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3335145.76</v>
      </c>
      <c r="F2177" s="65">
        <f>Raw_endusebreakdownannual!F2176</f>
        <v>1479571.81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443753.64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395708.96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1349949.3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1601390.78</v>
      </c>
      <c r="F2182" s="65">
        <f>Raw_endusebreakdownannual!F2181</f>
        <v>137788.4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440654.43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585499.77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3787703.48</v>
      </c>
      <c r="F2192" s="65">
        <f>Raw_endusebreakdownannual!F2191</f>
        <v>1167041.81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264932.37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263194.37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1349949.3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1601390.78</v>
      </c>
      <c r="F2197" s="65">
        <f>Raw_endusebreakdownannual!F2196</f>
        <v>137788.4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411786.44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583264.93000000005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3626320.89</v>
      </c>
      <c r="F2207" s="65">
        <f>Raw_endusebreakdownannual!F2206</f>
        <v>985985.69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230222.98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476212.9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1349949.3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1601390.78</v>
      </c>
      <c r="F2212" s="65">
        <f>Raw_endusebreakdownannual!F2211</f>
        <v>137788.4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460049.47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563191.43999999994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3887602.45</v>
      </c>
      <c r="F2222" s="65">
        <f>Raw_endusebreakdownannual!F2221</f>
        <v>931202.81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216744.69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316215.09000000003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1349949.3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1601390.78</v>
      </c>
      <c r="F2227" s="65">
        <f>Raw_endusebreakdownannual!F2226</f>
        <v>137788.4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425912.05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583271.65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3693467.22</v>
      </c>
      <c r="F2237" s="65">
        <f>Raw_endusebreakdownannual!F2236</f>
        <v>937804.74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38323.11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534245.61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1349949.3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1601390.78</v>
      </c>
      <c r="F2242" s="65">
        <f>Raw_endusebreakdownannual!F2241</f>
        <v>137788.4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488645.56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537226.07999999996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3974231.25</v>
      </c>
      <c r="F2252" s="65">
        <f>Raw_endusebreakdownannual!F2251</f>
        <v>713337.58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34568.31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575589.87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1349949.3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1601390.78</v>
      </c>
      <c r="F2257" s="65">
        <f>Raw_endusebreakdownannual!F2256</f>
        <v>137788.4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484803.69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530430.32999999996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4011733.65</v>
      </c>
      <c r="F2267" s="65">
        <f>Raw_endusebreakdownannual!F2266</f>
        <v>702787.04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62076.79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663963.81000000006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1349949.3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1601390.78</v>
      </c>
      <c r="F2272" s="65">
        <f>Raw_endusebreakdownannual!F2271</f>
        <v>137788.4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500101.65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529652.17000000004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4115405.53</v>
      </c>
      <c r="F2282" s="65">
        <f>Raw_endusebreakdownannual!F2281</f>
        <v>729517.35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50432.639999999999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741536.26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1349949.3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1601390.78</v>
      </c>
      <c r="F2287" s="65">
        <f>Raw_endusebreakdownannual!F2286</f>
        <v>137788.4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538938.68999999994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522293.52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4231815.0199999996</v>
      </c>
      <c r="F2297" s="65">
        <f>Raw_endusebreakdownannual!F2296</f>
        <v>710514.55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145102.31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916354.01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1349949.3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1601390.78</v>
      </c>
      <c r="F2302" s="65">
        <f>Raw_endusebreakdownannual!F2301</f>
        <v>137788.4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544259.61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518144.99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4411953.6900000004</v>
      </c>
      <c r="F2312" s="65">
        <f>Raw_endusebreakdownannual!F2311</f>
        <v>801035.69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472099.96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918450.3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1349949.3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1601390.78</v>
      </c>
      <c r="F2317" s="65">
        <f>Raw_endusebreakdownannual!F2316</f>
        <v>137788.4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550709.80000000005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529759.53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4420500.18</v>
      </c>
      <c r="F2327" s="65">
        <f>Raw_endusebreakdownannual!F2326</f>
        <v>1139647.8899999999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440656.79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781486.92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1349949.3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1601390.78</v>
      </c>
      <c r="F2332" s="65">
        <f>Raw_endusebreakdownannual!F2331</f>
        <v>137788.4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511118.08000000002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544675.59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4243945.08</v>
      </c>
      <c r="F2342" s="65">
        <f>Raw_endusebreakdownannual!F2341</f>
        <v>1123120.78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379286.68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1025596.96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1349949.3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1601390.78</v>
      </c>
      <c r="F2347" s="65">
        <f>Raw_endusebreakdownannual!F2346</f>
        <v>137788.4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566487.93000000005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514442.9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4543424.97</v>
      </c>
      <c r="F2357" s="65">
        <f>Raw_endusebreakdownannual!F2356</f>
        <v>1031517.97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225269.3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1277154.3999999999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1349949.3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1601390.78</v>
      </c>
      <c r="F2362" s="65">
        <f>Raw_endusebreakdownannual!F2361</f>
        <v>137788.4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638353.14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488228.3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4866847.62</v>
      </c>
      <c r="F2372" s="65">
        <f>Raw_endusebreakdownannual!F2371</f>
        <v>851286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53256.38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1795662.44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1349949.3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1601390.78</v>
      </c>
      <c r="F2377" s="65">
        <f>Raw_endusebreakdownannual!F2376</f>
        <v>137788.4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703272.95999999996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433459.32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5450275.4800000004</v>
      </c>
      <c r="F2387" s="65">
        <f>Raw_endusebreakdownannual!F2386</f>
        <v>624504.1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720460.34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841706.51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1349949.3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1601390.78</v>
      </c>
      <c r="F2392" s="65">
        <f>Raw_endusebreakdownannual!F2391</f>
        <v>137788.4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609036.80000000005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576106.31000000006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4402083.3899999997</v>
      </c>
      <c r="F2402" s="65">
        <f>Raw_endusebreakdownannual!F2401</f>
        <v>1434355.05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416</v>
      </c>
      <c r="E2">
        <v>0</v>
      </c>
      <c r="F2">
        <v>676261.53</v>
      </c>
    </row>
    <row r="3" spans="1:6" x14ac:dyDescent="0.25">
      <c r="A3" t="s">
        <v>39</v>
      </c>
      <c r="B3" t="s">
        <v>73</v>
      </c>
      <c r="C3" t="s">
        <v>67</v>
      </c>
      <c r="D3" t="s">
        <v>417</v>
      </c>
      <c r="E3">
        <v>71621.490000000005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418</v>
      </c>
      <c r="E4">
        <v>2621196.56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419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420</v>
      </c>
      <c r="E6">
        <v>1601390.78</v>
      </c>
      <c r="F6">
        <v>137788.4</v>
      </c>
    </row>
    <row r="7" spans="1:6" x14ac:dyDescent="0.25">
      <c r="A7" t="s">
        <v>39</v>
      </c>
      <c r="B7" t="s">
        <v>73</v>
      </c>
      <c r="C7" t="s">
        <v>67</v>
      </c>
      <c r="D7" t="s">
        <v>421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422</v>
      </c>
      <c r="E8">
        <v>516273.36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423</v>
      </c>
      <c r="E9">
        <v>4117.72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424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425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426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427</v>
      </c>
      <c r="E13">
        <v>0</v>
      </c>
      <c r="F13">
        <v>637512.46</v>
      </c>
    </row>
    <row r="14" spans="1:6" x14ac:dyDescent="0.25">
      <c r="A14" t="s">
        <v>39</v>
      </c>
      <c r="B14" t="s">
        <v>73</v>
      </c>
      <c r="C14" t="s">
        <v>67</v>
      </c>
      <c r="D14" t="s">
        <v>428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429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430</v>
      </c>
      <c r="E16">
        <v>4814599.92</v>
      </c>
      <c r="F16">
        <v>1451562.39</v>
      </c>
    </row>
    <row r="17" spans="1:6" x14ac:dyDescent="0.25">
      <c r="A17" t="s">
        <v>39</v>
      </c>
      <c r="B17" t="s">
        <v>74</v>
      </c>
      <c r="C17" t="s">
        <v>67</v>
      </c>
      <c r="D17" t="s">
        <v>416</v>
      </c>
      <c r="E17">
        <v>0</v>
      </c>
      <c r="F17">
        <v>513629.55</v>
      </c>
    </row>
    <row r="18" spans="1:6" x14ac:dyDescent="0.25">
      <c r="A18" t="s">
        <v>39</v>
      </c>
      <c r="B18" t="s">
        <v>74</v>
      </c>
      <c r="C18" t="s">
        <v>67</v>
      </c>
      <c r="D18" t="s">
        <v>417</v>
      </c>
      <c r="E18">
        <v>704983.58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418</v>
      </c>
      <c r="E19">
        <v>2621196.56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419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420</v>
      </c>
      <c r="E21">
        <v>1601390.78</v>
      </c>
      <c r="F21">
        <v>137788.4</v>
      </c>
    </row>
    <row r="22" spans="1:6" x14ac:dyDescent="0.25">
      <c r="A22" t="s">
        <v>39</v>
      </c>
      <c r="B22" t="s">
        <v>74</v>
      </c>
      <c r="C22" t="s">
        <v>67</v>
      </c>
      <c r="D22" t="s">
        <v>421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422</v>
      </c>
      <c r="E23">
        <v>687881.27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423</v>
      </c>
      <c r="E24">
        <v>27787.64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424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425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426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427</v>
      </c>
      <c r="E28">
        <v>0</v>
      </c>
      <c r="F28">
        <v>585828.91</v>
      </c>
    </row>
    <row r="29" spans="1:6" x14ac:dyDescent="0.25">
      <c r="A29" t="s">
        <v>39</v>
      </c>
      <c r="B29" t="s">
        <v>74</v>
      </c>
      <c r="C29" t="s">
        <v>67</v>
      </c>
      <c r="D29" t="s">
        <v>428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429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430</v>
      </c>
      <c r="E31">
        <v>5643239.8300000001</v>
      </c>
      <c r="F31">
        <v>1237246.8500000001</v>
      </c>
    </row>
    <row r="32" spans="1:6" x14ac:dyDescent="0.25">
      <c r="A32" t="s">
        <v>39</v>
      </c>
      <c r="B32" t="s">
        <v>75</v>
      </c>
      <c r="C32" t="s">
        <v>67</v>
      </c>
      <c r="D32" t="s">
        <v>416</v>
      </c>
      <c r="E32">
        <v>0</v>
      </c>
      <c r="F32">
        <v>294319.13</v>
      </c>
    </row>
    <row r="33" spans="1:6" x14ac:dyDescent="0.25">
      <c r="A33" t="s">
        <v>39</v>
      </c>
      <c r="B33" t="s">
        <v>75</v>
      </c>
      <c r="C33" t="s">
        <v>67</v>
      </c>
      <c r="D33" t="s">
        <v>417</v>
      </c>
      <c r="E33">
        <v>449559.53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418</v>
      </c>
      <c r="E34">
        <v>2621196.56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419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420</v>
      </c>
      <c r="E36">
        <v>1601390.78</v>
      </c>
      <c r="F36">
        <v>137788.4</v>
      </c>
    </row>
    <row r="37" spans="1:6" x14ac:dyDescent="0.25">
      <c r="A37" t="s">
        <v>39</v>
      </c>
      <c r="B37" t="s">
        <v>75</v>
      </c>
      <c r="C37" t="s">
        <v>67</v>
      </c>
      <c r="D37" t="s">
        <v>421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422</v>
      </c>
      <c r="E38">
        <v>560709.29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423</v>
      </c>
      <c r="E39">
        <v>22121.22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424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425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426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427</v>
      </c>
      <c r="E43">
        <v>0</v>
      </c>
      <c r="F43">
        <v>583539.96</v>
      </c>
    </row>
    <row r="44" spans="1:6" x14ac:dyDescent="0.25">
      <c r="A44" t="s">
        <v>39</v>
      </c>
      <c r="B44" t="s">
        <v>75</v>
      </c>
      <c r="C44" t="s">
        <v>67</v>
      </c>
      <c r="D44" t="s">
        <v>428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429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430</v>
      </c>
      <c r="E46">
        <v>5254977.3899999997</v>
      </c>
      <c r="F46">
        <v>1015647.48</v>
      </c>
    </row>
    <row r="47" spans="1:6" x14ac:dyDescent="0.25">
      <c r="A47" t="s">
        <v>39</v>
      </c>
      <c r="B47" t="s">
        <v>76</v>
      </c>
      <c r="C47" t="s">
        <v>67</v>
      </c>
      <c r="D47" t="s">
        <v>416</v>
      </c>
      <c r="E47">
        <v>0</v>
      </c>
      <c r="F47">
        <v>280600.76</v>
      </c>
    </row>
    <row r="48" spans="1:6" x14ac:dyDescent="0.25">
      <c r="A48" t="s">
        <v>39</v>
      </c>
      <c r="B48" t="s">
        <v>76</v>
      </c>
      <c r="C48" t="s">
        <v>67</v>
      </c>
      <c r="D48" t="s">
        <v>417</v>
      </c>
      <c r="E48">
        <v>827869.25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418</v>
      </c>
      <c r="E49">
        <v>2621196.56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419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420</v>
      </c>
      <c r="E51">
        <v>1601390.78</v>
      </c>
      <c r="F51">
        <v>137788.4</v>
      </c>
    </row>
    <row r="52" spans="1:6" x14ac:dyDescent="0.25">
      <c r="A52" t="s">
        <v>39</v>
      </c>
      <c r="B52" t="s">
        <v>76</v>
      </c>
      <c r="C52" t="s">
        <v>67</v>
      </c>
      <c r="D52" t="s">
        <v>421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422</v>
      </c>
      <c r="E53">
        <v>732334.65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423</v>
      </c>
      <c r="E54">
        <v>31622.31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424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425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426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427</v>
      </c>
      <c r="E58">
        <v>0</v>
      </c>
      <c r="F58">
        <v>563548.72</v>
      </c>
    </row>
    <row r="59" spans="1:6" x14ac:dyDescent="0.25">
      <c r="A59" t="s">
        <v>39</v>
      </c>
      <c r="B59" t="s">
        <v>76</v>
      </c>
      <c r="C59" t="s">
        <v>67</v>
      </c>
      <c r="D59" t="s">
        <v>428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429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430</v>
      </c>
      <c r="E61">
        <v>5814413.5499999998</v>
      </c>
      <c r="F61">
        <v>981937.88</v>
      </c>
    </row>
    <row r="62" spans="1:6" x14ac:dyDescent="0.25">
      <c r="A62" t="s">
        <v>39</v>
      </c>
      <c r="B62" t="s">
        <v>77</v>
      </c>
      <c r="C62" t="s">
        <v>67</v>
      </c>
      <c r="D62" t="s">
        <v>416</v>
      </c>
      <c r="E62">
        <v>0</v>
      </c>
      <c r="F62">
        <v>283365.53999999998</v>
      </c>
    </row>
    <row r="63" spans="1:6" x14ac:dyDescent="0.25">
      <c r="A63" t="s">
        <v>39</v>
      </c>
      <c r="B63" t="s">
        <v>77</v>
      </c>
      <c r="C63" t="s">
        <v>67</v>
      </c>
      <c r="D63" t="s">
        <v>417</v>
      </c>
      <c r="E63">
        <v>536361.4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418</v>
      </c>
      <c r="E64">
        <v>2621196.56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419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420</v>
      </c>
      <c r="E66">
        <v>1601390.78</v>
      </c>
      <c r="F66">
        <v>137788.4</v>
      </c>
    </row>
    <row r="67" spans="1:6" x14ac:dyDescent="0.25">
      <c r="A67" t="s">
        <v>39</v>
      </c>
      <c r="B67" t="s">
        <v>77</v>
      </c>
      <c r="C67" t="s">
        <v>67</v>
      </c>
      <c r="D67" t="s">
        <v>421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422</v>
      </c>
      <c r="E68">
        <v>572885.07999999996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423</v>
      </c>
      <c r="E69">
        <v>21905.25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424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425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426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427</v>
      </c>
      <c r="E73">
        <v>0</v>
      </c>
      <c r="F73">
        <v>583568.07999999996</v>
      </c>
    </row>
    <row r="74" spans="1:6" x14ac:dyDescent="0.25">
      <c r="A74" t="s">
        <v>39</v>
      </c>
      <c r="B74" t="s">
        <v>77</v>
      </c>
      <c r="C74" t="s">
        <v>67</v>
      </c>
      <c r="D74" t="s">
        <v>428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429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430</v>
      </c>
      <c r="E76">
        <v>5353739.07</v>
      </c>
      <c r="F76">
        <v>1004722.01</v>
      </c>
    </row>
    <row r="77" spans="1:6" x14ac:dyDescent="0.25">
      <c r="A77" t="s">
        <v>39</v>
      </c>
      <c r="B77" t="s">
        <v>78</v>
      </c>
      <c r="C77" t="s">
        <v>67</v>
      </c>
      <c r="D77" t="s">
        <v>416</v>
      </c>
      <c r="E77">
        <v>0</v>
      </c>
      <c r="F77">
        <v>72165.06</v>
      </c>
    </row>
    <row r="78" spans="1:6" x14ac:dyDescent="0.25">
      <c r="A78" t="s">
        <v>39</v>
      </c>
      <c r="B78" t="s">
        <v>78</v>
      </c>
      <c r="C78" t="s">
        <v>67</v>
      </c>
      <c r="D78" t="s">
        <v>417</v>
      </c>
      <c r="E78">
        <v>914619.85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418</v>
      </c>
      <c r="E79">
        <v>2621196.56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419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420</v>
      </c>
      <c r="E81">
        <v>1601390.78</v>
      </c>
      <c r="F81">
        <v>137788.4</v>
      </c>
    </row>
    <row r="82" spans="1:6" x14ac:dyDescent="0.25">
      <c r="A82" t="s">
        <v>39</v>
      </c>
      <c r="B82" t="s">
        <v>78</v>
      </c>
      <c r="C82" t="s">
        <v>67</v>
      </c>
      <c r="D82" t="s">
        <v>421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422</v>
      </c>
      <c r="E83">
        <v>801046.64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423</v>
      </c>
      <c r="E84">
        <v>37930.870000000003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424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425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426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427</v>
      </c>
      <c r="E88">
        <v>0</v>
      </c>
      <c r="F88">
        <v>537578.75</v>
      </c>
    </row>
    <row r="89" spans="1:6" x14ac:dyDescent="0.25">
      <c r="A89" t="s">
        <v>39</v>
      </c>
      <c r="B89" t="s">
        <v>78</v>
      </c>
      <c r="C89" t="s">
        <v>67</v>
      </c>
      <c r="D89" t="s">
        <v>428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429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430</v>
      </c>
      <c r="E91">
        <v>5976184.7000000002</v>
      </c>
      <c r="F91">
        <v>747532.21</v>
      </c>
    </row>
    <row r="92" spans="1:6" x14ac:dyDescent="0.25">
      <c r="A92" t="s">
        <v>39</v>
      </c>
      <c r="B92" t="s">
        <v>79</v>
      </c>
      <c r="C92" t="s">
        <v>67</v>
      </c>
      <c r="D92" t="s">
        <v>416</v>
      </c>
      <c r="E92">
        <v>0</v>
      </c>
      <c r="F92">
        <v>73776.990000000005</v>
      </c>
    </row>
    <row r="93" spans="1:6" x14ac:dyDescent="0.25">
      <c r="A93" t="s">
        <v>39</v>
      </c>
      <c r="B93" t="s">
        <v>79</v>
      </c>
      <c r="C93" t="s">
        <v>67</v>
      </c>
      <c r="D93" t="s">
        <v>417</v>
      </c>
      <c r="E93">
        <v>1039013.93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418</v>
      </c>
      <c r="E94">
        <v>2621196.56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419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420</v>
      </c>
      <c r="E96">
        <v>1601390.78</v>
      </c>
      <c r="F96">
        <v>137788.4</v>
      </c>
    </row>
    <row r="97" spans="1:6" x14ac:dyDescent="0.25">
      <c r="A97" t="s">
        <v>39</v>
      </c>
      <c r="B97" t="s">
        <v>79</v>
      </c>
      <c r="C97" t="s">
        <v>67</v>
      </c>
      <c r="D97" t="s">
        <v>421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422</v>
      </c>
      <c r="E98">
        <v>891805.84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423</v>
      </c>
      <c r="E99">
        <v>41984.83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424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425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426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427</v>
      </c>
      <c r="E103">
        <v>0</v>
      </c>
      <c r="F103">
        <v>530730.27</v>
      </c>
    </row>
    <row r="104" spans="1:6" x14ac:dyDescent="0.25">
      <c r="A104" t="s">
        <v>39</v>
      </c>
      <c r="B104" t="s">
        <v>79</v>
      </c>
      <c r="C104" t="s">
        <v>67</v>
      </c>
      <c r="D104" t="s">
        <v>428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429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430</v>
      </c>
      <c r="E106">
        <v>6195391.9500000002</v>
      </c>
      <c r="F106">
        <v>742295.66</v>
      </c>
    </row>
    <row r="107" spans="1:6" x14ac:dyDescent="0.25">
      <c r="A107" t="s">
        <v>39</v>
      </c>
      <c r="B107" t="s">
        <v>80</v>
      </c>
      <c r="C107" t="s">
        <v>67</v>
      </c>
      <c r="D107" t="s">
        <v>416</v>
      </c>
      <c r="E107">
        <v>0</v>
      </c>
      <c r="F107">
        <v>130170.79</v>
      </c>
    </row>
    <row r="108" spans="1:6" x14ac:dyDescent="0.25">
      <c r="A108" t="s">
        <v>39</v>
      </c>
      <c r="B108" t="s">
        <v>80</v>
      </c>
      <c r="C108" t="s">
        <v>67</v>
      </c>
      <c r="D108" t="s">
        <v>417</v>
      </c>
      <c r="E108">
        <v>1175925.74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418</v>
      </c>
      <c r="E109">
        <v>2621196.56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419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420</v>
      </c>
      <c r="E111">
        <v>1601390.78</v>
      </c>
      <c r="F111">
        <v>137788.4</v>
      </c>
    </row>
    <row r="112" spans="1:6" x14ac:dyDescent="0.25">
      <c r="A112" t="s">
        <v>39</v>
      </c>
      <c r="B112" t="s">
        <v>80</v>
      </c>
      <c r="C112" t="s">
        <v>67</v>
      </c>
      <c r="D112" t="s">
        <v>421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422</v>
      </c>
      <c r="E113">
        <v>839540.67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423</v>
      </c>
      <c r="E114">
        <v>32438.77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424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425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426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427</v>
      </c>
      <c r="E118">
        <v>0</v>
      </c>
      <c r="F118">
        <v>529987.82999999996</v>
      </c>
    </row>
    <row r="119" spans="1:6" x14ac:dyDescent="0.25">
      <c r="A119" t="s">
        <v>39</v>
      </c>
      <c r="B119" t="s">
        <v>80</v>
      </c>
      <c r="C119" t="s">
        <v>67</v>
      </c>
      <c r="D119" t="s">
        <v>428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429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430</v>
      </c>
      <c r="E121">
        <v>6270492.5099999998</v>
      </c>
      <c r="F121">
        <v>797947.02</v>
      </c>
    </row>
    <row r="122" spans="1:6" x14ac:dyDescent="0.25">
      <c r="A122" t="s">
        <v>39</v>
      </c>
      <c r="B122" t="s">
        <v>81</v>
      </c>
      <c r="C122" t="s">
        <v>67</v>
      </c>
      <c r="D122" t="s">
        <v>416</v>
      </c>
      <c r="E122">
        <v>0</v>
      </c>
      <c r="F122">
        <v>115586.71</v>
      </c>
    </row>
    <row r="123" spans="1:6" x14ac:dyDescent="0.25">
      <c r="A123" t="s">
        <v>39</v>
      </c>
      <c r="B123" t="s">
        <v>81</v>
      </c>
      <c r="C123" t="s">
        <v>67</v>
      </c>
      <c r="D123" t="s">
        <v>417</v>
      </c>
      <c r="E123">
        <v>1361766.33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418</v>
      </c>
      <c r="E124">
        <v>2621196.56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419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420</v>
      </c>
      <c r="E126">
        <v>1601390.78</v>
      </c>
      <c r="F126">
        <v>137788.4</v>
      </c>
    </row>
    <row r="127" spans="1:6" x14ac:dyDescent="0.25">
      <c r="A127" t="s">
        <v>39</v>
      </c>
      <c r="B127" t="s">
        <v>81</v>
      </c>
      <c r="C127" t="s">
        <v>67</v>
      </c>
      <c r="D127" t="s">
        <v>421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422</v>
      </c>
      <c r="E128">
        <v>984856.21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423</v>
      </c>
      <c r="E129">
        <v>48342.35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424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425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426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427</v>
      </c>
      <c r="E133">
        <v>0</v>
      </c>
      <c r="F133">
        <v>522623.62</v>
      </c>
    </row>
    <row r="134" spans="1:6" x14ac:dyDescent="0.25">
      <c r="A134" t="s">
        <v>39</v>
      </c>
      <c r="B134" t="s">
        <v>81</v>
      </c>
      <c r="C134" t="s">
        <v>67</v>
      </c>
      <c r="D134" t="s">
        <v>428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429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430</v>
      </c>
      <c r="E136">
        <v>6617552.2300000004</v>
      </c>
      <c r="F136">
        <v>775998.72</v>
      </c>
    </row>
    <row r="137" spans="1:6" x14ac:dyDescent="0.25">
      <c r="A137" t="s">
        <v>39</v>
      </c>
      <c r="B137" t="s">
        <v>20</v>
      </c>
      <c r="C137" t="s">
        <v>67</v>
      </c>
      <c r="D137" t="s">
        <v>416</v>
      </c>
      <c r="E137">
        <v>0</v>
      </c>
      <c r="F137">
        <v>220105.11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417</v>
      </c>
      <c r="E138">
        <v>1561012.03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418</v>
      </c>
      <c r="E139">
        <v>2621196.56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419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420</v>
      </c>
      <c r="E141">
        <v>1601390.78</v>
      </c>
      <c r="F141">
        <v>137788.4</v>
      </c>
    </row>
    <row r="142" spans="1:6" x14ac:dyDescent="0.25">
      <c r="A142" t="s">
        <v>39</v>
      </c>
      <c r="B142" t="s">
        <v>20</v>
      </c>
      <c r="C142" t="s">
        <v>67</v>
      </c>
      <c r="D142" t="s">
        <v>421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422</v>
      </c>
      <c r="E143">
        <v>965309.48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423</v>
      </c>
      <c r="E144">
        <v>32779.360000000001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424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425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426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427</v>
      </c>
      <c r="E148">
        <v>0</v>
      </c>
      <c r="F148">
        <v>518560.25</v>
      </c>
    </row>
    <row r="149" spans="1:6" x14ac:dyDescent="0.25">
      <c r="A149" t="s">
        <v>39</v>
      </c>
      <c r="B149" t="s">
        <v>20</v>
      </c>
      <c r="C149" t="s">
        <v>67</v>
      </c>
      <c r="D149" t="s">
        <v>428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429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430</v>
      </c>
      <c r="E151">
        <v>6781688.21</v>
      </c>
      <c r="F151">
        <v>876453.75</v>
      </c>
    </row>
    <row r="152" spans="1:6" x14ac:dyDescent="0.25">
      <c r="A152" t="s">
        <v>39</v>
      </c>
      <c r="B152" t="s">
        <v>21</v>
      </c>
      <c r="C152" t="s">
        <v>67</v>
      </c>
      <c r="D152" t="s">
        <v>416</v>
      </c>
      <c r="E152">
        <v>0</v>
      </c>
      <c r="F152">
        <v>566968.92000000004</v>
      </c>
    </row>
    <row r="153" spans="1:6" x14ac:dyDescent="0.25">
      <c r="A153" t="s">
        <v>39</v>
      </c>
      <c r="B153" t="s">
        <v>21</v>
      </c>
      <c r="C153" t="s">
        <v>67</v>
      </c>
      <c r="D153" t="s">
        <v>417</v>
      </c>
      <c r="E153">
        <v>1524803.36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418</v>
      </c>
      <c r="E154">
        <v>2621196.56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419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420</v>
      </c>
      <c r="E156">
        <v>1601390.78</v>
      </c>
      <c r="F156">
        <v>137788.4</v>
      </c>
    </row>
    <row r="157" spans="1:6" x14ac:dyDescent="0.25">
      <c r="A157" t="s">
        <v>39</v>
      </c>
      <c r="B157" t="s">
        <v>21</v>
      </c>
      <c r="C157" t="s">
        <v>67</v>
      </c>
      <c r="D157" t="s">
        <v>421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422</v>
      </c>
      <c r="E158">
        <v>931911.04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423</v>
      </c>
      <c r="E159">
        <v>29163.279999999999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424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425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426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427</v>
      </c>
      <c r="E163">
        <v>0</v>
      </c>
      <c r="F163">
        <v>530132.67000000004</v>
      </c>
    </row>
    <row r="164" spans="1:6" x14ac:dyDescent="0.25">
      <c r="A164" t="s">
        <v>39</v>
      </c>
      <c r="B164" t="s">
        <v>21</v>
      </c>
      <c r="C164" t="s">
        <v>67</v>
      </c>
      <c r="D164" t="s">
        <v>428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429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430</v>
      </c>
      <c r="E166">
        <v>6708465.0300000003</v>
      </c>
      <c r="F166">
        <v>1234889.99</v>
      </c>
    </row>
    <row r="167" spans="1:6" x14ac:dyDescent="0.25">
      <c r="A167" t="s">
        <v>39</v>
      </c>
      <c r="B167" t="s">
        <v>22</v>
      </c>
      <c r="C167" t="s">
        <v>67</v>
      </c>
      <c r="D167" t="s">
        <v>416</v>
      </c>
      <c r="E167">
        <v>0</v>
      </c>
      <c r="F167">
        <v>506983.62</v>
      </c>
    </row>
    <row r="168" spans="1:6" x14ac:dyDescent="0.25">
      <c r="A168" t="s">
        <v>39</v>
      </c>
      <c r="B168" t="s">
        <v>22</v>
      </c>
      <c r="C168" t="s">
        <v>67</v>
      </c>
      <c r="D168" t="s">
        <v>417</v>
      </c>
      <c r="E168">
        <v>1312473.83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418</v>
      </c>
      <c r="E169">
        <v>2621196.56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419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420</v>
      </c>
      <c r="E171">
        <v>1601390.78</v>
      </c>
      <c r="F171">
        <v>137788.4</v>
      </c>
    </row>
    <row r="172" spans="1:6" x14ac:dyDescent="0.25">
      <c r="A172" t="s">
        <v>39</v>
      </c>
      <c r="B172" t="s">
        <v>22</v>
      </c>
      <c r="C172" t="s">
        <v>67</v>
      </c>
      <c r="D172" t="s">
        <v>421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422</v>
      </c>
      <c r="E173">
        <v>851742.34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423</v>
      </c>
      <c r="E174">
        <v>29285.57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424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425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426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427</v>
      </c>
      <c r="E178">
        <v>0</v>
      </c>
      <c r="F178">
        <v>544999.76</v>
      </c>
    </row>
    <row r="179" spans="1:6" x14ac:dyDescent="0.25">
      <c r="A179" t="s">
        <v>39</v>
      </c>
      <c r="B179" t="s">
        <v>22</v>
      </c>
      <c r="C179" t="s">
        <v>67</v>
      </c>
      <c r="D179" t="s">
        <v>428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429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430</v>
      </c>
      <c r="E181">
        <v>6416089.0800000001</v>
      </c>
      <c r="F181">
        <v>1189771.78</v>
      </c>
    </row>
    <row r="182" spans="1:6" x14ac:dyDescent="0.25">
      <c r="A182" t="s">
        <v>39</v>
      </c>
      <c r="B182" t="s">
        <v>23</v>
      </c>
      <c r="C182" t="s">
        <v>67</v>
      </c>
      <c r="D182" t="s">
        <v>416</v>
      </c>
      <c r="E182">
        <v>0</v>
      </c>
      <c r="F182">
        <v>424071.02</v>
      </c>
    </row>
    <row r="183" spans="1:6" x14ac:dyDescent="0.25">
      <c r="A183" t="s">
        <v>39</v>
      </c>
      <c r="B183" t="s">
        <v>23</v>
      </c>
      <c r="C183" t="s">
        <v>67</v>
      </c>
      <c r="D183" t="s">
        <v>417</v>
      </c>
      <c r="E183">
        <v>1691104.71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418</v>
      </c>
      <c r="E184">
        <v>2621196.56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419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420</v>
      </c>
      <c r="E186">
        <v>1601390.78</v>
      </c>
      <c r="F186">
        <v>137788.4</v>
      </c>
    </row>
    <row r="187" spans="1:6" x14ac:dyDescent="0.25">
      <c r="A187" t="s">
        <v>39</v>
      </c>
      <c r="B187" t="s">
        <v>23</v>
      </c>
      <c r="C187" t="s">
        <v>67</v>
      </c>
      <c r="D187" t="s">
        <v>421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422</v>
      </c>
      <c r="E188">
        <v>990484.63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423</v>
      </c>
      <c r="E189">
        <v>33356.839999999997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424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425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426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427</v>
      </c>
      <c r="E193">
        <v>0</v>
      </c>
      <c r="F193">
        <v>514766.08000000002</v>
      </c>
    </row>
    <row r="194" spans="1:6" x14ac:dyDescent="0.25">
      <c r="A194" t="s">
        <v>39</v>
      </c>
      <c r="B194" t="s">
        <v>23</v>
      </c>
      <c r="C194" t="s">
        <v>67</v>
      </c>
      <c r="D194" t="s">
        <v>428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429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430</v>
      </c>
      <c r="E196">
        <v>6937533.5199999996</v>
      </c>
      <c r="F196">
        <v>1076625.5</v>
      </c>
    </row>
    <row r="197" spans="1:6" x14ac:dyDescent="0.25">
      <c r="A197" t="s">
        <v>39</v>
      </c>
      <c r="B197" t="s">
        <v>24</v>
      </c>
      <c r="C197" t="s">
        <v>67</v>
      </c>
      <c r="D197" t="s">
        <v>416</v>
      </c>
      <c r="E197">
        <v>0</v>
      </c>
      <c r="F197">
        <v>309219.93</v>
      </c>
    </row>
    <row r="198" spans="1:6" x14ac:dyDescent="0.25">
      <c r="A198" t="s">
        <v>39</v>
      </c>
      <c r="B198" t="s">
        <v>24</v>
      </c>
      <c r="C198" t="s">
        <v>67</v>
      </c>
      <c r="D198" t="s">
        <v>417</v>
      </c>
      <c r="E198">
        <v>2084096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418</v>
      </c>
      <c r="E199">
        <v>2621196.56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419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420</v>
      </c>
      <c r="E201">
        <v>1601390.78</v>
      </c>
      <c r="F201">
        <v>137788.4</v>
      </c>
    </row>
    <row r="202" spans="1:6" x14ac:dyDescent="0.25">
      <c r="A202" t="s">
        <v>39</v>
      </c>
      <c r="B202" t="s">
        <v>24</v>
      </c>
      <c r="C202" t="s">
        <v>67</v>
      </c>
      <c r="D202" t="s">
        <v>421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422</v>
      </c>
      <c r="E203">
        <v>1168091.83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423</v>
      </c>
      <c r="E204">
        <v>52077.67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424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425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426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427</v>
      </c>
      <c r="E208">
        <v>0</v>
      </c>
      <c r="F208">
        <v>488716.47</v>
      </c>
    </row>
    <row r="209" spans="1:6" x14ac:dyDescent="0.25">
      <c r="A209" t="s">
        <v>39</v>
      </c>
      <c r="B209" t="s">
        <v>24</v>
      </c>
      <c r="C209" t="s">
        <v>67</v>
      </c>
      <c r="D209" t="s">
        <v>428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429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430</v>
      </c>
      <c r="E211">
        <v>7526852.8399999999</v>
      </c>
      <c r="F211">
        <v>935724.79</v>
      </c>
    </row>
    <row r="212" spans="1:6" x14ac:dyDescent="0.25">
      <c r="A212" t="s">
        <v>39</v>
      </c>
      <c r="B212" t="s">
        <v>25</v>
      </c>
      <c r="C212" t="s">
        <v>67</v>
      </c>
      <c r="D212" t="s">
        <v>416</v>
      </c>
      <c r="E212">
        <v>0</v>
      </c>
      <c r="F212">
        <v>126593.96</v>
      </c>
    </row>
    <row r="213" spans="1:6" x14ac:dyDescent="0.25">
      <c r="A213" t="s">
        <v>39</v>
      </c>
      <c r="B213" t="s">
        <v>25</v>
      </c>
      <c r="C213" t="s">
        <v>67</v>
      </c>
      <c r="D213" t="s">
        <v>417</v>
      </c>
      <c r="E213">
        <v>2980412.49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418</v>
      </c>
      <c r="E214">
        <v>2621196.56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419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420</v>
      </c>
      <c r="E216">
        <v>1601390.78</v>
      </c>
      <c r="F216">
        <v>137788.4</v>
      </c>
    </row>
    <row r="217" spans="1:6" x14ac:dyDescent="0.25">
      <c r="A217" t="s">
        <v>39</v>
      </c>
      <c r="B217" t="s">
        <v>25</v>
      </c>
      <c r="C217" t="s">
        <v>67</v>
      </c>
      <c r="D217" t="s">
        <v>421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422</v>
      </c>
      <c r="E218">
        <v>1271170.25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423</v>
      </c>
      <c r="E219">
        <v>45195.47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424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425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426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427</v>
      </c>
      <c r="E223">
        <v>0</v>
      </c>
      <c r="F223">
        <v>433910.06</v>
      </c>
    </row>
    <row r="224" spans="1:6" x14ac:dyDescent="0.25">
      <c r="A224" t="s">
        <v>39</v>
      </c>
      <c r="B224" t="s">
        <v>25</v>
      </c>
      <c r="C224" t="s">
        <v>67</v>
      </c>
      <c r="D224" t="s">
        <v>428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429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430</v>
      </c>
      <c r="E226">
        <v>8519365.5500000007</v>
      </c>
      <c r="F226">
        <v>698292.41</v>
      </c>
    </row>
    <row r="227" spans="1:6" x14ac:dyDescent="0.25">
      <c r="A227" t="s">
        <v>39</v>
      </c>
      <c r="B227" t="s">
        <v>26</v>
      </c>
      <c r="C227" t="s">
        <v>67</v>
      </c>
      <c r="D227" t="s">
        <v>416</v>
      </c>
      <c r="E227">
        <v>0</v>
      </c>
      <c r="F227">
        <v>976090.94</v>
      </c>
    </row>
    <row r="228" spans="1:6" x14ac:dyDescent="0.25">
      <c r="A228" t="s">
        <v>39</v>
      </c>
      <c r="B228" t="s">
        <v>26</v>
      </c>
      <c r="C228" t="s">
        <v>67</v>
      </c>
      <c r="D228" t="s">
        <v>417</v>
      </c>
      <c r="E228">
        <v>1414776.1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418</v>
      </c>
      <c r="E229">
        <v>2621196.56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419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420</v>
      </c>
      <c r="E231">
        <v>1601390.78</v>
      </c>
      <c r="F231">
        <v>137788.4</v>
      </c>
    </row>
    <row r="232" spans="1:6" x14ac:dyDescent="0.25">
      <c r="A232" t="s">
        <v>39</v>
      </c>
      <c r="B232" t="s">
        <v>26</v>
      </c>
      <c r="C232" t="s">
        <v>67</v>
      </c>
      <c r="D232" t="s">
        <v>421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422</v>
      </c>
      <c r="E233">
        <v>1125969.1499999999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423</v>
      </c>
      <c r="E234">
        <v>36118.879999999997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424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425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426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427</v>
      </c>
      <c r="E238">
        <v>0</v>
      </c>
      <c r="F238">
        <v>576321.32999999996</v>
      </c>
    </row>
    <row r="239" spans="1:6" x14ac:dyDescent="0.25">
      <c r="A239" t="s">
        <v>39</v>
      </c>
      <c r="B239" t="s">
        <v>26</v>
      </c>
      <c r="C239" t="s">
        <v>67</v>
      </c>
      <c r="D239" t="s">
        <v>428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429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430</v>
      </c>
      <c r="E241">
        <v>6799451.4699999997</v>
      </c>
      <c r="F241">
        <v>1690200.67</v>
      </c>
    </row>
    <row r="242" spans="1:6" x14ac:dyDescent="0.25">
      <c r="A242" t="s">
        <v>40</v>
      </c>
      <c r="B242" t="s">
        <v>73</v>
      </c>
      <c r="C242" t="s">
        <v>67</v>
      </c>
      <c r="D242" t="s">
        <v>416</v>
      </c>
      <c r="E242">
        <v>0</v>
      </c>
      <c r="F242">
        <v>656157.24</v>
      </c>
    </row>
    <row r="243" spans="1:6" x14ac:dyDescent="0.25">
      <c r="A243" t="s">
        <v>40</v>
      </c>
      <c r="B243" t="s">
        <v>73</v>
      </c>
      <c r="C243" t="s">
        <v>67</v>
      </c>
      <c r="D243" t="s">
        <v>417</v>
      </c>
      <c r="E243">
        <v>57983.25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418</v>
      </c>
      <c r="E244">
        <v>1349949.3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419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420</v>
      </c>
      <c r="E246">
        <v>1601390.78</v>
      </c>
      <c r="F246">
        <v>137788.4</v>
      </c>
    </row>
    <row r="247" spans="1:6" x14ac:dyDescent="0.25">
      <c r="A247" t="s">
        <v>40</v>
      </c>
      <c r="B247" t="s">
        <v>73</v>
      </c>
      <c r="C247" t="s">
        <v>67</v>
      </c>
      <c r="D247" t="s">
        <v>421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422</v>
      </c>
      <c r="E248">
        <v>550592.36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423</v>
      </c>
      <c r="E249">
        <v>3158.68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424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425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426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427</v>
      </c>
      <c r="E253">
        <v>0</v>
      </c>
      <c r="F253">
        <v>637437.85</v>
      </c>
    </row>
    <row r="254" spans="1:6" x14ac:dyDescent="0.25">
      <c r="A254" t="s">
        <v>40</v>
      </c>
      <c r="B254" t="s">
        <v>73</v>
      </c>
      <c r="C254" t="s">
        <v>67</v>
      </c>
      <c r="D254" t="s">
        <v>428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429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430</v>
      </c>
      <c r="E256">
        <v>3563074.37</v>
      </c>
      <c r="F256">
        <v>1431383.48</v>
      </c>
    </row>
    <row r="257" spans="1:6" x14ac:dyDescent="0.25">
      <c r="A257" t="s">
        <v>40</v>
      </c>
      <c r="B257" t="s">
        <v>74</v>
      </c>
      <c r="C257" t="s">
        <v>67</v>
      </c>
      <c r="D257" t="s">
        <v>416</v>
      </c>
      <c r="E257">
        <v>0</v>
      </c>
      <c r="F257">
        <v>454625.55</v>
      </c>
    </row>
    <row r="258" spans="1:6" x14ac:dyDescent="0.25">
      <c r="A258" t="s">
        <v>40</v>
      </c>
      <c r="B258" t="s">
        <v>74</v>
      </c>
      <c r="C258" t="s">
        <v>67</v>
      </c>
      <c r="D258" t="s">
        <v>417</v>
      </c>
      <c r="E258">
        <v>517463.18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418</v>
      </c>
      <c r="E259">
        <v>1349949.3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419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420</v>
      </c>
      <c r="E261">
        <v>1601390.78</v>
      </c>
      <c r="F261">
        <v>137788.4</v>
      </c>
    </row>
    <row r="262" spans="1:6" x14ac:dyDescent="0.25">
      <c r="A262" t="s">
        <v>40</v>
      </c>
      <c r="B262" t="s">
        <v>74</v>
      </c>
      <c r="C262" t="s">
        <v>67</v>
      </c>
      <c r="D262" t="s">
        <v>421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422</v>
      </c>
      <c r="E263">
        <v>576162.15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423</v>
      </c>
      <c r="E264">
        <v>14938.25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424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425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426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427</v>
      </c>
      <c r="E268">
        <v>0</v>
      </c>
      <c r="F268">
        <v>585553.31000000006</v>
      </c>
    </row>
    <row r="269" spans="1:6" x14ac:dyDescent="0.25">
      <c r="A269" t="s">
        <v>40</v>
      </c>
      <c r="B269" t="s">
        <v>74</v>
      </c>
      <c r="C269" t="s">
        <v>67</v>
      </c>
      <c r="D269" t="s">
        <v>428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429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430</v>
      </c>
      <c r="E271">
        <v>4059903.66</v>
      </c>
      <c r="F271">
        <v>1177967.26</v>
      </c>
    </row>
    <row r="272" spans="1:6" x14ac:dyDescent="0.25">
      <c r="A272" t="s">
        <v>40</v>
      </c>
      <c r="B272" t="s">
        <v>75</v>
      </c>
      <c r="C272" t="s">
        <v>67</v>
      </c>
      <c r="D272" t="s">
        <v>416</v>
      </c>
      <c r="E272">
        <v>0</v>
      </c>
      <c r="F272">
        <v>272615.42</v>
      </c>
    </row>
    <row r="273" spans="1:6" x14ac:dyDescent="0.25">
      <c r="A273" t="s">
        <v>40</v>
      </c>
      <c r="B273" t="s">
        <v>75</v>
      </c>
      <c r="C273" t="s">
        <v>67</v>
      </c>
      <c r="D273" t="s">
        <v>417</v>
      </c>
      <c r="E273">
        <v>332472.62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418</v>
      </c>
      <c r="E274">
        <v>1349949.3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419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420</v>
      </c>
      <c r="E276">
        <v>1601390.78</v>
      </c>
      <c r="F276">
        <v>137788.4</v>
      </c>
    </row>
    <row r="277" spans="1:6" x14ac:dyDescent="0.25">
      <c r="A277" t="s">
        <v>40</v>
      </c>
      <c r="B277" t="s">
        <v>75</v>
      </c>
      <c r="C277" t="s">
        <v>67</v>
      </c>
      <c r="D277" t="s">
        <v>421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422</v>
      </c>
      <c r="E278">
        <v>485796.59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423</v>
      </c>
      <c r="E279">
        <v>16279.79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424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425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426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427</v>
      </c>
      <c r="E283">
        <v>0</v>
      </c>
      <c r="F283">
        <v>583280.09</v>
      </c>
    </row>
    <row r="284" spans="1:6" x14ac:dyDescent="0.25">
      <c r="A284" t="s">
        <v>40</v>
      </c>
      <c r="B284" t="s">
        <v>75</v>
      </c>
      <c r="C284" t="s">
        <v>67</v>
      </c>
      <c r="D284" t="s">
        <v>428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429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430</v>
      </c>
      <c r="E286">
        <v>3785889.07</v>
      </c>
      <c r="F286">
        <v>993683.9</v>
      </c>
    </row>
    <row r="287" spans="1:6" x14ac:dyDescent="0.25">
      <c r="A287" t="s">
        <v>40</v>
      </c>
      <c r="B287" t="s">
        <v>76</v>
      </c>
      <c r="C287" t="s">
        <v>67</v>
      </c>
      <c r="D287" t="s">
        <v>416</v>
      </c>
      <c r="E287">
        <v>0</v>
      </c>
      <c r="F287">
        <v>243506.05</v>
      </c>
    </row>
    <row r="288" spans="1:6" x14ac:dyDescent="0.25">
      <c r="A288" t="s">
        <v>40</v>
      </c>
      <c r="B288" t="s">
        <v>76</v>
      </c>
      <c r="C288" t="s">
        <v>67</v>
      </c>
      <c r="D288" t="s">
        <v>417</v>
      </c>
      <c r="E288">
        <v>605120.81000000006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418</v>
      </c>
      <c r="E289">
        <v>1349949.3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419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420</v>
      </c>
      <c r="E291">
        <v>1601390.78</v>
      </c>
      <c r="F291">
        <v>137788.4</v>
      </c>
    </row>
    <row r="292" spans="1:6" x14ac:dyDescent="0.25">
      <c r="A292" t="s">
        <v>40</v>
      </c>
      <c r="B292" t="s">
        <v>76</v>
      </c>
      <c r="C292" t="s">
        <v>67</v>
      </c>
      <c r="D292" t="s">
        <v>421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422</v>
      </c>
      <c r="E293">
        <v>567930.24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423</v>
      </c>
      <c r="E294">
        <v>16737.68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424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425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426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427</v>
      </c>
      <c r="E298">
        <v>0</v>
      </c>
      <c r="F298">
        <v>563266.47</v>
      </c>
    </row>
    <row r="299" spans="1:6" x14ac:dyDescent="0.25">
      <c r="A299" t="s">
        <v>40</v>
      </c>
      <c r="B299" t="s">
        <v>76</v>
      </c>
      <c r="C299" t="s">
        <v>67</v>
      </c>
      <c r="D299" t="s">
        <v>428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429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430</v>
      </c>
      <c r="E301">
        <v>4141128.8</v>
      </c>
      <c r="F301">
        <v>944560.92</v>
      </c>
    </row>
    <row r="302" spans="1:6" x14ac:dyDescent="0.25">
      <c r="A302" t="s">
        <v>40</v>
      </c>
      <c r="B302" t="s">
        <v>77</v>
      </c>
      <c r="C302" t="s">
        <v>67</v>
      </c>
      <c r="D302" t="s">
        <v>416</v>
      </c>
      <c r="E302">
        <v>0</v>
      </c>
      <c r="F302">
        <v>238850.23</v>
      </c>
    </row>
    <row r="303" spans="1:6" x14ac:dyDescent="0.25">
      <c r="A303" t="s">
        <v>40</v>
      </c>
      <c r="B303" t="s">
        <v>77</v>
      </c>
      <c r="C303" t="s">
        <v>67</v>
      </c>
      <c r="D303" t="s">
        <v>417</v>
      </c>
      <c r="E303">
        <v>393402.65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418</v>
      </c>
      <c r="E304">
        <v>1349949.3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419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420</v>
      </c>
      <c r="E306">
        <v>1601390.78</v>
      </c>
      <c r="F306">
        <v>137788.4</v>
      </c>
    </row>
    <row r="307" spans="1:6" x14ac:dyDescent="0.25">
      <c r="A307" t="s">
        <v>40</v>
      </c>
      <c r="B307" t="s">
        <v>77</v>
      </c>
      <c r="C307" t="s">
        <v>67</v>
      </c>
      <c r="D307" t="s">
        <v>421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422</v>
      </c>
      <c r="E308">
        <v>487780.25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423</v>
      </c>
      <c r="E309">
        <v>15783.31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424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425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426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427</v>
      </c>
      <c r="E313">
        <v>0</v>
      </c>
      <c r="F313">
        <v>583278.18999999994</v>
      </c>
    </row>
    <row r="314" spans="1:6" x14ac:dyDescent="0.25">
      <c r="A314" t="s">
        <v>40</v>
      </c>
      <c r="B314" t="s">
        <v>77</v>
      </c>
      <c r="C314" t="s">
        <v>67</v>
      </c>
      <c r="D314" t="s">
        <v>428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429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430</v>
      </c>
      <c r="E316">
        <v>3848306.28</v>
      </c>
      <c r="F316">
        <v>959916.82</v>
      </c>
    </row>
    <row r="317" spans="1:6" x14ac:dyDescent="0.25">
      <c r="A317" t="s">
        <v>40</v>
      </c>
      <c r="B317" t="s">
        <v>78</v>
      </c>
      <c r="C317" t="s">
        <v>67</v>
      </c>
      <c r="D317" t="s">
        <v>416</v>
      </c>
      <c r="E317">
        <v>0</v>
      </c>
      <c r="F317">
        <v>54059.35</v>
      </c>
    </row>
    <row r="318" spans="1:6" x14ac:dyDescent="0.25">
      <c r="A318" t="s">
        <v>40</v>
      </c>
      <c r="B318" t="s">
        <v>78</v>
      </c>
      <c r="C318" t="s">
        <v>67</v>
      </c>
      <c r="D318" t="s">
        <v>417</v>
      </c>
      <c r="E318">
        <v>671945.49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418</v>
      </c>
      <c r="E319">
        <v>1349949.3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419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420</v>
      </c>
      <c r="E321">
        <v>1601390.78</v>
      </c>
      <c r="F321">
        <v>137788.4</v>
      </c>
    </row>
    <row r="322" spans="1:6" x14ac:dyDescent="0.25">
      <c r="A322" t="s">
        <v>40</v>
      </c>
      <c r="B322" t="s">
        <v>78</v>
      </c>
      <c r="C322" t="s">
        <v>67</v>
      </c>
      <c r="D322" t="s">
        <v>421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422</v>
      </c>
      <c r="E323">
        <v>603321.67000000004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423</v>
      </c>
      <c r="E324">
        <v>27748.81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424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425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426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427</v>
      </c>
      <c r="E328">
        <v>0</v>
      </c>
      <c r="F328">
        <v>537268.23</v>
      </c>
    </row>
    <row r="329" spans="1:6" x14ac:dyDescent="0.25">
      <c r="A329" t="s">
        <v>40</v>
      </c>
      <c r="B329" t="s">
        <v>78</v>
      </c>
      <c r="C329" t="s">
        <v>67</v>
      </c>
      <c r="D329" t="s">
        <v>428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429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430</v>
      </c>
      <c r="E331">
        <v>4254356.05</v>
      </c>
      <c r="F331">
        <v>729115.98</v>
      </c>
    </row>
    <row r="332" spans="1:6" x14ac:dyDescent="0.25">
      <c r="A332" t="s">
        <v>40</v>
      </c>
      <c r="B332" t="s">
        <v>79</v>
      </c>
      <c r="C332" t="s">
        <v>67</v>
      </c>
      <c r="D332" t="s">
        <v>416</v>
      </c>
      <c r="E332">
        <v>0</v>
      </c>
      <c r="F332">
        <v>72615.58</v>
      </c>
    </row>
    <row r="333" spans="1:6" x14ac:dyDescent="0.25">
      <c r="A333" t="s">
        <v>40</v>
      </c>
      <c r="B333" t="s">
        <v>79</v>
      </c>
      <c r="C333" t="s">
        <v>67</v>
      </c>
      <c r="D333" t="s">
        <v>417</v>
      </c>
      <c r="E333">
        <v>778466.98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418</v>
      </c>
      <c r="E334">
        <v>1349949.3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419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420</v>
      </c>
      <c r="E336">
        <v>1601390.78</v>
      </c>
      <c r="F336">
        <v>137788.4</v>
      </c>
    </row>
    <row r="337" spans="1:6" x14ac:dyDescent="0.25">
      <c r="A337" t="s">
        <v>40</v>
      </c>
      <c r="B337" t="s">
        <v>79</v>
      </c>
      <c r="C337" t="s">
        <v>67</v>
      </c>
      <c r="D337" t="s">
        <v>421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422</v>
      </c>
      <c r="E338">
        <v>630960.88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423</v>
      </c>
      <c r="E339">
        <v>23694.7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424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425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426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427</v>
      </c>
      <c r="E343">
        <v>0</v>
      </c>
      <c r="F343">
        <v>530351.52</v>
      </c>
    </row>
    <row r="344" spans="1:6" x14ac:dyDescent="0.25">
      <c r="A344" t="s">
        <v>40</v>
      </c>
      <c r="B344" t="s">
        <v>79</v>
      </c>
      <c r="C344" t="s">
        <v>67</v>
      </c>
      <c r="D344" t="s">
        <v>428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429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430</v>
      </c>
      <c r="E346">
        <v>4384462.6399999997</v>
      </c>
      <c r="F346">
        <v>740755.49</v>
      </c>
    </row>
    <row r="347" spans="1:6" x14ac:dyDescent="0.25">
      <c r="A347" t="s">
        <v>40</v>
      </c>
      <c r="B347" t="s">
        <v>80</v>
      </c>
      <c r="C347" t="s">
        <v>67</v>
      </c>
      <c r="D347" t="s">
        <v>416</v>
      </c>
      <c r="E347">
        <v>0</v>
      </c>
      <c r="F347">
        <v>96726.33</v>
      </c>
    </row>
    <row r="348" spans="1:6" x14ac:dyDescent="0.25">
      <c r="A348" t="s">
        <v>40</v>
      </c>
      <c r="B348" t="s">
        <v>80</v>
      </c>
      <c r="C348" t="s">
        <v>67</v>
      </c>
      <c r="D348" t="s">
        <v>417</v>
      </c>
      <c r="E348">
        <v>882619.47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418</v>
      </c>
      <c r="E349">
        <v>1349949.3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419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420</v>
      </c>
      <c r="E351">
        <v>1601390.78</v>
      </c>
      <c r="F351">
        <v>137788.4</v>
      </c>
    </row>
    <row r="352" spans="1:6" x14ac:dyDescent="0.25">
      <c r="A352" t="s">
        <v>40</v>
      </c>
      <c r="B352" t="s">
        <v>80</v>
      </c>
      <c r="C352" t="s">
        <v>67</v>
      </c>
      <c r="D352" t="s">
        <v>421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422</v>
      </c>
      <c r="E353">
        <v>640387.80000000005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423</v>
      </c>
      <c r="E354">
        <v>23629.45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424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425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426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427</v>
      </c>
      <c r="E358">
        <v>0</v>
      </c>
      <c r="F358">
        <v>529691.49</v>
      </c>
    </row>
    <row r="359" spans="1:6" x14ac:dyDescent="0.25">
      <c r="A359" t="s">
        <v>40</v>
      </c>
      <c r="B359" t="s">
        <v>80</v>
      </c>
      <c r="C359" t="s">
        <v>67</v>
      </c>
      <c r="D359" t="s">
        <v>428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429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430</v>
      </c>
      <c r="E361">
        <v>4497976.8</v>
      </c>
      <c r="F361">
        <v>764206.22</v>
      </c>
    </row>
    <row r="362" spans="1:6" x14ac:dyDescent="0.25">
      <c r="A362" t="s">
        <v>40</v>
      </c>
      <c r="B362" t="s">
        <v>81</v>
      </c>
      <c r="C362" t="s">
        <v>67</v>
      </c>
      <c r="D362" t="s">
        <v>416</v>
      </c>
      <c r="E362">
        <v>0</v>
      </c>
      <c r="F362">
        <v>98219.96</v>
      </c>
    </row>
    <row r="363" spans="1:6" x14ac:dyDescent="0.25">
      <c r="A363" t="s">
        <v>40</v>
      </c>
      <c r="B363" t="s">
        <v>81</v>
      </c>
      <c r="C363" t="s">
        <v>67</v>
      </c>
      <c r="D363" t="s">
        <v>417</v>
      </c>
      <c r="E363">
        <v>989627.07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418</v>
      </c>
      <c r="E364">
        <v>1349949.3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419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420</v>
      </c>
      <c r="E366">
        <v>1601390.78</v>
      </c>
      <c r="F366">
        <v>137788.4</v>
      </c>
    </row>
    <row r="367" spans="1:6" x14ac:dyDescent="0.25">
      <c r="A367" t="s">
        <v>40</v>
      </c>
      <c r="B367" t="s">
        <v>81</v>
      </c>
      <c r="C367" t="s">
        <v>67</v>
      </c>
      <c r="D367" t="s">
        <v>421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422</v>
      </c>
      <c r="E368">
        <v>687363.87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423</v>
      </c>
      <c r="E369">
        <v>24905.43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424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425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426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427</v>
      </c>
      <c r="E373">
        <v>0</v>
      </c>
      <c r="F373">
        <v>522288.12</v>
      </c>
    </row>
    <row r="374" spans="1:6" x14ac:dyDescent="0.25">
      <c r="A374" t="s">
        <v>40</v>
      </c>
      <c r="B374" t="s">
        <v>81</v>
      </c>
      <c r="C374" t="s">
        <v>67</v>
      </c>
      <c r="D374" t="s">
        <v>428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429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430</v>
      </c>
      <c r="E376">
        <v>4653236.46</v>
      </c>
      <c r="F376">
        <v>758296.48</v>
      </c>
    </row>
    <row r="377" spans="1:6" x14ac:dyDescent="0.25">
      <c r="A377" t="s">
        <v>40</v>
      </c>
      <c r="B377" t="s">
        <v>20</v>
      </c>
      <c r="C377" t="s">
        <v>67</v>
      </c>
      <c r="D377" t="s">
        <v>416</v>
      </c>
      <c r="E377">
        <v>0</v>
      </c>
      <c r="F377">
        <v>188154.97</v>
      </c>
    </row>
    <row r="378" spans="1:6" x14ac:dyDescent="0.25">
      <c r="A378" t="s">
        <v>40</v>
      </c>
      <c r="B378" t="s">
        <v>20</v>
      </c>
      <c r="C378" t="s">
        <v>67</v>
      </c>
      <c r="D378" t="s">
        <v>417</v>
      </c>
      <c r="E378">
        <v>1198052.82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418</v>
      </c>
      <c r="E379">
        <v>1349949.3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419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420</v>
      </c>
      <c r="E381">
        <v>1601390.78</v>
      </c>
      <c r="F381">
        <v>137788.4</v>
      </c>
    </row>
    <row r="382" spans="1:6" x14ac:dyDescent="0.25">
      <c r="A382" t="s">
        <v>40</v>
      </c>
      <c r="B382" t="s">
        <v>20</v>
      </c>
      <c r="C382" t="s">
        <v>67</v>
      </c>
      <c r="D382" t="s">
        <v>421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422</v>
      </c>
      <c r="E383">
        <v>745269.96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423</v>
      </c>
      <c r="E384">
        <v>24282.16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424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425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426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427</v>
      </c>
      <c r="E388">
        <v>0</v>
      </c>
      <c r="F388">
        <v>518160.39</v>
      </c>
    </row>
    <row r="389" spans="1:6" x14ac:dyDescent="0.25">
      <c r="A389" t="s">
        <v>40</v>
      </c>
      <c r="B389" t="s">
        <v>20</v>
      </c>
      <c r="C389" t="s">
        <v>67</v>
      </c>
      <c r="D389" t="s">
        <v>428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429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430</v>
      </c>
      <c r="E391">
        <v>4918945.0199999996</v>
      </c>
      <c r="F391">
        <v>844103.75</v>
      </c>
    </row>
    <row r="392" spans="1:6" x14ac:dyDescent="0.25">
      <c r="A392" t="s">
        <v>40</v>
      </c>
      <c r="B392" t="s">
        <v>21</v>
      </c>
      <c r="C392" t="s">
        <v>67</v>
      </c>
      <c r="D392" t="s">
        <v>416</v>
      </c>
      <c r="E392">
        <v>0</v>
      </c>
      <c r="F392">
        <v>502815.37</v>
      </c>
    </row>
    <row r="393" spans="1:6" x14ac:dyDescent="0.25">
      <c r="A393" t="s">
        <v>40</v>
      </c>
      <c r="B393" t="s">
        <v>21</v>
      </c>
      <c r="C393" t="s">
        <v>67</v>
      </c>
      <c r="D393" t="s">
        <v>417</v>
      </c>
      <c r="E393">
        <v>1181470.2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418</v>
      </c>
      <c r="E394">
        <v>1349949.3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419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420</v>
      </c>
      <c r="E396">
        <v>1601390.78</v>
      </c>
      <c r="F396">
        <v>137788.4</v>
      </c>
    </row>
    <row r="397" spans="1:6" x14ac:dyDescent="0.25">
      <c r="A397" t="s">
        <v>40</v>
      </c>
      <c r="B397" t="s">
        <v>21</v>
      </c>
      <c r="C397" t="s">
        <v>67</v>
      </c>
      <c r="D397" t="s">
        <v>421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422</v>
      </c>
      <c r="E398">
        <v>763479.03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423</v>
      </c>
      <c r="E399">
        <v>21298.39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424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425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426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427</v>
      </c>
      <c r="E403">
        <v>0</v>
      </c>
      <c r="F403">
        <v>529826.41</v>
      </c>
    </row>
    <row r="404" spans="1:6" x14ac:dyDescent="0.25">
      <c r="A404" t="s">
        <v>40</v>
      </c>
      <c r="B404" t="s">
        <v>21</v>
      </c>
      <c r="C404" t="s">
        <v>67</v>
      </c>
      <c r="D404" t="s">
        <v>428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429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430</v>
      </c>
      <c r="E406">
        <v>4917587.7</v>
      </c>
      <c r="F406">
        <v>1170430.17</v>
      </c>
    </row>
    <row r="407" spans="1:6" x14ac:dyDescent="0.25">
      <c r="A407" t="s">
        <v>40</v>
      </c>
      <c r="B407" t="s">
        <v>22</v>
      </c>
      <c r="C407" t="s">
        <v>67</v>
      </c>
      <c r="D407" t="s">
        <v>416</v>
      </c>
      <c r="E407">
        <v>0</v>
      </c>
      <c r="F407">
        <v>454991.05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417</v>
      </c>
      <c r="E408">
        <v>1010011.74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418</v>
      </c>
      <c r="E409">
        <v>1349949.3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419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420</v>
      </c>
      <c r="E411">
        <v>1601390.78</v>
      </c>
      <c r="F411">
        <v>137788.4</v>
      </c>
    </row>
    <row r="412" spans="1:6" x14ac:dyDescent="0.25">
      <c r="A412" t="s">
        <v>40</v>
      </c>
      <c r="B412" t="s">
        <v>22</v>
      </c>
      <c r="C412" t="s">
        <v>67</v>
      </c>
      <c r="D412" t="s">
        <v>421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422</v>
      </c>
      <c r="E413">
        <v>703700.33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423</v>
      </c>
      <c r="E414">
        <v>21674.15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424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425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426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427</v>
      </c>
      <c r="E418">
        <v>0</v>
      </c>
      <c r="F418">
        <v>544676.24</v>
      </c>
    </row>
    <row r="419" spans="1:6" x14ac:dyDescent="0.25">
      <c r="A419" t="s">
        <v>40</v>
      </c>
      <c r="B419" t="s">
        <v>22</v>
      </c>
      <c r="C419" t="s">
        <v>67</v>
      </c>
      <c r="D419" t="s">
        <v>428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429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430</v>
      </c>
      <c r="E421">
        <v>4686726.3099999996</v>
      </c>
      <c r="F421">
        <v>1137455.69</v>
      </c>
    </row>
    <row r="422" spans="1:6" x14ac:dyDescent="0.25">
      <c r="A422" t="s">
        <v>40</v>
      </c>
      <c r="B422" t="s">
        <v>23</v>
      </c>
      <c r="C422" t="s">
        <v>67</v>
      </c>
      <c r="D422" t="s">
        <v>416</v>
      </c>
      <c r="E422">
        <v>0</v>
      </c>
      <c r="F422">
        <v>394251.18</v>
      </c>
    </row>
    <row r="423" spans="1:6" x14ac:dyDescent="0.25">
      <c r="A423" t="s">
        <v>40</v>
      </c>
      <c r="B423" t="s">
        <v>23</v>
      </c>
      <c r="C423" t="s">
        <v>67</v>
      </c>
      <c r="D423" t="s">
        <v>417</v>
      </c>
      <c r="E423">
        <v>1301640.1499999999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418</v>
      </c>
      <c r="E424">
        <v>1349949.3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419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420</v>
      </c>
      <c r="E426">
        <v>1601390.78</v>
      </c>
      <c r="F426">
        <v>137788.4</v>
      </c>
    </row>
    <row r="427" spans="1:6" x14ac:dyDescent="0.25">
      <c r="A427" t="s">
        <v>40</v>
      </c>
      <c r="B427" t="s">
        <v>23</v>
      </c>
      <c r="C427" t="s">
        <v>67</v>
      </c>
      <c r="D427" t="s">
        <v>421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422</v>
      </c>
      <c r="E428">
        <v>789286.68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423</v>
      </c>
      <c r="E429">
        <v>24616.81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424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425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426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427</v>
      </c>
      <c r="E433">
        <v>0</v>
      </c>
      <c r="F433">
        <v>514446.75</v>
      </c>
    </row>
    <row r="434" spans="1:6" x14ac:dyDescent="0.25">
      <c r="A434" t="s">
        <v>40</v>
      </c>
      <c r="B434" t="s">
        <v>23</v>
      </c>
      <c r="C434" t="s">
        <v>67</v>
      </c>
      <c r="D434" t="s">
        <v>428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429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430</v>
      </c>
      <c r="E436">
        <v>5066883.71</v>
      </c>
      <c r="F436">
        <v>1046486.33</v>
      </c>
    </row>
    <row r="437" spans="1:6" x14ac:dyDescent="0.25">
      <c r="A437" t="s">
        <v>40</v>
      </c>
      <c r="B437" t="s">
        <v>24</v>
      </c>
      <c r="C437" t="s">
        <v>67</v>
      </c>
      <c r="D437" t="s">
        <v>416</v>
      </c>
      <c r="E437">
        <v>0</v>
      </c>
      <c r="F437">
        <v>281824.38</v>
      </c>
    </row>
    <row r="438" spans="1:6" x14ac:dyDescent="0.25">
      <c r="A438" t="s">
        <v>40</v>
      </c>
      <c r="B438" t="s">
        <v>24</v>
      </c>
      <c r="C438" t="s">
        <v>67</v>
      </c>
      <c r="D438" t="s">
        <v>417</v>
      </c>
      <c r="E438">
        <v>1607550.69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418</v>
      </c>
      <c r="E439">
        <v>1349949.3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419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420</v>
      </c>
      <c r="E441">
        <v>1601390.78</v>
      </c>
      <c r="F441">
        <v>137788.4</v>
      </c>
    </row>
    <row r="442" spans="1:6" x14ac:dyDescent="0.25">
      <c r="A442" t="s">
        <v>40</v>
      </c>
      <c r="B442" t="s">
        <v>24</v>
      </c>
      <c r="C442" t="s">
        <v>67</v>
      </c>
      <c r="D442" t="s">
        <v>421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422</v>
      </c>
      <c r="E443">
        <v>847407.45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423</v>
      </c>
      <c r="E444">
        <v>22196.12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424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425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426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427</v>
      </c>
      <c r="E448">
        <v>0</v>
      </c>
      <c r="F448">
        <v>488329.92</v>
      </c>
    </row>
    <row r="449" spans="1:6" x14ac:dyDescent="0.25">
      <c r="A449" t="s">
        <v>40</v>
      </c>
      <c r="B449" t="s">
        <v>24</v>
      </c>
      <c r="C449" t="s">
        <v>67</v>
      </c>
      <c r="D449" t="s">
        <v>428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429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430</v>
      </c>
      <c r="E451">
        <v>5428494.3399999999</v>
      </c>
      <c r="F451">
        <v>907942.69</v>
      </c>
    </row>
    <row r="452" spans="1:6" x14ac:dyDescent="0.25">
      <c r="A452" t="s">
        <v>40</v>
      </c>
      <c r="B452" t="s">
        <v>25</v>
      </c>
      <c r="C452" t="s">
        <v>67</v>
      </c>
      <c r="D452" t="s">
        <v>416</v>
      </c>
      <c r="E452">
        <v>0</v>
      </c>
      <c r="F452">
        <v>125222.29</v>
      </c>
    </row>
    <row r="453" spans="1:6" x14ac:dyDescent="0.25">
      <c r="A453" t="s">
        <v>40</v>
      </c>
      <c r="B453" t="s">
        <v>25</v>
      </c>
      <c r="C453" t="s">
        <v>67</v>
      </c>
      <c r="D453" t="s">
        <v>417</v>
      </c>
      <c r="E453">
        <v>2369025.0099999998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418</v>
      </c>
      <c r="E454">
        <v>1349949.3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419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420</v>
      </c>
      <c r="E456">
        <v>1601390.78</v>
      </c>
      <c r="F456">
        <v>137788.4</v>
      </c>
    </row>
    <row r="457" spans="1:6" x14ac:dyDescent="0.25">
      <c r="A457" t="s">
        <v>40</v>
      </c>
      <c r="B457" t="s">
        <v>25</v>
      </c>
      <c r="C457" t="s">
        <v>67</v>
      </c>
      <c r="D457" t="s">
        <v>421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422</v>
      </c>
      <c r="E458">
        <v>931412.28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423</v>
      </c>
      <c r="E459">
        <v>34742.29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424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425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426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427</v>
      </c>
      <c r="E463">
        <v>0</v>
      </c>
      <c r="F463">
        <v>433545.9</v>
      </c>
    </row>
    <row r="464" spans="1:6" x14ac:dyDescent="0.25">
      <c r="A464" t="s">
        <v>40</v>
      </c>
      <c r="B464" t="s">
        <v>25</v>
      </c>
      <c r="C464" t="s">
        <v>67</v>
      </c>
      <c r="D464" t="s">
        <v>428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429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430</v>
      </c>
      <c r="E466">
        <v>6286519.6600000001</v>
      </c>
      <c r="F466">
        <v>696556.59</v>
      </c>
    </row>
    <row r="467" spans="1:6" x14ac:dyDescent="0.25">
      <c r="A467" t="s">
        <v>40</v>
      </c>
      <c r="B467" t="s">
        <v>26</v>
      </c>
      <c r="C467" t="s">
        <v>67</v>
      </c>
      <c r="D467" t="s">
        <v>416</v>
      </c>
      <c r="E467">
        <v>0</v>
      </c>
      <c r="F467">
        <v>744926.4</v>
      </c>
    </row>
    <row r="468" spans="1:6" x14ac:dyDescent="0.25">
      <c r="A468" t="s">
        <v>40</v>
      </c>
      <c r="B468" t="s">
        <v>26</v>
      </c>
      <c r="C468" t="s">
        <v>67</v>
      </c>
      <c r="D468" t="s">
        <v>417</v>
      </c>
      <c r="E468">
        <v>1057013.44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418</v>
      </c>
      <c r="E469">
        <v>1349949.3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419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420</v>
      </c>
      <c r="E471">
        <v>1601390.78</v>
      </c>
      <c r="F471">
        <v>137788.4</v>
      </c>
    </row>
    <row r="472" spans="1:6" x14ac:dyDescent="0.25">
      <c r="A472" t="s">
        <v>40</v>
      </c>
      <c r="B472" t="s">
        <v>26</v>
      </c>
      <c r="C472" t="s">
        <v>67</v>
      </c>
      <c r="D472" t="s">
        <v>421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422</v>
      </c>
      <c r="E473">
        <v>880404.41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423</v>
      </c>
      <c r="E474">
        <v>23863.17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424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425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426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427</v>
      </c>
      <c r="E478">
        <v>0</v>
      </c>
      <c r="F478">
        <v>576094.01</v>
      </c>
    </row>
    <row r="479" spans="1:6" x14ac:dyDescent="0.25">
      <c r="A479" t="s">
        <v>40</v>
      </c>
      <c r="B479" t="s">
        <v>26</v>
      </c>
      <c r="C479" t="s">
        <v>67</v>
      </c>
      <c r="D479" t="s">
        <v>428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429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430</v>
      </c>
      <c r="E481">
        <v>4912621.0999999996</v>
      </c>
      <c r="F481">
        <v>1458808.81</v>
      </c>
    </row>
    <row r="482" spans="1:6" x14ac:dyDescent="0.25">
      <c r="A482" t="s">
        <v>39</v>
      </c>
      <c r="B482" t="s">
        <v>73</v>
      </c>
      <c r="C482" t="s">
        <v>48</v>
      </c>
      <c r="D482" t="s">
        <v>416</v>
      </c>
      <c r="E482">
        <v>0</v>
      </c>
      <c r="F482">
        <v>338031.74</v>
      </c>
    </row>
    <row r="483" spans="1:6" x14ac:dyDescent="0.25">
      <c r="A483" t="s">
        <v>39</v>
      </c>
      <c r="B483" t="s">
        <v>73</v>
      </c>
      <c r="C483" t="s">
        <v>48</v>
      </c>
      <c r="D483" t="s">
        <v>417</v>
      </c>
      <c r="E483">
        <v>47408.07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418</v>
      </c>
      <c r="E484">
        <v>2621196.56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419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420</v>
      </c>
      <c r="E486">
        <v>1601390.78</v>
      </c>
      <c r="F486">
        <v>137788.4</v>
      </c>
    </row>
    <row r="487" spans="1:6" x14ac:dyDescent="0.25">
      <c r="A487" t="s">
        <v>39</v>
      </c>
      <c r="B487" t="s">
        <v>73</v>
      </c>
      <c r="C487" t="s">
        <v>48</v>
      </c>
      <c r="D487" t="s">
        <v>421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422</v>
      </c>
      <c r="E488">
        <v>1324791.04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423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424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425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426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427</v>
      </c>
      <c r="E493">
        <v>0</v>
      </c>
      <c r="F493">
        <v>637516.17000000004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428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429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430</v>
      </c>
      <c r="E496">
        <v>5594786.4500000002</v>
      </c>
      <c r="F496">
        <v>1113336.31</v>
      </c>
    </row>
    <row r="497" spans="1:6" x14ac:dyDescent="0.25">
      <c r="A497" t="s">
        <v>39</v>
      </c>
      <c r="B497" t="s">
        <v>74</v>
      </c>
      <c r="C497" t="s">
        <v>48</v>
      </c>
      <c r="D497" t="s">
        <v>416</v>
      </c>
      <c r="E497">
        <v>0</v>
      </c>
      <c r="F497">
        <v>242633.97</v>
      </c>
    </row>
    <row r="498" spans="1:6" x14ac:dyDescent="0.25">
      <c r="A498" t="s">
        <v>39</v>
      </c>
      <c r="B498" t="s">
        <v>74</v>
      </c>
      <c r="C498" t="s">
        <v>48</v>
      </c>
      <c r="D498" t="s">
        <v>417</v>
      </c>
      <c r="E498">
        <v>557874.93999999994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418</v>
      </c>
      <c r="E499">
        <v>2621196.56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419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420</v>
      </c>
      <c r="E501">
        <v>1601390.78</v>
      </c>
      <c r="F501">
        <v>137788.4</v>
      </c>
    </row>
    <row r="502" spans="1:6" x14ac:dyDescent="0.25">
      <c r="A502" t="s">
        <v>39</v>
      </c>
      <c r="B502" t="s">
        <v>74</v>
      </c>
      <c r="C502" t="s">
        <v>48</v>
      </c>
      <c r="D502" t="s">
        <v>421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422</v>
      </c>
      <c r="E503">
        <v>1466769.49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423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424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425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426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427</v>
      </c>
      <c r="E508">
        <v>0</v>
      </c>
      <c r="F508">
        <v>585832.56000000006</v>
      </c>
    </row>
    <row r="509" spans="1:6" x14ac:dyDescent="0.25">
      <c r="A509" t="s">
        <v>39</v>
      </c>
      <c r="B509" t="s">
        <v>74</v>
      </c>
      <c r="C509" t="s">
        <v>48</v>
      </c>
      <c r="D509" t="s">
        <v>428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429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430</v>
      </c>
      <c r="E511">
        <v>6247231.7699999996</v>
      </c>
      <c r="F511">
        <v>966254.92</v>
      </c>
    </row>
    <row r="512" spans="1:6" x14ac:dyDescent="0.25">
      <c r="A512" t="s">
        <v>39</v>
      </c>
      <c r="B512" t="s">
        <v>75</v>
      </c>
      <c r="C512" t="s">
        <v>48</v>
      </c>
      <c r="D512" t="s">
        <v>416</v>
      </c>
      <c r="E512">
        <v>0</v>
      </c>
      <c r="F512">
        <v>122777.68</v>
      </c>
    </row>
    <row r="513" spans="1:6" x14ac:dyDescent="0.25">
      <c r="A513" t="s">
        <v>39</v>
      </c>
      <c r="B513" t="s">
        <v>75</v>
      </c>
      <c r="C513" t="s">
        <v>48</v>
      </c>
      <c r="D513" t="s">
        <v>417</v>
      </c>
      <c r="E513">
        <v>342607.56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418</v>
      </c>
      <c r="E514">
        <v>2621196.56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419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420</v>
      </c>
      <c r="E516">
        <v>1601390.78</v>
      </c>
      <c r="F516">
        <v>137788.4</v>
      </c>
    </row>
    <row r="517" spans="1:6" x14ac:dyDescent="0.25">
      <c r="A517" t="s">
        <v>39</v>
      </c>
      <c r="B517" t="s">
        <v>75</v>
      </c>
      <c r="C517" t="s">
        <v>48</v>
      </c>
      <c r="D517" t="s">
        <v>421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422</v>
      </c>
      <c r="E518">
        <v>1419577.77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423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424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425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426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427</v>
      </c>
      <c r="E523">
        <v>0</v>
      </c>
      <c r="F523">
        <v>583536.43999999994</v>
      </c>
    </row>
    <row r="524" spans="1:6" x14ac:dyDescent="0.25">
      <c r="A524" t="s">
        <v>39</v>
      </c>
      <c r="B524" t="s">
        <v>75</v>
      </c>
      <c r="C524" t="s">
        <v>48</v>
      </c>
      <c r="D524" t="s">
        <v>428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429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430</v>
      </c>
      <c r="E526">
        <v>5984772.6600000001</v>
      </c>
      <c r="F526">
        <v>844102.52</v>
      </c>
    </row>
    <row r="527" spans="1:6" x14ac:dyDescent="0.25">
      <c r="A527" t="s">
        <v>39</v>
      </c>
      <c r="B527" t="s">
        <v>76</v>
      </c>
      <c r="C527" t="s">
        <v>48</v>
      </c>
      <c r="D527" t="s">
        <v>416</v>
      </c>
      <c r="E527">
        <v>0</v>
      </c>
      <c r="F527">
        <v>109795.29</v>
      </c>
    </row>
    <row r="528" spans="1:6" x14ac:dyDescent="0.25">
      <c r="A528" t="s">
        <v>39</v>
      </c>
      <c r="B528" t="s">
        <v>76</v>
      </c>
      <c r="C528" t="s">
        <v>48</v>
      </c>
      <c r="D528" t="s">
        <v>417</v>
      </c>
      <c r="E528">
        <v>665818.01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418</v>
      </c>
      <c r="E529">
        <v>2621196.56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419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420</v>
      </c>
      <c r="E531">
        <v>1601390.78</v>
      </c>
      <c r="F531">
        <v>137788.4</v>
      </c>
    </row>
    <row r="532" spans="1:6" x14ac:dyDescent="0.25">
      <c r="A532" t="s">
        <v>39</v>
      </c>
      <c r="B532" t="s">
        <v>76</v>
      </c>
      <c r="C532" t="s">
        <v>48</v>
      </c>
      <c r="D532" t="s">
        <v>421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422</v>
      </c>
      <c r="E533">
        <v>1479205.12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423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424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425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426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427</v>
      </c>
      <c r="E538">
        <v>0</v>
      </c>
      <c r="F538">
        <v>563536.93000000005</v>
      </c>
    </row>
    <row r="539" spans="1:6" x14ac:dyDescent="0.25">
      <c r="A539" t="s">
        <v>39</v>
      </c>
      <c r="B539" t="s">
        <v>76</v>
      </c>
      <c r="C539" t="s">
        <v>48</v>
      </c>
      <c r="D539" t="s">
        <v>428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429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430</v>
      </c>
      <c r="E541">
        <v>6367610.4699999997</v>
      </c>
      <c r="F541">
        <v>811120.62</v>
      </c>
    </row>
    <row r="542" spans="1:6" x14ac:dyDescent="0.25">
      <c r="A542" t="s">
        <v>39</v>
      </c>
      <c r="B542" t="s">
        <v>77</v>
      </c>
      <c r="C542" t="s">
        <v>48</v>
      </c>
      <c r="D542" t="s">
        <v>416</v>
      </c>
      <c r="E542">
        <v>0</v>
      </c>
      <c r="F542">
        <v>123332.52</v>
      </c>
    </row>
    <row r="543" spans="1:6" x14ac:dyDescent="0.25">
      <c r="A543" t="s">
        <v>39</v>
      </c>
      <c r="B543" t="s">
        <v>77</v>
      </c>
      <c r="C543" t="s">
        <v>48</v>
      </c>
      <c r="D543" t="s">
        <v>417</v>
      </c>
      <c r="E543">
        <v>441491.87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418</v>
      </c>
      <c r="E544">
        <v>2621196.56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419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420</v>
      </c>
      <c r="E546">
        <v>1601390.78</v>
      </c>
      <c r="F546">
        <v>137788.4</v>
      </c>
    </row>
    <row r="547" spans="1:6" x14ac:dyDescent="0.25">
      <c r="A547" t="s">
        <v>39</v>
      </c>
      <c r="B547" t="s">
        <v>77</v>
      </c>
      <c r="C547" t="s">
        <v>48</v>
      </c>
      <c r="D547" t="s">
        <v>421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422</v>
      </c>
      <c r="E548">
        <v>1426786.18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423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424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425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426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427</v>
      </c>
      <c r="E553">
        <v>0</v>
      </c>
      <c r="F553">
        <v>583565.24</v>
      </c>
    </row>
    <row r="554" spans="1:6" x14ac:dyDescent="0.25">
      <c r="A554" t="s">
        <v>39</v>
      </c>
      <c r="B554" t="s">
        <v>77</v>
      </c>
      <c r="C554" t="s">
        <v>48</v>
      </c>
      <c r="D554" t="s">
        <v>428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429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430</v>
      </c>
      <c r="E556">
        <v>6090865.3899999997</v>
      </c>
      <c r="F556">
        <v>844686.16</v>
      </c>
    </row>
    <row r="557" spans="1:6" x14ac:dyDescent="0.25">
      <c r="A557" t="s">
        <v>39</v>
      </c>
      <c r="B557" t="s">
        <v>78</v>
      </c>
      <c r="C557" t="s">
        <v>48</v>
      </c>
      <c r="D557" t="s">
        <v>416</v>
      </c>
      <c r="E557">
        <v>0</v>
      </c>
      <c r="F557">
        <v>18515.169999999998</v>
      </c>
    </row>
    <row r="558" spans="1:6" x14ac:dyDescent="0.25">
      <c r="A558" t="s">
        <v>39</v>
      </c>
      <c r="B558" t="s">
        <v>78</v>
      </c>
      <c r="C558" t="s">
        <v>48</v>
      </c>
      <c r="D558" t="s">
        <v>417</v>
      </c>
      <c r="E558">
        <v>714536.42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418</v>
      </c>
      <c r="E559">
        <v>2621196.56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419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420</v>
      </c>
      <c r="E561">
        <v>1601390.78</v>
      </c>
      <c r="F561">
        <v>137788.4</v>
      </c>
    </row>
    <row r="562" spans="1:6" x14ac:dyDescent="0.25">
      <c r="A562" t="s">
        <v>39</v>
      </c>
      <c r="B562" t="s">
        <v>78</v>
      </c>
      <c r="C562" t="s">
        <v>48</v>
      </c>
      <c r="D562" t="s">
        <v>421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422</v>
      </c>
      <c r="E563">
        <v>1475194.73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423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424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425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426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427</v>
      </c>
      <c r="E568">
        <v>0</v>
      </c>
      <c r="F568">
        <v>537570.81000000006</v>
      </c>
    </row>
    <row r="569" spans="1:6" x14ac:dyDescent="0.25">
      <c r="A569" t="s">
        <v>39</v>
      </c>
      <c r="B569" t="s">
        <v>78</v>
      </c>
      <c r="C569" t="s">
        <v>48</v>
      </c>
      <c r="D569" t="s">
        <v>428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429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430</v>
      </c>
      <c r="E571">
        <v>6412318.4900000002</v>
      </c>
      <c r="F571">
        <v>693874.38</v>
      </c>
    </row>
    <row r="572" spans="1:6" x14ac:dyDescent="0.25">
      <c r="A572" t="s">
        <v>39</v>
      </c>
      <c r="B572" t="s">
        <v>79</v>
      </c>
      <c r="C572" t="s">
        <v>48</v>
      </c>
      <c r="D572" t="s">
        <v>416</v>
      </c>
      <c r="E572">
        <v>0</v>
      </c>
      <c r="F572">
        <v>16672.46</v>
      </c>
    </row>
    <row r="573" spans="1:6" x14ac:dyDescent="0.25">
      <c r="A573" t="s">
        <v>39</v>
      </c>
      <c r="B573" t="s">
        <v>79</v>
      </c>
      <c r="C573" t="s">
        <v>48</v>
      </c>
      <c r="D573" t="s">
        <v>417</v>
      </c>
      <c r="E573">
        <v>801806.07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418</v>
      </c>
      <c r="E574">
        <v>2621196.56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419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420</v>
      </c>
      <c r="E576">
        <v>1601390.78</v>
      </c>
      <c r="F576">
        <v>137788.4</v>
      </c>
    </row>
    <row r="577" spans="1:6" x14ac:dyDescent="0.25">
      <c r="A577" t="s">
        <v>39</v>
      </c>
      <c r="B577" t="s">
        <v>79</v>
      </c>
      <c r="C577" t="s">
        <v>48</v>
      </c>
      <c r="D577" t="s">
        <v>421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422</v>
      </c>
      <c r="E578">
        <v>1453891.9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423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424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425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426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427</v>
      </c>
      <c r="E583">
        <v>0</v>
      </c>
      <c r="F583">
        <v>530714.76</v>
      </c>
    </row>
    <row r="584" spans="1:6" x14ac:dyDescent="0.25">
      <c r="A584" t="s">
        <v>39</v>
      </c>
      <c r="B584" t="s">
        <v>79</v>
      </c>
      <c r="C584" t="s">
        <v>48</v>
      </c>
      <c r="D584" t="s">
        <v>428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429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430</v>
      </c>
      <c r="E586">
        <v>6478285.2999999998</v>
      </c>
      <c r="F586">
        <v>685175.62</v>
      </c>
    </row>
    <row r="587" spans="1:6" x14ac:dyDescent="0.25">
      <c r="A587" t="s">
        <v>39</v>
      </c>
      <c r="B587" t="s">
        <v>80</v>
      </c>
      <c r="C587" t="s">
        <v>48</v>
      </c>
      <c r="D587" t="s">
        <v>416</v>
      </c>
      <c r="E587">
        <v>0</v>
      </c>
      <c r="F587">
        <v>31563.67</v>
      </c>
    </row>
    <row r="588" spans="1:6" x14ac:dyDescent="0.25">
      <c r="A588" t="s">
        <v>39</v>
      </c>
      <c r="B588" t="s">
        <v>80</v>
      </c>
      <c r="C588" t="s">
        <v>48</v>
      </c>
      <c r="D588" t="s">
        <v>417</v>
      </c>
      <c r="E588">
        <v>927869.92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418</v>
      </c>
      <c r="E589">
        <v>2621196.56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419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420</v>
      </c>
      <c r="E591">
        <v>1601390.78</v>
      </c>
      <c r="F591">
        <v>137788.4</v>
      </c>
    </row>
    <row r="592" spans="1:6" x14ac:dyDescent="0.25">
      <c r="A592" t="s">
        <v>39</v>
      </c>
      <c r="B592" t="s">
        <v>80</v>
      </c>
      <c r="C592" t="s">
        <v>48</v>
      </c>
      <c r="D592" t="s">
        <v>421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422</v>
      </c>
      <c r="E593">
        <v>1510364.03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423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424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425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426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427</v>
      </c>
      <c r="E598">
        <v>0</v>
      </c>
      <c r="F598">
        <v>529985.88</v>
      </c>
    </row>
    <row r="599" spans="1:6" x14ac:dyDescent="0.25">
      <c r="A599" t="s">
        <v>39</v>
      </c>
      <c r="B599" t="s">
        <v>80</v>
      </c>
      <c r="C599" t="s">
        <v>48</v>
      </c>
      <c r="D599" t="s">
        <v>428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429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430</v>
      </c>
      <c r="E601">
        <v>6660821.29</v>
      </c>
      <c r="F601">
        <v>699337.95</v>
      </c>
    </row>
    <row r="602" spans="1:6" x14ac:dyDescent="0.25">
      <c r="A602" t="s">
        <v>39</v>
      </c>
      <c r="B602" t="s">
        <v>81</v>
      </c>
      <c r="C602" t="s">
        <v>48</v>
      </c>
      <c r="D602" t="s">
        <v>416</v>
      </c>
      <c r="E602">
        <v>0</v>
      </c>
      <c r="F602">
        <v>24850.19</v>
      </c>
    </row>
    <row r="603" spans="1:6" x14ac:dyDescent="0.25">
      <c r="A603" t="s">
        <v>39</v>
      </c>
      <c r="B603" t="s">
        <v>81</v>
      </c>
      <c r="C603" t="s">
        <v>48</v>
      </c>
      <c r="D603" t="s">
        <v>417</v>
      </c>
      <c r="E603">
        <v>1061027.8400000001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418</v>
      </c>
      <c r="E604">
        <v>2621196.56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419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420</v>
      </c>
      <c r="E606">
        <v>1601390.78</v>
      </c>
      <c r="F606">
        <v>137788.4</v>
      </c>
    </row>
    <row r="607" spans="1:6" x14ac:dyDescent="0.25">
      <c r="A607" t="s">
        <v>39</v>
      </c>
      <c r="B607" t="s">
        <v>81</v>
      </c>
      <c r="C607" t="s">
        <v>48</v>
      </c>
      <c r="D607" t="s">
        <v>421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422</v>
      </c>
      <c r="E608">
        <v>1607181.71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423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424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425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426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427</v>
      </c>
      <c r="E613">
        <v>0</v>
      </c>
      <c r="F613">
        <v>522613.44</v>
      </c>
    </row>
    <row r="614" spans="1:6" x14ac:dyDescent="0.25">
      <c r="A614" t="s">
        <v>39</v>
      </c>
      <c r="B614" t="s">
        <v>81</v>
      </c>
      <c r="C614" t="s">
        <v>48</v>
      </c>
      <c r="D614" t="s">
        <v>428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429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430</v>
      </c>
      <c r="E616">
        <v>6890796.8899999997</v>
      </c>
      <c r="F616">
        <v>685252.03</v>
      </c>
    </row>
    <row r="617" spans="1:6" x14ac:dyDescent="0.25">
      <c r="A617" t="s">
        <v>39</v>
      </c>
      <c r="B617" t="s">
        <v>20</v>
      </c>
      <c r="C617" t="s">
        <v>48</v>
      </c>
      <c r="D617" t="s">
        <v>416</v>
      </c>
      <c r="E617">
        <v>0</v>
      </c>
      <c r="F617">
        <v>72798.259999999995</v>
      </c>
    </row>
    <row r="618" spans="1:6" x14ac:dyDescent="0.25">
      <c r="A618" t="s">
        <v>39</v>
      </c>
      <c r="B618" t="s">
        <v>20</v>
      </c>
      <c r="C618" t="s">
        <v>48</v>
      </c>
      <c r="D618" t="s">
        <v>417</v>
      </c>
      <c r="E618">
        <v>1263656.8899999999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418</v>
      </c>
      <c r="E619">
        <v>2621196.56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419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420</v>
      </c>
      <c r="E621">
        <v>1601390.78</v>
      </c>
      <c r="F621">
        <v>137788.4</v>
      </c>
    </row>
    <row r="622" spans="1:6" x14ac:dyDescent="0.25">
      <c r="A622" t="s">
        <v>39</v>
      </c>
      <c r="B622" t="s">
        <v>20</v>
      </c>
      <c r="C622" t="s">
        <v>48</v>
      </c>
      <c r="D622" t="s">
        <v>421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422</v>
      </c>
      <c r="E623">
        <v>1558800.2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423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424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425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426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427</v>
      </c>
      <c r="E628">
        <v>0</v>
      </c>
      <c r="F628">
        <v>518536.08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428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429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430</v>
      </c>
      <c r="E631">
        <v>7045044.4400000004</v>
      </c>
      <c r="F631">
        <v>729122.73</v>
      </c>
    </row>
    <row r="632" spans="1:6" x14ac:dyDescent="0.25">
      <c r="A632" t="s">
        <v>39</v>
      </c>
      <c r="B632" t="s">
        <v>21</v>
      </c>
      <c r="C632" t="s">
        <v>48</v>
      </c>
      <c r="D632" t="s">
        <v>416</v>
      </c>
      <c r="E632">
        <v>0</v>
      </c>
      <c r="F632">
        <v>236140.53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417</v>
      </c>
      <c r="E633">
        <v>1254472.53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418</v>
      </c>
      <c r="E634">
        <v>2621196.56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419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420</v>
      </c>
      <c r="E636">
        <v>1601390.78</v>
      </c>
      <c r="F636">
        <v>137788.4</v>
      </c>
    </row>
    <row r="637" spans="1:6" x14ac:dyDescent="0.25">
      <c r="A637" t="s">
        <v>39</v>
      </c>
      <c r="B637" t="s">
        <v>21</v>
      </c>
      <c r="C637" t="s">
        <v>48</v>
      </c>
      <c r="D637" t="s">
        <v>421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422</v>
      </c>
      <c r="E638">
        <v>1623577.31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423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424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425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426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427</v>
      </c>
      <c r="E643">
        <v>0</v>
      </c>
      <c r="F643">
        <v>530119.72</v>
      </c>
    </row>
    <row r="644" spans="1:6" x14ac:dyDescent="0.25">
      <c r="A644" t="s">
        <v>39</v>
      </c>
      <c r="B644" t="s">
        <v>21</v>
      </c>
      <c r="C644" t="s">
        <v>48</v>
      </c>
      <c r="D644" t="s">
        <v>428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429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430</v>
      </c>
      <c r="E646">
        <v>7100637.1900000004</v>
      </c>
      <c r="F646">
        <v>904048.64000000001</v>
      </c>
    </row>
    <row r="647" spans="1:6" x14ac:dyDescent="0.25">
      <c r="A647" t="s">
        <v>39</v>
      </c>
      <c r="B647" t="s">
        <v>22</v>
      </c>
      <c r="C647" t="s">
        <v>48</v>
      </c>
      <c r="D647" t="s">
        <v>416</v>
      </c>
      <c r="E647">
        <v>0</v>
      </c>
      <c r="F647">
        <v>233742.72</v>
      </c>
    </row>
    <row r="648" spans="1:6" x14ac:dyDescent="0.25">
      <c r="A648" t="s">
        <v>39</v>
      </c>
      <c r="B648" t="s">
        <v>22</v>
      </c>
      <c r="C648" t="s">
        <v>48</v>
      </c>
      <c r="D648" t="s">
        <v>417</v>
      </c>
      <c r="E648">
        <v>1075233.7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418</v>
      </c>
      <c r="E649">
        <v>2621196.56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419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420</v>
      </c>
      <c r="E651">
        <v>1601390.78</v>
      </c>
      <c r="F651">
        <v>137788.4</v>
      </c>
    </row>
    <row r="652" spans="1:6" x14ac:dyDescent="0.25">
      <c r="A652" t="s">
        <v>39</v>
      </c>
      <c r="B652" t="s">
        <v>22</v>
      </c>
      <c r="C652" t="s">
        <v>48</v>
      </c>
      <c r="D652" t="s">
        <v>421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422</v>
      </c>
      <c r="E653">
        <v>1542133.21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423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424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425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426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427</v>
      </c>
      <c r="E658">
        <v>0</v>
      </c>
      <c r="F658">
        <v>544994.07999999996</v>
      </c>
    </row>
    <row r="659" spans="1:6" x14ac:dyDescent="0.25">
      <c r="A659" t="s">
        <v>39</v>
      </c>
      <c r="B659" t="s">
        <v>22</v>
      </c>
      <c r="C659" t="s">
        <v>48</v>
      </c>
      <c r="D659" t="s">
        <v>428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429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430</v>
      </c>
      <c r="E661">
        <v>6839954.2599999998</v>
      </c>
      <c r="F661">
        <v>916525.19</v>
      </c>
    </row>
    <row r="662" spans="1:6" x14ac:dyDescent="0.25">
      <c r="A662" t="s">
        <v>39</v>
      </c>
      <c r="B662" t="s">
        <v>23</v>
      </c>
      <c r="C662" t="s">
        <v>48</v>
      </c>
      <c r="D662" t="s">
        <v>416</v>
      </c>
      <c r="E662">
        <v>0</v>
      </c>
      <c r="F662">
        <v>174680.54</v>
      </c>
    </row>
    <row r="663" spans="1:6" x14ac:dyDescent="0.25">
      <c r="A663" t="s">
        <v>39</v>
      </c>
      <c r="B663" t="s">
        <v>23</v>
      </c>
      <c r="C663" t="s">
        <v>48</v>
      </c>
      <c r="D663" t="s">
        <v>417</v>
      </c>
      <c r="E663">
        <v>1399573.98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418</v>
      </c>
      <c r="E664">
        <v>2621196.56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419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420</v>
      </c>
      <c r="E666">
        <v>1601390.78</v>
      </c>
      <c r="F666">
        <v>137788.4</v>
      </c>
    </row>
    <row r="667" spans="1:6" x14ac:dyDescent="0.25">
      <c r="A667" t="s">
        <v>39</v>
      </c>
      <c r="B667" t="s">
        <v>23</v>
      </c>
      <c r="C667" t="s">
        <v>48</v>
      </c>
      <c r="D667" t="s">
        <v>421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422</v>
      </c>
      <c r="E668">
        <v>1604387.24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423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424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425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426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427</v>
      </c>
      <c r="E673">
        <v>0</v>
      </c>
      <c r="F673">
        <v>514760.81</v>
      </c>
    </row>
    <row r="674" spans="1:6" x14ac:dyDescent="0.25">
      <c r="A674" t="s">
        <v>39</v>
      </c>
      <c r="B674" t="s">
        <v>23</v>
      </c>
      <c r="C674" t="s">
        <v>48</v>
      </c>
      <c r="D674" t="s">
        <v>428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429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430</v>
      </c>
      <c r="E676">
        <v>7226548.5700000003</v>
      </c>
      <c r="F676">
        <v>827229.75</v>
      </c>
    </row>
    <row r="677" spans="1:6" x14ac:dyDescent="0.25">
      <c r="A677" t="s">
        <v>39</v>
      </c>
      <c r="B677" t="s">
        <v>24</v>
      </c>
      <c r="C677" t="s">
        <v>48</v>
      </c>
      <c r="D677" t="s">
        <v>416</v>
      </c>
      <c r="E677">
        <v>0</v>
      </c>
      <c r="F677">
        <v>113506.7</v>
      </c>
    </row>
    <row r="678" spans="1:6" x14ac:dyDescent="0.25">
      <c r="A678" t="s">
        <v>39</v>
      </c>
      <c r="B678" t="s">
        <v>24</v>
      </c>
      <c r="C678" t="s">
        <v>48</v>
      </c>
      <c r="D678" t="s">
        <v>417</v>
      </c>
      <c r="E678">
        <v>1733215.84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418</v>
      </c>
      <c r="E679">
        <v>2621196.56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419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420</v>
      </c>
      <c r="E681">
        <v>1601390.78</v>
      </c>
      <c r="F681">
        <v>137788.4</v>
      </c>
    </row>
    <row r="682" spans="1:6" x14ac:dyDescent="0.25">
      <c r="A682" t="s">
        <v>39</v>
      </c>
      <c r="B682" t="s">
        <v>24</v>
      </c>
      <c r="C682" t="s">
        <v>48</v>
      </c>
      <c r="D682" t="s">
        <v>421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422</v>
      </c>
      <c r="E683">
        <v>1718198.04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423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424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425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426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427</v>
      </c>
      <c r="E688">
        <v>0</v>
      </c>
      <c r="F688">
        <v>488721.22</v>
      </c>
    </row>
    <row r="689" spans="1:6" x14ac:dyDescent="0.25">
      <c r="A689" t="s">
        <v>39</v>
      </c>
      <c r="B689" t="s">
        <v>24</v>
      </c>
      <c r="C689" t="s">
        <v>48</v>
      </c>
      <c r="D689" t="s">
        <v>428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429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430</v>
      </c>
      <c r="E691">
        <v>7674001.2199999997</v>
      </c>
      <c r="F691">
        <v>740016.32</v>
      </c>
    </row>
    <row r="692" spans="1:6" x14ac:dyDescent="0.25">
      <c r="A692" t="s">
        <v>39</v>
      </c>
      <c r="B692" t="s">
        <v>25</v>
      </c>
      <c r="C692" t="s">
        <v>48</v>
      </c>
      <c r="D692" t="s">
        <v>416</v>
      </c>
      <c r="E692">
        <v>0</v>
      </c>
      <c r="F692">
        <v>23348.32</v>
      </c>
    </row>
    <row r="693" spans="1:6" x14ac:dyDescent="0.25">
      <c r="A693" t="s">
        <v>39</v>
      </c>
      <c r="B693" t="s">
        <v>25</v>
      </c>
      <c r="C693" t="s">
        <v>48</v>
      </c>
      <c r="D693" t="s">
        <v>417</v>
      </c>
      <c r="E693">
        <v>2398169.7799999998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418</v>
      </c>
      <c r="E694">
        <v>2621196.56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419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420</v>
      </c>
      <c r="E696">
        <v>1601390.78</v>
      </c>
      <c r="F696">
        <v>137788.4</v>
      </c>
    </row>
    <row r="697" spans="1:6" x14ac:dyDescent="0.25">
      <c r="A697" t="s">
        <v>39</v>
      </c>
      <c r="B697" t="s">
        <v>25</v>
      </c>
      <c r="C697" t="s">
        <v>48</v>
      </c>
      <c r="D697" t="s">
        <v>421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422</v>
      </c>
      <c r="E698">
        <v>1659408.44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423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424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425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426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427</v>
      </c>
      <c r="E703">
        <v>0</v>
      </c>
      <c r="F703">
        <v>433892.63</v>
      </c>
    </row>
    <row r="704" spans="1:6" x14ac:dyDescent="0.25">
      <c r="A704" t="s">
        <v>39</v>
      </c>
      <c r="B704" t="s">
        <v>25</v>
      </c>
      <c r="C704" t="s">
        <v>48</v>
      </c>
      <c r="D704" t="s">
        <v>428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429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430</v>
      </c>
      <c r="E706">
        <v>8280165.5599999996</v>
      </c>
      <c r="F706">
        <v>595029.34</v>
      </c>
    </row>
    <row r="707" spans="1:6" x14ac:dyDescent="0.25">
      <c r="A707" t="s">
        <v>39</v>
      </c>
      <c r="B707" t="s">
        <v>26</v>
      </c>
      <c r="C707" t="s">
        <v>48</v>
      </c>
      <c r="D707" t="s">
        <v>416</v>
      </c>
      <c r="E707">
        <v>0</v>
      </c>
      <c r="F707">
        <v>451658.32</v>
      </c>
    </row>
    <row r="708" spans="1:6" x14ac:dyDescent="0.25">
      <c r="A708" t="s">
        <v>39</v>
      </c>
      <c r="B708" t="s">
        <v>26</v>
      </c>
      <c r="C708" t="s">
        <v>48</v>
      </c>
      <c r="D708" t="s">
        <v>417</v>
      </c>
      <c r="E708">
        <v>1163871.29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418</v>
      </c>
      <c r="E709">
        <v>2621196.56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419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420</v>
      </c>
      <c r="E711">
        <v>1601390.78</v>
      </c>
      <c r="F711">
        <v>137788.4</v>
      </c>
    </row>
    <row r="712" spans="1:6" x14ac:dyDescent="0.25">
      <c r="A712" t="s">
        <v>39</v>
      </c>
      <c r="B712" t="s">
        <v>26</v>
      </c>
      <c r="C712" t="s">
        <v>48</v>
      </c>
      <c r="D712" t="s">
        <v>421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422</v>
      </c>
      <c r="E713">
        <v>1786795.96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423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424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425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426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427</v>
      </c>
      <c r="E718">
        <v>0</v>
      </c>
      <c r="F718">
        <v>576312.73</v>
      </c>
    </row>
    <row r="719" spans="1:6" x14ac:dyDescent="0.25">
      <c r="A719" t="s">
        <v>39</v>
      </c>
      <c r="B719" t="s">
        <v>26</v>
      </c>
      <c r="C719" t="s">
        <v>48</v>
      </c>
      <c r="D719" t="s">
        <v>428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429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430</v>
      </c>
      <c r="E721">
        <v>7173254.5899999999</v>
      </c>
      <c r="F721">
        <v>1165759.45</v>
      </c>
    </row>
    <row r="722" spans="1:6" x14ac:dyDescent="0.25">
      <c r="A722" t="s">
        <v>40</v>
      </c>
      <c r="B722" t="s">
        <v>73</v>
      </c>
      <c r="C722" t="s">
        <v>48</v>
      </c>
      <c r="D722" t="s">
        <v>416</v>
      </c>
      <c r="E722">
        <v>0</v>
      </c>
      <c r="F722">
        <v>449743.44</v>
      </c>
    </row>
    <row r="723" spans="1:6" x14ac:dyDescent="0.25">
      <c r="A723" t="s">
        <v>40</v>
      </c>
      <c r="B723" t="s">
        <v>73</v>
      </c>
      <c r="C723" t="s">
        <v>48</v>
      </c>
      <c r="D723" t="s">
        <v>417</v>
      </c>
      <c r="E723">
        <v>35389.78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418</v>
      </c>
      <c r="E724">
        <v>1349949.3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419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420</v>
      </c>
      <c r="E726">
        <v>1601390.78</v>
      </c>
      <c r="F726">
        <v>137788.4</v>
      </c>
    </row>
    <row r="727" spans="1:6" x14ac:dyDescent="0.25">
      <c r="A727" t="s">
        <v>40</v>
      </c>
      <c r="B727" t="s">
        <v>73</v>
      </c>
      <c r="C727" t="s">
        <v>48</v>
      </c>
      <c r="D727" t="s">
        <v>421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422</v>
      </c>
      <c r="E728">
        <v>896119.67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423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424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425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426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427</v>
      </c>
      <c r="E733">
        <v>0</v>
      </c>
      <c r="F733">
        <v>637356.67000000004</v>
      </c>
    </row>
    <row r="734" spans="1:6" x14ac:dyDescent="0.25">
      <c r="A734" t="s">
        <v>40</v>
      </c>
      <c r="B734" t="s">
        <v>73</v>
      </c>
      <c r="C734" t="s">
        <v>48</v>
      </c>
      <c r="D734" t="s">
        <v>428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429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430</v>
      </c>
      <c r="E736">
        <v>3882849.54</v>
      </c>
      <c r="F736">
        <v>1224888.51</v>
      </c>
    </row>
    <row r="737" spans="1:6" x14ac:dyDescent="0.25">
      <c r="A737" t="s">
        <v>40</v>
      </c>
      <c r="B737" t="s">
        <v>74</v>
      </c>
      <c r="C737" t="s">
        <v>48</v>
      </c>
      <c r="D737" t="s">
        <v>416</v>
      </c>
      <c r="E737">
        <v>0</v>
      </c>
      <c r="F737">
        <v>287991.83</v>
      </c>
    </row>
    <row r="738" spans="1:6" x14ac:dyDescent="0.25">
      <c r="A738" t="s">
        <v>40</v>
      </c>
      <c r="B738" t="s">
        <v>74</v>
      </c>
      <c r="C738" t="s">
        <v>48</v>
      </c>
      <c r="D738" t="s">
        <v>417</v>
      </c>
      <c r="E738">
        <v>404865.12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418</v>
      </c>
      <c r="E739">
        <v>1349949.3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419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420</v>
      </c>
      <c r="E741">
        <v>1601390.78</v>
      </c>
      <c r="F741">
        <v>137788.4</v>
      </c>
    </row>
    <row r="742" spans="1:6" x14ac:dyDescent="0.25">
      <c r="A742" t="s">
        <v>40</v>
      </c>
      <c r="B742" t="s">
        <v>74</v>
      </c>
      <c r="C742" t="s">
        <v>48</v>
      </c>
      <c r="D742" t="s">
        <v>421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422</v>
      </c>
      <c r="E743">
        <v>981258.33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423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424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425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426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427</v>
      </c>
      <c r="E748">
        <v>0</v>
      </c>
      <c r="F748">
        <v>585497.66</v>
      </c>
    </row>
    <row r="749" spans="1:6" x14ac:dyDescent="0.25">
      <c r="A749" t="s">
        <v>40</v>
      </c>
      <c r="B749" t="s">
        <v>74</v>
      </c>
      <c r="C749" t="s">
        <v>48</v>
      </c>
      <c r="D749" t="s">
        <v>428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429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430</v>
      </c>
      <c r="E751">
        <v>4337463.53</v>
      </c>
      <c r="F751">
        <v>1011277.89</v>
      </c>
    </row>
    <row r="752" spans="1:6" x14ac:dyDescent="0.25">
      <c r="A752" t="s">
        <v>40</v>
      </c>
      <c r="B752" t="s">
        <v>75</v>
      </c>
      <c r="C752" t="s">
        <v>48</v>
      </c>
      <c r="D752" t="s">
        <v>416</v>
      </c>
      <c r="E752">
        <v>0</v>
      </c>
      <c r="F752">
        <v>153612.38</v>
      </c>
    </row>
    <row r="753" spans="1:6" x14ac:dyDescent="0.25">
      <c r="A753" t="s">
        <v>40</v>
      </c>
      <c r="B753" t="s">
        <v>75</v>
      </c>
      <c r="C753" t="s">
        <v>48</v>
      </c>
      <c r="D753" t="s">
        <v>417</v>
      </c>
      <c r="E753">
        <v>248458.37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418</v>
      </c>
      <c r="E754">
        <v>1349949.3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419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420</v>
      </c>
      <c r="E756">
        <v>1601390.78</v>
      </c>
      <c r="F756">
        <v>137788.4</v>
      </c>
    </row>
    <row r="757" spans="1:6" x14ac:dyDescent="0.25">
      <c r="A757" t="s">
        <v>40</v>
      </c>
      <c r="B757" t="s">
        <v>75</v>
      </c>
      <c r="C757" t="s">
        <v>48</v>
      </c>
      <c r="D757" t="s">
        <v>421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422</v>
      </c>
      <c r="E758">
        <v>963233.46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423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424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425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426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427</v>
      </c>
      <c r="E763">
        <v>0</v>
      </c>
      <c r="F763">
        <v>583261.03</v>
      </c>
    </row>
    <row r="764" spans="1:6" x14ac:dyDescent="0.25">
      <c r="A764" t="s">
        <v>40</v>
      </c>
      <c r="B764" t="s">
        <v>75</v>
      </c>
      <c r="C764" t="s">
        <v>48</v>
      </c>
      <c r="D764" t="s">
        <v>428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429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430</v>
      </c>
      <c r="E766">
        <v>4163031.91</v>
      </c>
      <c r="F766">
        <v>874661.8</v>
      </c>
    </row>
    <row r="767" spans="1:6" x14ac:dyDescent="0.25">
      <c r="A767" t="s">
        <v>40</v>
      </c>
      <c r="B767" t="s">
        <v>76</v>
      </c>
      <c r="C767" t="s">
        <v>48</v>
      </c>
      <c r="D767" t="s">
        <v>416</v>
      </c>
      <c r="E767">
        <v>0</v>
      </c>
      <c r="F767">
        <v>129119.44</v>
      </c>
    </row>
    <row r="768" spans="1:6" x14ac:dyDescent="0.25">
      <c r="A768" t="s">
        <v>40</v>
      </c>
      <c r="B768" t="s">
        <v>76</v>
      </c>
      <c r="C768" t="s">
        <v>48</v>
      </c>
      <c r="D768" t="s">
        <v>417</v>
      </c>
      <c r="E768">
        <v>484588.22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418</v>
      </c>
      <c r="E769">
        <v>1349949.3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419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420</v>
      </c>
      <c r="E771">
        <v>1601390.78</v>
      </c>
      <c r="F771">
        <v>137788.4</v>
      </c>
    </row>
    <row r="772" spans="1:6" x14ac:dyDescent="0.25">
      <c r="A772" t="s">
        <v>40</v>
      </c>
      <c r="B772" t="s">
        <v>76</v>
      </c>
      <c r="C772" t="s">
        <v>48</v>
      </c>
      <c r="D772" t="s">
        <v>421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422</v>
      </c>
      <c r="E773">
        <v>991207.16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423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424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425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426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427</v>
      </c>
      <c r="E778">
        <v>0</v>
      </c>
      <c r="F778">
        <v>563151.81999999995</v>
      </c>
    </row>
    <row r="779" spans="1:6" x14ac:dyDescent="0.25">
      <c r="A779" t="s">
        <v>40</v>
      </c>
      <c r="B779" t="s">
        <v>76</v>
      </c>
      <c r="C779" t="s">
        <v>48</v>
      </c>
      <c r="D779" t="s">
        <v>428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429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430</v>
      </c>
      <c r="E781">
        <v>4427135.46</v>
      </c>
      <c r="F781">
        <v>830059.66</v>
      </c>
    </row>
    <row r="782" spans="1:6" x14ac:dyDescent="0.25">
      <c r="A782" t="s">
        <v>40</v>
      </c>
      <c r="B782" t="s">
        <v>77</v>
      </c>
      <c r="C782" t="s">
        <v>48</v>
      </c>
      <c r="D782" t="s">
        <v>416</v>
      </c>
      <c r="E782">
        <v>0</v>
      </c>
      <c r="F782">
        <v>127716.78</v>
      </c>
    </row>
    <row r="783" spans="1:6" x14ac:dyDescent="0.25">
      <c r="A783" t="s">
        <v>40</v>
      </c>
      <c r="B783" t="s">
        <v>77</v>
      </c>
      <c r="C783" t="s">
        <v>48</v>
      </c>
      <c r="D783" t="s">
        <v>417</v>
      </c>
      <c r="E783">
        <v>312162.59999999998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418</v>
      </c>
      <c r="E784">
        <v>1349949.3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419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420</v>
      </c>
      <c r="E786">
        <v>1601390.78</v>
      </c>
      <c r="F786">
        <v>137788.4</v>
      </c>
    </row>
    <row r="787" spans="1:6" x14ac:dyDescent="0.25">
      <c r="A787" t="s">
        <v>40</v>
      </c>
      <c r="B787" t="s">
        <v>77</v>
      </c>
      <c r="C787" t="s">
        <v>48</v>
      </c>
      <c r="D787" t="s">
        <v>421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422</v>
      </c>
      <c r="E788">
        <v>960395.7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423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424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425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426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427</v>
      </c>
      <c r="E793">
        <v>0</v>
      </c>
      <c r="F793">
        <v>583264.11</v>
      </c>
    </row>
    <row r="794" spans="1:6" x14ac:dyDescent="0.25">
      <c r="A794" t="s">
        <v>40</v>
      </c>
      <c r="B794" t="s">
        <v>77</v>
      </c>
      <c r="C794" t="s">
        <v>48</v>
      </c>
      <c r="D794" t="s">
        <v>428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429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430</v>
      </c>
      <c r="E796">
        <v>4223898.38</v>
      </c>
      <c r="F796">
        <v>848769.28</v>
      </c>
    </row>
    <row r="797" spans="1:6" x14ac:dyDescent="0.25">
      <c r="A797" t="s">
        <v>40</v>
      </c>
      <c r="B797" t="s">
        <v>78</v>
      </c>
      <c r="C797" t="s">
        <v>48</v>
      </c>
      <c r="D797" t="s">
        <v>416</v>
      </c>
      <c r="E797">
        <v>0</v>
      </c>
      <c r="F797">
        <v>15562.75</v>
      </c>
    </row>
    <row r="798" spans="1:6" x14ac:dyDescent="0.25">
      <c r="A798" t="s">
        <v>40</v>
      </c>
      <c r="B798" t="s">
        <v>78</v>
      </c>
      <c r="C798" t="s">
        <v>48</v>
      </c>
      <c r="D798" t="s">
        <v>417</v>
      </c>
      <c r="E798">
        <v>523163.9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418</v>
      </c>
      <c r="E799">
        <v>1349949.3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419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420</v>
      </c>
      <c r="E801">
        <v>1601390.78</v>
      </c>
      <c r="F801">
        <v>137788.4</v>
      </c>
    </row>
    <row r="802" spans="1:6" x14ac:dyDescent="0.25">
      <c r="A802" t="s">
        <v>40</v>
      </c>
      <c r="B802" t="s">
        <v>78</v>
      </c>
      <c r="C802" t="s">
        <v>48</v>
      </c>
      <c r="D802" t="s">
        <v>421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422</v>
      </c>
      <c r="E803">
        <v>987724.09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423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424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425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426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427</v>
      </c>
      <c r="E808">
        <v>0</v>
      </c>
      <c r="F808">
        <v>537235.69999999995</v>
      </c>
    </row>
    <row r="809" spans="1:6" x14ac:dyDescent="0.25">
      <c r="A809" t="s">
        <v>40</v>
      </c>
      <c r="B809" t="s">
        <v>78</v>
      </c>
      <c r="C809" t="s">
        <v>48</v>
      </c>
      <c r="D809" t="s">
        <v>428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429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430</v>
      </c>
      <c r="E811">
        <v>4462228.07</v>
      </c>
      <c r="F811">
        <v>690586.84</v>
      </c>
    </row>
    <row r="812" spans="1:6" x14ac:dyDescent="0.25">
      <c r="A812" t="s">
        <v>40</v>
      </c>
      <c r="B812" t="s">
        <v>79</v>
      </c>
      <c r="C812" t="s">
        <v>48</v>
      </c>
      <c r="D812" t="s">
        <v>416</v>
      </c>
      <c r="E812">
        <v>0</v>
      </c>
      <c r="F812">
        <v>13624.79</v>
      </c>
    </row>
    <row r="813" spans="1:6" x14ac:dyDescent="0.25">
      <c r="A813" t="s">
        <v>40</v>
      </c>
      <c r="B813" t="s">
        <v>79</v>
      </c>
      <c r="C813" t="s">
        <v>48</v>
      </c>
      <c r="D813" t="s">
        <v>417</v>
      </c>
      <c r="E813">
        <v>582276.47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418</v>
      </c>
      <c r="E814">
        <v>1349949.3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419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420</v>
      </c>
      <c r="E816">
        <v>1601390.78</v>
      </c>
      <c r="F816">
        <v>137788.4</v>
      </c>
    </row>
    <row r="817" spans="1:6" x14ac:dyDescent="0.25">
      <c r="A817" t="s">
        <v>40</v>
      </c>
      <c r="B817" t="s">
        <v>79</v>
      </c>
      <c r="C817" t="s">
        <v>48</v>
      </c>
      <c r="D817" t="s">
        <v>421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422</v>
      </c>
      <c r="E818">
        <v>976622.23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423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424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425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426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427</v>
      </c>
      <c r="E823">
        <v>0</v>
      </c>
      <c r="F823">
        <v>530428.84</v>
      </c>
    </row>
    <row r="824" spans="1:6" x14ac:dyDescent="0.25">
      <c r="A824" t="s">
        <v>40</v>
      </c>
      <c r="B824" t="s">
        <v>79</v>
      </c>
      <c r="C824" t="s">
        <v>48</v>
      </c>
      <c r="D824" t="s">
        <v>428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429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430</v>
      </c>
      <c r="E826">
        <v>4510238.78</v>
      </c>
      <c r="F826">
        <v>681842.03</v>
      </c>
    </row>
    <row r="827" spans="1:6" x14ac:dyDescent="0.25">
      <c r="A827" t="s">
        <v>40</v>
      </c>
      <c r="B827" t="s">
        <v>80</v>
      </c>
      <c r="C827" t="s">
        <v>48</v>
      </c>
      <c r="D827" t="s">
        <v>416</v>
      </c>
      <c r="E827">
        <v>0</v>
      </c>
      <c r="F827">
        <v>28965.3</v>
      </c>
    </row>
    <row r="828" spans="1:6" x14ac:dyDescent="0.25">
      <c r="A828" t="s">
        <v>40</v>
      </c>
      <c r="B828" t="s">
        <v>80</v>
      </c>
      <c r="C828" t="s">
        <v>48</v>
      </c>
      <c r="D828" t="s">
        <v>417</v>
      </c>
      <c r="E828">
        <v>673999.4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418</v>
      </c>
      <c r="E829">
        <v>1349949.3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419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420</v>
      </c>
      <c r="E831">
        <v>1601390.78</v>
      </c>
      <c r="F831">
        <v>137788.4</v>
      </c>
    </row>
    <row r="832" spans="1:6" x14ac:dyDescent="0.25">
      <c r="A832" t="s">
        <v>40</v>
      </c>
      <c r="B832" t="s">
        <v>80</v>
      </c>
      <c r="C832" t="s">
        <v>48</v>
      </c>
      <c r="D832" t="s">
        <v>421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422</v>
      </c>
      <c r="E833">
        <v>1003531.55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423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424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425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426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427</v>
      </c>
      <c r="E838">
        <v>0</v>
      </c>
      <c r="F838">
        <v>529644.35</v>
      </c>
    </row>
    <row r="839" spans="1:6" x14ac:dyDescent="0.25">
      <c r="A839" t="s">
        <v>40</v>
      </c>
      <c r="B839" t="s">
        <v>80</v>
      </c>
      <c r="C839" t="s">
        <v>48</v>
      </c>
      <c r="D839" t="s">
        <v>428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429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430</v>
      </c>
      <c r="E841">
        <v>4628871.03</v>
      </c>
      <c r="F841">
        <v>696398.05</v>
      </c>
    </row>
    <row r="842" spans="1:6" x14ac:dyDescent="0.25">
      <c r="A842" t="s">
        <v>40</v>
      </c>
      <c r="B842" t="s">
        <v>81</v>
      </c>
      <c r="C842" t="s">
        <v>48</v>
      </c>
      <c r="D842" t="s">
        <v>416</v>
      </c>
      <c r="E842">
        <v>0</v>
      </c>
      <c r="F842">
        <v>20834.759999999998</v>
      </c>
    </row>
    <row r="843" spans="1:6" x14ac:dyDescent="0.25">
      <c r="A843" t="s">
        <v>40</v>
      </c>
      <c r="B843" t="s">
        <v>81</v>
      </c>
      <c r="C843" t="s">
        <v>48</v>
      </c>
      <c r="D843" t="s">
        <v>417</v>
      </c>
      <c r="E843">
        <v>765052.66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418</v>
      </c>
      <c r="E844">
        <v>1349949.3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419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420</v>
      </c>
      <c r="E846">
        <v>1601390.78</v>
      </c>
      <c r="F846">
        <v>137788.4</v>
      </c>
    </row>
    <row r="847" spans="1:6" x14ac:dyDescent="0.25">
      <c r="A847" t="s">
        <v>40</v>
      </c>
      <c r="B847" t="s">
        <v>81</v>
      </c>
      <c r="C847" t="s">
        <v>48</v>
      </c>
      <c r="D847" t="s">
        <v>421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422</v>
      </c>
      <c r="E848">
        <v>1055316.47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423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424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425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426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427</v>
      </c>
      <c r="E853">
        <v>0</v>
      </c>
      <c r="F853">
        <v>522313.65</v>
      </c>
    </row>
    <row r="854" spans="1:6" x14ac:dyDescent="0.25">
      <c r="A854" t="s">
        <v>40</v>
      </c>
      <c r="B854" t="s">
        <v>81</v>
      </c>
      <c r="C854" t="s">
        <v>48</v>
      </c>
      <c r="D854" t="s">
        <v>428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429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430</v>
      </c>
      <c r="E856">
        <v>4771709.22</v>
      </c>
      <c r="F856">
        <v>680936.8</v>
      </c>
    </row>
    <row r="857" spans="1:6" x14ac:dyDescent="0.25">
      <c r="A857" t="s">
        <v>40</v>
      </c>
      <c r="B857" t="s">
        <v>20</v>
      </c>
      <c r="C857" t="s">
        <v>48</v>
      </c>
      <c r="D857" t="s">
        <v>416</v>
      </c>
      <c r="E857">
        <v>0</v>
      </c>
      <c r="F857">
        <v>81526.41</v>
      </c>
    </row>
    <row r="858" spans="1:6" x14ac:dyDescent="0.25">
      <c r="A858" t="s">
        <v>40</v>
      </c>
      <c r="B858" t="s">
        <v>20</v>
      </c>
      <c r="C858" t="s">
        <v>48</v>
      </c>
      <c r="D858" t="s">
        <v>417</v>
      </c>
      <c r="E858">
        <v>945983.49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418</v>
      </c>
      <c r="E859">
        <v>1349949.3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419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420</v>
      </c>
      <c r="E861">
        <v>1601390.78</v>
      </c>
      <c r="F861">
        <v>137788.4</v>
      </c>
    </row>
    <row r="862" spans="1:6" x14ac:dyDescent="0.25">
      <c r="A862" t="s">
        <v>40</v>
      </c>
      <c r="B862" t="s">
        <v>20</v>
      </c>
      <c r="C862" t="s">
        <v>48</v>
      </c>
      <c r="D862" t="s">
        <v>421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422</v>
      </c>
      <c r="E863">
        <v>1056852.74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423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424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425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426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427</v>
      </c>
      <c r="E868">
        <v>0</v>
      </c>
      <c r="F868">
        <v>518186.44</v>
      </c>
    </row>
    <row r="869" spans="1:6" x14ac:dyDescent="0.25">
      <c r="A869" t="s">
        <v>40</v>
      </c>
      <c r="B869" t="s">
        <v>20</v>
      </c>
      <c r="C869" t="s">
        <v>48</v>
      </c>
      <c r="D869" t="s">
        <v>428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429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430</v>
      </c>
      <c r="E871">
        <v>4954176.32</v>
      </c>
      <c r="F871">
        <v>737501.25</v>
      </c>
    </row>
    <row r="872" spans="1:6" x14ac:dyDescent="0.25">
      <c r="A872" t="s">
        <v>40</v>
      </c>
      <c r="B872" t="s">
        <v>21</v>
      </c>
      <c r="C872" t="s">
        <v>48</v>
      </c>
      <c r="D872" t="s">
        <v>416</v>
      </c>
      <c r="E872">
        <v>0</v>
      </c>
      <c r="F872">
        <v>304009.46999999997</v>
      </c>
    </row>
    <row r="873" spans="1:6" x14ac:dyDescent="0.25">
      <c r="A873" t="s">
        <v>40</v>
      </c>
      <c r="B873" t="s">
        <v>21</v>
      </c>
      <c r="C873" t="s">
        <v>48</v>
      </c>
      <c r="D873" t="s">
        <v>417</v>
      </c>
      <c r="E873">
        <v>950396.27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418</v>
      </c>
      <c r="E874">
        <v>1349949.3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419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420</v>
      </c>
      <c r="E876">
        <v>1601390.78</v>
      </c>
      <c r="F876">
        <v>137788.4</v>
      </c>
    </row>
    <row r="877" spans="1:6" x14ac:dyDescent="0.25">
      <c r="A877" t="s">
        <v>40</v>
      </c>
      <c r="B877" t="s">
        <v>21</v>
      </c>
      <c r="C877" t="s">
        <v>48</v>
      </c>
      <c r="D877" t="s">
        <v>421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422</v>
      </c>
      <c r="E878">
        <v>1084591.75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423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424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425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426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427</v>
      </c>
      <c r="E883">
        <v>0</v>
      </c>
      <c r="F883">
        <v>529764.24</v>
      </c>
    </row>
    <row r="884" spans="1:6" x14ac:dyDescent="0.25">
      <c r="A884" t="s">
        <v>40</v>
      </c>
      <c r="B884" t="s">
        <v>21</v>
      </c>
      <c r="C884" t="s">
        <v>48</v>
      </c>
      <c r="D884" t="s">
        <v>428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429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430</v>
      </c>
      <c r="E886">
        <v>4986328.0999999996</v>
      </c>
      <c r="F886">
        <v>971562.1</v>
      </c>
    </row>
    <row r="887" spans="1:6" x14ac:dyDescent="0.25">
      <c r="A887" t="s">
        <v>40</v>
      </c>
      <c r="B887" t="s">
        <v>22</v>
      </c>
      <c r="C887" t="s">
        <v>48</v>
      </c>
      <c r="D887" t="s">
        <v>416</v>
      </c>
      <c r="E887">
        <v>0</v>
      </c>
      <c r="F887">
        <v>291038.78000000003</v>
      </c>
    </row>
    <row r="888" spans="1:6" x14ac:dyDescent="0.25">
      <c r="A888" t="s">
        <v>40</v>
      </c>
      <c r="B888" t="s">
        <v>22</v>
      </c>
      <c r="C888" t="s">
        <v>48</v>
      </c>
      <c r="D888" t="s">
        <v>417</v>
      </c>
      <c r="E888">
        <v>806329.49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418</v>
      </c>
      <c r="E889">
        <v>1349949.3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419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420</v>
      </c>
      <c r="E891">
        <v>1601390.78</v>
      </c>
      <c r="F891">
        <v>137788.4</v>
      </c>
    </row>
    <row r="892" spans="1:6" x14ac:dyDescent="0.25">
      <c r="A892" t="s">
        <v>40</v>
      </c>
      <c r="B892" t="s">
        <v>22</v>
      </c>
      <c r="C892" t="s">
        <v>48</v>
      </c>
      <c r="D892" t="s">
        <v>421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422</v>
      </c>
      <c r="E893">
        <v>1036016.41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423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424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425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426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427</v>
      </c>
      <c r="E898">
        <v>0</v>
      </c>
      <c r="F898">
        <v>544672.18999999994</v>
      </c>
    </row>
    <row r="899" spans="1:6" x14ac:dyDescent="0.25">
      <c r="A899" t="s">
        <v>40</v>
      </c>
      <c r="B899" t="s">
        <v>22</v>
      </c>
      <c r="C899" t="s">
        <v>48</v>
      </c>
      <c r="D899" t="s">
        <v>428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429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430</v>
      </c>
      <c r="E901">
        <v>4793685.9800000004</v>
      </c>
      <c r="F901">
        <v>973499.36</v>
      </c>
    </row>
    <row r="902" spans="1:6" x14ac:dyDescent="0.25">
      <c r="A902" t="s">
        <v>40</v>
      </c>
      <c r="B902" t="s">
        <v>23</v>
      </c>
      <c r="C902" t="s">
        <v>48</v>
      </c>
      <c r="D902" t="s">
        <v>416</v>
      </c>
      <c r="E902">
        <v>0</v>
      </c>
      <c r="F902">
        <v>240559.87</v>
      </c>
    </row>
    <row r="903" spans="1:6" x14ac:dyDescent="0.25">
      <c r="A903" t="s">
        <v>40</v>
      </c>
      <c r="B903" t="s">
        <v>23</v>
      </c>
      <c r="C903" t="s">
        <v>48</v>
      </c>
      <c r="D903" t="s">
        <v>417</v>
      </c>
      <c r="E903">
        <v>1056814.99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418</v>
      </c>
      <c r="E904">
        <v>1349949.3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419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420</v>
      </c>
      <c r="E906">
        <v>1601390.78</v>
      </c>
      <c r="F906">
        <v>137788.4</v>
      </c>
    </row>
    <row r="907" spans="1:6" x14ac:dyDescent="0.25">
      <c r="A907" t="s">
        <v>40</v>
      </c>
      <c r="B907" t="s">
        <v>23</v>
      </c>
      <c r="C907" t="s">
        <v>48</v>
      </c>
      <c r="D907" t="s">
        <v>421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422</v>
      </c>
      <c r="E908">
        <v>1078850.51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423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424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425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426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427</v>
      </c>
      <c r="E913">
        <v>0</v>
      </c>
      <c r="F913">
        <v>514446.58</v>
      </c>
    </row>
    <row r="914" spans="1:6" x14ac:dyDescent="0.25">
      <c r="A914" t="s">
        <v>40</v>
      </c>
      <c r="B914" t="s">
        <v>23</v>
      </c>
      <c r="C914" t="s">
        <v>48</v>
      </c>
      <c r="D914" t="s">
        <v>428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429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430</v>
      </c>
      <c r="E916">
        <v>5087005.58</v>
      </c>
      <c r="F916">
        <v>892794.85</v>
      </c>
    </row>
    <row r="917" spans="1:6" x14ac:dyDescent="0.25">
      <c r="A917" t="s">
        <v>40</v>
      </c>
      <c r="B917" t="s">
        <v>24</v>
      </c>
      <c r="C917" t="s">
        <v>48</v>
      </c>
      <c r="D917" t="s">
        <v>416</v>
      </c>
      <c r="E917">
        <v>0</v>
      </c>
      <c r="F917">
        <v>131692.91</v>
      </c>
    </row>
    <row r="918" spans="1:6" x14ac:dyDescent="0.25">
      <c r="A918" t="s">
        <v>40</v>
      </c>
      <c r="B918" t="s">
        <v>24</v>
      </c>
      <c r="C918" t="s">
        <v>48</v>
      </c>
      <c r="D918" t="s">
        <v>417</v>
      </c>
      <c r="E918">
        <v>1323200.99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418</v>
      </c>
      <c r="E919">
        <v>1349949.3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419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420</v>
      </c>
      <c r="E921">
        <v>1601390.78</v>
      </c>
      <c r="F921">
        <v>137788.4</v>
      </c>
    </row>
    <row r="922" spans="1:6" x14ac:dyDescent="0.25">
      <c r="A922" t="s">
        <v>40</v>
      </c>
      <c r="B922" t="s">
        <v>24</v>
      </c>
      <c r="C922" t="s">
        <v>48</v>
      </c>
      <c r="D922" t="s">
        <v>421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422</v>
      </c>
      <c r="E923">
        <v>1160820.04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423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424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425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426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427</v>
      </c>
      <c r="E928">
        <v>0</v>
      </c>
      <c r="F928">
        <v>488408.98</v>
      </c>
    </row>
    <row r="929" spans="1:6" x14ac:dyDescent="0.25">
      <c r="A929" t="s">
        <v>40</v>
      </c>
      <c r="B929" t="s">
        <v>24</v>
      </c>
      <c r="C929" t="s">
        <v>48</v>
      </c>
      <c r="D929" t="s">
        <v>428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429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430</v>
      </c>
      <c r="E931">
        <v>5435361.1200000001</v>
      </c>
      <c r="F931">
        <v>757890.29</v>
      </c>
    </row>
    <row r="932" spans="1:6" x14ac:dyDescent="0.25">
      <c r="A932" t="s">
        <v>40</v>
      </c>
      <c r="B932" t="s">
        <v>25</v>
      </c>
      <c r="C932" t="s">
        <v>48</v>
      </c>
      <c r="D932" t="s">
        <v>416</v>
      </c>
      <c r="E932">
        <v>0</v>
      </c>
      <c r="F932">
        <v>26776.98</v>
      </c>
    </row>
    <row r="933" spans="1:6" x14ac:dyDescent="0.25">
      <c r="A933" t="s">
        <v>40</v>
      </c>
      <c r="B933" t="s">
        <v>25</v>
      </c>
      <c r="C933" t="s">
        <v>48</v>
      </c>
      <c r="D933" t="s">
        <v>417</v>
      </c>
      <c r="E933">
        <v>1846510.84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418</v>
      </c>
      <c r="E934">
        <v>1349949.3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419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420</v>
      </c>
      <c r="E936">
        <v>1601390.78</v>
      </c>
      <c r="F936">
        <v>137788.4</v>
      </c>
    </row>
    <row r="937" spans="1:6" x14ac:dyDescent="0.25">
      <c r="A937" t="s">
        <v>40</v>
      </c>
      <c r="B937" t="s">
        <v>25</v>
      </c>
      <c r="C937" t="s">
        <v>48</v>
      </c>
      <c r="D937" t="s">
        <v>421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422</v>
      </c>
      <c r="E938">
        <v>1124363.92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423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424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425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426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427</v>
      </c>
      <c r="E943">
        <v>0</v>
      </c>
      <c r="F943">
        <v>433491.1</v>
      </c>
    </row>
    <row r="944" spans="1:6" x14ac:dyDescent="0.25">
      <c r="A944" t="s">
        <v>40</v>
      </c>
      <c r="B944" t="s">
        <v>25</v>
      </c>
      <c r="C944" t="s">
        <v>48</v>
      </c>
      <c r="D944" t="s">
        <v>428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429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430</v>
      </c>
      <c r="E946">
        <v>5922214.8399999999</v>
      </c>
      <c r="F946">
        <v>598056.47</v>
      </c>
    </row>
    <row r="947" spans="1:6" x14ac:dyDescent="0.25">
      <c r="A947" t="s">
        <v>40</v>
      </c>
      <c r="B947" t="s">
        <v>26</v>
      </c>
      <c r="C947" t="s">
        <v>48</v>
      </c>
      <c r="D947" t="s">
        <v>416</v>
      </c>
      <c r="E947">
        <v>0</v>
      </c>
      <c r="F947">
        <v>506176.79</v>
      </c>
    </row>
    <row r="948" spans="1:6" x14ac:dyDescent="0.25">
      <c r="A948" t="s">
        <v>40</v>
      </c>
      <c r="B948" t="s">
        <v>26</v>
      </c>
      <c r="C948" t="s">
        <v>48</v>
      </c>
      <c r="D948" t="s">
        <v>417</v>
      </c>
      <c r="E948">
        <v>881150.2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418</v>
      </c>
      <c r="E949">
        <v>1349949.3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419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420</v>
      </c>
      <c r="E951">
        <v>1601390.78</v>
      </c>
      <c r="F951">
        <v>137788.4</v>
      </c>
    </row>
    <row r="952" spans="1:6" x14ac:dyDescent="0.25">
      <c r="A952" t="s">
        <v>40</v>
      </c>
      <c r="B952" t="s">
        <v>26</v>
      </c>
      <c r="C952" t="s">
        <v>48</v>
      </c>
      <c r="D952" t="s">
        <v>421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422</v>
      </c>
      <c r="E953">
        <v>1207719.28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423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424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425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426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427</v>
      </c>
      <c r="E958">
        <v>0</v>
      </c>
      <c r="F958">
        <v>576085.94999999995</v>
      </c>
    </row>
    <row r="959" spans="1:6" x14ac:dyDescent="0.25">
      <c r="A959" t="s">
        <v>40</v>
      </c>
      <c r="B959" t="s">
        <v>26</v>
      </c>
      <c r="C959" t="s">
        <v>48</v>
      </c>
      <c r="D959" t="s">
        <v>428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429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430</v>
      </c>
      <c r="E961">
        <v>5040209.55</v>
      </c>
      <c r="F961">
        <v>1220051.1299999999</v>
      </c>
    </row>
    <row r="962" spans="1:6" x14ac:dyDescent="0.25">
      <c r="A962" t="s">
        <v>39</v>
      </c>
      <c r="B962" t="s">
        <v>73</v>
      </c>
      <c r="C962" t="s">
        <v>65</v>
      </c>
      <c r="D962" t="s">
        <v>416</v>
      </c>
      <c r="E962">
        <v>82759.210000000006</v>
      </c>
      <c r="F962">
        <v>5.09</v>
      </c>
    </row>
    <row r="963" spans="1:6" x14ac:dyDescent="0.25">
      <c r="A963" t="s">
        <v>39</v>
      </c>
      <c r="B963" t="s">
        <v>73</v>
      </c>
      <c r="C963" t="s">
        <v>65</v>
      </c>
      <c r="D963" t="s">
        <v>417</v>
      </c>
      <c r="E963">
        <v>47003.199999999997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418</v>
      </c>
      <c r="E964">
        <v>2621196.56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419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420</v>
      </c>
      <c r="E966">
        <v>1601390.78</v>
      </c>
      <c r="F966">
        <v>137788.4</v>
      </c>
    </row>
    <row r="967" spans="1:6" x14ac:dyDescent="0.25">
      <c r="A967" t="s">
        <v>39</v>
      </c>
      <c r="B967" t="s">
        <v>73</v>
      </c>
      <c r="C967" t="s">
        <v>65</v>
      </c>
      <c r="D967" t="s">
        <v>421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422</v>
      </c>
      <c r="E968">
        <v>1324791.04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423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424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425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426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427</v>
      </c>
      <c r="E973">
        <v>0</v>
      </c>
      <c r="F973">
        <v>637517.21</v>
      </c>
    </row>
    <row r="974" spans="1:6" x14ac:dyDescent="0.25">
      <c r="A974" t="s">
        <v>39</v>
      </c>
      <c r="B974" t="s">
        <v>73</v>
      </c>
      <c r="C974" t="s">
        <v>65</v>
      </c>
      <c r="D974" t="s">
        <v>428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429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430</v>
      </c>
      <c r="E976">
        <v>5677140.79</v>
      </c>
      <c r="F976">
        <v>775310.7</v>
      </c>
    </row>
    <row r="977" spans="1:6" x14ac:dyDescent="0.25">
      <c r="A977" t="s">
        <v>39</v>
      </c>
      <c r="B977" t="s">
        <v>74</v>
      </c>
      <c r="C977" t="s">
        <v>65</v>
      </c>
      <c r="D977" t="s">
        <v>416</v>
      </c>
      <c r="E977">
        <v>69411.67</v>
      </c>
      <c r="F977">
        <v>22.43</v>
      </c>
    </row>
    <row r="978" spans="1:6" x14ac:dyDescent="0.25">
      <c r="A978" t="s">
        <v>39</v>
      </c>
      <c r="B978" t="s">
        <v>74</v>
      </c>
      <c r="C978" t="s">
        <v>65</v>
      </c>
      <c r="D978" t="s">
        <v>417</v>
      </c>
      <c r="E978">
        <v>555108.56000000006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418</v>
      </c>
      <c r="E979">
        <v>2621196.56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419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420</v>
      </c>
      <c r="E981">
        <v>1601390.78</v>
      </c>
      <c r="F981">
        <v>137788.4</v>
      </c>
    </row>
    <row r="982" spans="1:6" x14ac:dyDescent="0.25">
      <c r="A982" t="s">
        <v>39</v>
      </c>
      <c r="B982" t="s">
        <v>74</v>
      </c>
      <c r="C982" t="s">
        <v>65</v>
      </c>
      <c r="D982" t="s">
        <v>421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422</v>
      </c>
      <c r="E983">
        <v>1466773.55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423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424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425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426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427</v>
      </c>
      <c r="E988">
        <v>0</v>
      </c>
      <c r="F988">
        <v>585833.04</v>
      </c>
    </row>
    <row r="989" spans="1:6" x14ac:dyDescent="0.25">
      <c r="A989" t="s">
        <v>39</v>
      </c>
      <c r="B989" t="s">
        <v>74</v>
      </c>
      <c r="C989" t="s">
        <v>65</v>
      </c>
      <c r="D989" t="s">
        <v>428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429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430</v>
      </c>
      <c r="E991">
        <v>6313881.1100000003</v>
      </c>
      <c r="F991">
        <v>723643.86</v>
      </c>
    </row>
    <row r="992" spans="1:6" x14ac:dyDescent="0.25">
      <c r="A992" t="s">
        <v>39</v>
      </c>
      <c r="B992" t="s">
        <v>75</v>
      </c>
      <c r="C992" t="s">
        <v>65</v>
      </c>
      <c r="D992" t="s">
        <v>416</v>
      </c>
      <c r="E992">
        <v>31350.39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417</v>
      </c>
      <c r="E993">
        <v>339307.78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418</v>
      </c>
      <c r="E994">
        <v>2621196.56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419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420</v>
      </c>
      <c r="E996">
        <v>1601390.78</v>
      </c>
      <c r="F996">
        <v>137788.4</v>
      </c>
    </row>
    <row r="997" spans="1:6" x14ac:dyDescent="0.25">
      <c r="A997" t="s">
        <v>39</v>
      </c>
      <c r="B997" t="s">
        <v>75</v>
      </c>
      <c r="C997" t="s">
        <v>65</v>
      </c>
      <c r="D997" t="s">
        <v>421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422</v>
      </c>
      <c r="E998">
        <v>1419577.77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423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424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425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426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427</v>
      </c>
      <c r="E1003">
        <v>0</v>
      </c>
      <c r="F1003">
        <v>583536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428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429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430</v>
      </c>
      <c r="E1006">
        <v>6012823.2800000003</v>
      </c>
      <c r="F1006">
        <v>721324.4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416</v>
      </c>
      <c r="E1007">
        <v>28224.03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417</v>
      </c>
      <c r="E1008">
        <v>664062.66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418</v>
      </c>
      <c r="E1009">
        <v>2621196.56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419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420</v>
      </c>
      <c r="E1011">
        <v>1601390.78</v>
      </c>
      <c r="F1011">
        <v>137788.4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421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422</v>
      </c>
      <c r="E1013">
        <v>1479205.12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423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424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425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426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427</v>
      </c>
      <c r="E1018">
        <v>0</v>
      </c>
      <c r="F1018">
        <v>563536.03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428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429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430</v>
      </c>
      <c r="E1021">
        <v>6394079.1500000004</v>
      </c>
      <c r="F1021">
        <v>701324.42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416</v>
      </c>
      <c r="E1022">
        <v>32563.56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417</v>
      </c>
      <c r="E1023">
        <v>439171.58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418</v>
      </c>
      <c r="E1024">
        <v>2621196.56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419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420</v>
      </c>
      <c r="E1026">
        <v>1601390.78</v>
      </c>
      <c r="F1026">
        <v>137788.4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421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422</v>
      </c>
      <c r="E1028">
        <v>1426786.18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423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424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425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426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427</v>
      </c>
      <c r="E1033">
        <v>0</v>
      </c>
      <c r="F1033">
        <v>583566.94999999995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428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429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430</v>
      </c>
      <c r="E1036">
        <v>6121108.6600000001</v>
      </c>
      <c r="F1036">
        <v>721355.35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416</v>
      </c>
      <c r="E1037">
        <v>4324.88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417</v>
      </c>
      <c r="E1038">
        <v>685741.18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418</v>
      </c>
      <c r="E1039">
        <v>2621196.56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419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420</v>
      </c>
      <c r="E1041">
        <v>1601390.78</v>
      </c>
      <c r="F1041">
        <v>137788.4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421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422</v>
      </c>
      <c r="E1043">
        <v>1475194.73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423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424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425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426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427</v>
      </c>
      <c r="E1048">
        <v>0</v>
      </c>
      <c r="F1048">
        <v>537570.81000000006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428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429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430</v>
      </c>
      <c r="E1051">
        <v>6387848.1399999997</v>
      </c>
      <c r="F1051">
        <v>675359.21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416</v>
      </c>
      <c r="E1052">
        <v>3925.9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417</v>
      </c>
      <c r="E1053">
        <v>783909.79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418</v>
      </c>
      <c r="E1054">
        <v>2621196.56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419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420</v>
      </c>
      <c r="E1056">
        <v>1601390.78</v>
      </c>
      <c r="F1056">
        <v>137788.4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421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422</v>
      </c>
      <c r="E1058">
        <v>1453891.9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423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424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425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426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427</v>
      </c>
      <c r="E1063">
        <v>0</v>
      </c>
      <c r="F1063">
        <v>530714.76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428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429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430</v>
      </c>
      <c r="E1066">
        <v>6464314.9199999999</v>
      </c>
      <c r="F1066">
        <v>668503.16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416</v>
      </c>
      <c r="E1067">
        <v>7608.38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417</v>
      </c>
      <c r="E1068">
        <v>918412.15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418</v>
      </c>
      <c r="E1069">
        <v>2621196.56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419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420</v>
      </c>
      <c r="E1071">
        <v>1601390.78</v>
      </c>
      <c r="F1071">
        <v>137788.4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421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422</v>
      </c>
      <c r="E1073">
        <v>1510364.03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423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424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425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426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427</v>
      </c>
      <c r="E1078">
        <v>0</v>
      </c>
      <c r="F1078">
        <v>529985.88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428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429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430</v>
      </c>
      <c r="E1081">
        <v>6658971.8899999997</v>
      </c>
      <c r="F1081">
        <v>667774.28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416</v>
      </c>
      <c r="E1082">
        <v>5963.42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417</v>
      </c>
      <c r="E1083">
        <v>1051552.55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418</v>
      </c>
      <c r="E1084">
        <v>2621196.56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419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420</v>
      </c>
      <c r="E1086">
        <v>1601390.78</v>
      </c>
      <c r="F1086">
        <v>137788.4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421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422</v>
      </c>
      <c r="E1088">
        <v>1607181.71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423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424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425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426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427</v>
      </c>
      <c r="E1093">
        <v>0</v>
      </c>
      <c r="F1093">
        <v>522613.44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428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429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430</v>
      </c>
      <c r="E1096">
        <v>6887285.0199999996</v>
      </c>
      <c r="F1096">
        <v>660401.84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416</v>
      </c>
      <c r="E1097">
        <v>20720.03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417</v>
      </c>
      <c r="E1098">
        <v>1263688.8700000001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418</v>
      </c>
      <c r="E1099">
        <v>2621196.56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419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420</v>
      </c>
      <c r="E1101">
        <v>1601390.78</v>
      </c>
      <c r="F1101">
        <v>137788.4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421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422</v>
      </c>
      <c r="E1103">
        <v>1558800.2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423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424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425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426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427</v>
      </c>
      <c r="E1108">
        <v>0</v>
      </c>
      <c r="F1108">
        <v>518536.26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428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429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430</v>
      </c>
      <c r="E1111">
        <v>7065796.4400000004</v>
      </c>
      <c r="F1111">
        <v>656324.65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416</v>
      </c>
      <c r="E1112">
        <v>65944.3</v>
      </c>
      <c r="F1112">
        <v>3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417</v>
      </c>
      <c r="E1113">
        <v>1257193.58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418</v>
      </c>
      <c r="E1114">
        <v>2621196.56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419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420</v>
      </c>
      <c r="E1116">
        <v>1601390.78</v>
      </c>
      <c r="F1116">
        <v>137788.4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421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422</v>
      </c>
      <c r="E1118">
        <v>1623577.31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423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424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425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426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427</v>
      </c>
      <c r="E1123">
        <v>0</v>
      </c>
      <c r="F1123">
        <v>530121.72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428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429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430</v>
      </c>
      <c r="E1126">
        <v>7169302.54</v>
      </c>
      <c r="F1126">
        <v>667913.12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416</v>
      </c>
      <c r="E1127">
        <v>67049.850000000006</v>
      </c>
      <c r="F1127">
        <v>6.82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417</v>
      </c>
      <c r="E1128">
        <v>1076383.67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418</v>
      </c>
      <c r="E1129">
        <v>2621196.56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419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420</v>
      </c>
      <c r="E1131">
        <v>1601390.78</v>
      </c>
      <c r="F1131">
        <v>137788.4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421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422</v>
      </c>
      <c r="E1133">
        <v>1542138.22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423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424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425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426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427</v>
      </c>
      <c r="E1138">
        <v>0</v>
      </c>
      <c r="F1138">
        <v>544993.97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428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429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430</v>
      </c>
      <c r="E1141">
        <v>6908159.0899999999</v>
      </c>
      <c r="F1141">
        <v>682789.18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416</v>
      </c>
      <c r="E1142">
        <v>49367.81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417</v>
      </c>
      <c r="E1143">
        <v>1400172.42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418</v>
      </c>
      <c r="E1144">
        <v>2621196.56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419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420</v>
      </c>
      <c r="E1146">
        <v>1601390.78</v>
      </c>
      <c r="F1146">
        <v>137788.4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421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422</v>
      </c>
      <c r="E1148">
        <v>1604387.24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423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424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425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426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427</v>
      </c>
      <c r="E1153">
        <v>0</v>
      </c>
      <c r="F1153">
        <v>514760.93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428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429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430</v>
      </c>
      <c r="E1156">
        <v>7276514.8200000003</v>
      </c>
      <c r="F1156">
        <v>652549.32999999996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416</v>
      </c>
      <c r="E1157">
        <v>31679.56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417</v>
      </c>
      <c r="E1158">
        <v>1733040.15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418</v>
      </c>
      <c r="E1159">
        <v>2621196.56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419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420</v>
      </c>
      <c r="E1161">
        <v>1601390.78</v>
      </c>
      <c r="F1161">
        <v>137788.4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421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422</v>
      </c>
      <c r="E1163">
        <v>1718198.04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423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424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425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426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427</v>
      </c>
      <c r="E1168">
        <v>0</v>
      </c>
      <c r="F1168">
        <v>488721.06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428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429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430</v>
      </c>
      <c r="E1171">
        <v>7705505.0999999996</v>
      </c>
      <c r="F1171">
        <v>626509.44999999995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416</v>
      </c>
      <c r="E1172">
        <v>6313.24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417</v>
      </c>
      <c r="E1173">
        <v>2398082.52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418</v>
      </c>
      <c r="E1174">
        <v>2621196.56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419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420</v>
      </c>
      <c r="E1176">
        <v>1601390.78</v>
      </c>
      <c r="F1176">
        <v>137788.4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421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422</v>
      </c>
      <c r="E1178">
        <v>1659408.44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423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424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425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426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427</v>
      </c>
      <c r="E1183">
        <v>0</v>
      </c>
      <c r="F1183">
        <v>433892.63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428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429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430</v>
      </c>
      <c r="E1186">
        <v>8286391.5300000003</v>
      </c>
      <c r="F1186">
        <v>571681.03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416</v>
      </c>
      <c r="E1187">
        <v>153554</v>
      </c>
      <c r="F1187">
        <v>294.10000000000002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417</v>
      </c>
      <c r="E1188">
        <v>1174347.77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418</v>
      </c>
      <c r="E1189">
        <v>2621196.56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419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420</v>
      </c>
      <c r="E1191">
        <v>1601390.78</v>
      </c>
      <c r="F1191">
        <v>137788.4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421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422</v>
      </c>
      <c r="E1193">
        <v>1787051.83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423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424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425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426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427</v>
      </c>
      <c r="E1198">
        <v>0</v>
      </c>
      <c r="F1198">
        <v>576310.93999999994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428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429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430</v>
      </c>
      <c r="E1201">
        <v>7337540.9299999997</v>
      </c>
      <c r="F1201">
        <v>714393.44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416</v>
      </c>
      <c r="E1202">
        <v>109439.87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417</v>
      </c>
      <c r="E1203">
        <v>34606.47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418</v>
      </c>
      <c r="E1204">
        <v>1349949.3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419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420</v>
      </c>
      <c r="E1206">
        <v>1601390.78</v>
      </c>
      <c r="F1206">
        <v>137788.4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421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422</v>
      </c>
      <c r="E1208">
        <v>896119.67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423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424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425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426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427</v>
      </c>
      <c r="E1213">
        <v>0</v>
      </c>
      <c r="F1213">
        <v>637358.53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428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429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430</v>
      </c>
      <c r="E1216">
        <v>3991506.09</v>
      </c>
      <c r="F1216">
        <v>775146.93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416</v>
      </c>
      <c r="E1217">
        <v>78611.360000000001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417</v>
      </c>
      <c r="E1218">
        <v>402529.89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418</v>
      </c>
      <c r="E1219">
        <v>1349949.3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419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420</v>
      </c>
      <c r="E1221">
        <v>1601390.78</v>
      </c>
      <c r="F1221">
        <v>137788.4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421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422</v>
      </c>
      <c r="E1223">
        <v>981258.33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423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424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425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426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427</v>
      </c>
      <c r="E1228">
        <v>0</v>
      </c>
      <c r="F1228">
        <v>585497.09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428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429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430</v>
      </c>
      <c r="E1231">
        <v>4413739.67</v>
      </c>
      <c r="F1231">
        <v>723285.49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416</v>
      </c>
      <c r="E1232">
        <v>38466.74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417</v>
      </c>
      <c r="E1233">
        <v>245743.13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418</v>
      </c>
      <c r="E1234">
        <v>1349949.3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419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420</v>
      </c>
      <c r="E1236">
        <v>1601390.78</v>
      </c>
      <c r="F1236">
        <v>137788.4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421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422</v>
      </c>
      <c r="E1238">
        <v>963233.46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423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424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425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426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427</v>
      </c>
      <c r="E1243">
        <v>0</v>
      </c>
      <c r="F1243">
        <v>583260.93999999994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428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429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430</v>
      </c>
      <c r="E1246">
        <v>4198783.41</v>
      </c>
      <c r="F1246">
        <v>721049.34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416</v>
      </c>
      <c r="E1247">
        <v>32563.91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417</v>
      </c>
      <c r="E1248">
        <v>482590.44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418</v>
      </c>
      <c r="E1249">
        <v>1349949.3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419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420</v>
      </c>
      <c r="E1251">
        <v>1601390.78</v>
      </c>
      <c r="F1251">
        <v>137788.4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421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422</v>
      </c>
      <c r="E1253">
        <v>991207.16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423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424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425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426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427</v>
      </c>
      <c r="E1258">
        <v>0</v>
      </c>
      <c r="F1258">
        <v>563151.93000000005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428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429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430</v>
      </c>
      <c r="E1261">
        <v>4457701.59</v>
      </c>
      <c r="F1261">
        <v>700940.33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416</v>
      </c>
      <c r="E1262">
        <v>32959.919999999998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417</v>
      </c>
      <c r="E1263">
        <v>309967.88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418</v>
      </c>
      <c r="E1264">
        <v>1349949.3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419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420</v>
      </c>
      <c r="E1266">
        <v>1601390.78</v>
      </c>
      <c r="F1266">
        <v>137788.4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421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422</v>
      </c>
      <c r="E1268">
        <v>960395.7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423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424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425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426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427</v>
      </c>
      <c r="E1273">
        <v>0</v>
      </c>
      <c r="F1273">
        <v>583264.5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428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429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430</v>
      </c>
      <c r="E1276">
        <v>4254663.58</v>
      </c>
      <c r="F1276">
        <v>721052.9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416</v>
      </c>
      <c r="E1277">
        <v>3684.72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417</v>
      </c>
      <c r="E1278">
        <v>492484.68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418</v>
      </c>
      <c r="E1279">
        <v>1349949.3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419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420</v>
      </c>
      <c r="E1281">
        <v>1601390.78</v>
      </c>
      <c r="F1281">
        <v>137788.4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421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422</v>
      </c>
      <c r="E1283">
        <v>987724.09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423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424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425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426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427</v>
      </c>
      <c r="E1288">
        <v>0</v>
      </c>
      <c r="F1288">
        <v>537235.69999999995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428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429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430</v>
      </c>
      <c r="E1291">
        <v>4435233.57</v>
      </c>
      <c r="F1291">
        <v>675024.1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416</v>
      </c>
      <c r="E1292">
        <v>3253.72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417</v>
      </c>
      <c r="E1293">
        <v>561890.9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418</v>
      </c>
      <c r="E1294">
        <v>1349949.3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419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420</v>
      </c>
      <c r="E1296">
        <v>1601390.78</v>
      </c>
      <c r="F1296">
        <v>137788.4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421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422</v>
      </c>
      <c r="E1298">
        <v>976622.23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423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424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425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426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427</v>
      </c>
      <c r="E1303">
        <v>0</v>
      </c>
      <c r="F1303">
        <v>530428.84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428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429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430</v>
      </c>
      <c r="E1306">
        <v>4493106.93</v>
      </c>
      <c r="F1306">
        <v>668217.24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416</v>
      </c>
      <c r="E1307">
        <v>7051.86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417</v>
      </c>
      <c r="E1308">
        <v>665324.12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418</v>
      </c>
      <c r="E1309">
        <v>1349949.3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419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420</v>
      </c>
      <c r="E1311">
        <v>1601390.78</v>
      </c>
      <c r="F1311">
        <v>137788.4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421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422</v>
      </c>
      <c r="E1313">
        <v>1003531.55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423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424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425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426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427</v>
      </c>
      <c r="E1318">
        <v>0</v>
      </c>
      <c r="F1318">
        <v>529644.35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428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429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430</v>
      </c>
      <c r="E1321">
        <v>4627247.62</v>
      </c>
      <c r="F1321">
        <v>667432.75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416</v>
      </c>
      <c r="E1322">
        <v>5059.8999999999996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417</v>
      </c>
      <c r="E1323">
        <v>752086.76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418</v>
      </c>
      <c r="E1324">
        <v>1349949.3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419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420</v>
      </c>
      <c r="E1326">
        <v>1601390.78</v>
      </c>
      <c r="F1326">
        <v>137788.4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421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422</v>
      </c>
      <c r="E1328">
        <v>1055316.47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423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424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425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426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427</v>
      </c>
      <c r="E1333">
        <v>0</v>
      </c>
      <c r="F1333">
        <v>522313.65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428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429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430</v>
      </c>
      <c r="E1336">
        <v>4763803.2</v>
      </c>
      <c r="F1336">
        <v>660102.04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416</v>
      </c>
      <c r="E1337">
        <v>22540.15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417</v>
      </c>
      <c r="E1338">
        <v>945829.33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418</v>
      </c>
      <c r="E1339">
        <v>1349949.3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419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420</v>
      </c>
      <c r="E1341">
        <v>1601390.78</v>
      </c>
      <c r="F1341">
        <v>137788.4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421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422</v>
      </c>
      <c r="E1343">
        <v>1056852.74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423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424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425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426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427</v>
      </c>
      <c r="E1348">
        <v>0</v>
      </c>
      <c r="F1348">
        <v>518186.09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428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429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430</v>
      </c>
      <c r="E1351">
        <v>4976562.3099999996</v>
      </c>
      <c r="F1351">
        <v>655974.49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416</v>
      </c>
      <c r="E1352">
        <v>81682.61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417</v>
      </c>
      <c r="E1353">
        <v>950214.07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418</v>
      </c>
      <c r="E1354">
        <v>1349949.3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419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420</v>
      </c>
      <c r="E1356">
        <v>1601390.78</v>
      </c>
      <c r="F1356">
        <v>137788.4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421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422</v>
      </c>
      <c r="E1358">
        <v>1084591.75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423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424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425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426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427</v>
      </c>
      <c r="E1363">
        <v>0</v>
      </c>
      <c r="F1363">
        <v>529764.61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428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429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430</v>
      </c>
      <c r="E1366">
        <v>5067828.5</v>
      </c>
      <c r="F1366">
        <v>667553.01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416</v>
      </c>
      <c r="E1367">
        <v>79455.03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417</v>
      </c>
      <c r="E1368">
        <v>805954.09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418</v>
      </c>
      <c r="E1369">
        <v>1349949.3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419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420</v>
      </c>
      <c r="E1371">
        <v>1601390.78</v>
      </c>
      <c r="F1371">
        <v>137788.4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421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422</v>
      </c>
      <c r="E1373">
        <v>1036016.41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423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424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425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426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427</v>
      </c>
      <c r="E1378">
        <v>0</v>
      </c>
      <c r="F1378">
        <v>544671.43000000005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428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429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430</v>
      </c>
      <c r="E1381">
        <v>4872765.6100000003</v>
      </c>
      <c r="F1381">
        <v>682459.83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416</v>
      </c>
      <c r="E1382">
        <v>64540.07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417</v>
      </c>
      <c r="E1383">
        <v>1056597.3999999999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418</v>
      </c>
      <c r="E1384">
        <v>1349949.3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419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420</v>
      </c>
      <c r="E1386">
        <v>1601390.78</v>
      </c>
      <c r="F1386">
        <v>137788.4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421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422</v>
      </c>
      <c r="E1388">
        <v>1078850.51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423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424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425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426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427</v>
      </c>
      <c r="E1393">
        <v>0</v>
      </c>
      <c r="F1393">
        <v>514440.31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428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429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430</v>
      </c>
      <c r="E1396">
        <v>5151328.0599999996</v>
      </c>
      <c r="F1396">
        <v>652228.71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416</v>
      </c>
      <c r="E1397">
        <v>35768.400000000001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417</v>
      </c>
      <c r="E1398">
        <v>1322883.6399999999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418</v>
      </c>
      <c r="E1399">
        <v>1349949.3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419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420</v>
      </c>
      <c r="E1401">
        <v>1601390.78</v>
      </c>
      <c r="F1401">
        <v>137788.4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421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422</v>
      </c>
      <c r="E1403">
        <v>1160820.04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423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424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425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426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427</v>
      </c>
      <c r="E1408">
        <v>0</v>
      </c>
      <c r="F1408">
        <v>488408.9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428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429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430</v>
      </c>
      <c r="E1411">
        <v>5470812.1600000001</v>
      </c>
      <c r="F1411">
        <v>626197.30000000005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416</v>
      </c>
      <c r="E1412">
        <v>7185.9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417</v>
      </c>
      <c r="E1413">
        <v>1846417.64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418</v>
      </c>
      <c r="E1414">
        <v>1349949.3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419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420</v>
      </c>
      <c r="E1416">
        <v>1601390.78</v>
      </c>
      <c r="F1416">
        <v>137788.4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421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422</v>
      </c>
      <c r="E1418">
        <v>1124363.92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423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424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425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426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427</v>
      </c>
      <c r="E1423">
        <v>0</v>
      </c>
      <c r="F1423">
        <v>433491.1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428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429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430</v>
      </c>
      <c r="E1426">
        <v>5929307.54</v>
      </c>
      <c r="F1426">
        <v>571279.49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416</v>
      </c>
      <c r="E1427">
        <v>164585.70000000001</v>
      </c>
      <c r="F1427">
        <v>17.62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417</v>
      </c>
      <c r="E1428">
        <v>888673.93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418</v>
      </c>
      <c r="E1429">
        <v>1349949.3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419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420</v>
      </c>
      <c r="E1431">
        <v>1601390.78</v>
      </c>
      <c r="F1431">
        <v>137788.4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421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422</v>
      </c>
      <c r="E1433">
        <v>1207719.28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423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424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425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426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427</v>
      </c>
      <c r="E1438">
        <v>0</v>
      </c>
      <c r="F1438">
        <v>576087.5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428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429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430</v>
      </c>
      <c r="E1441">
        <v>5212318.99</v>
      </c>
      <c r="F1441">
        <v>713893.51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416</v>
      </c>
      <c r="E1442">
        <v>0</v>
      </c>
      <c r="F1442">
        <v>66.25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417</v>
      </c>
      <c r="E1443">
        <v>46491.99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418</v>
      </c>
      <c r="E1444">
        <v>2621196.56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419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420</v>
      </c>
      <c r="E1446">
        <v>1601390.78</v>
      </c>
      <c r="F1446">
        <v>137788.4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421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422</v>
      </c>
      <c r="E1448">
        <v>1327974.81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423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424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425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426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427</v>
      </c>
      <c r="E1453">
        <v>0</v>
      </c>
      <c r="F1453">
        <v>637519.41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428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429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430</v>
      </c>
      <c r="E1456">
        <v>5597054.1299999999</v>
      </c>
      <c r="F1456">
        <v>775374.06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416</v>
      </c>
      <c r="E1457">
        <v>0</v>
      </c>
      <c r="F1457">
        <v>66.180000000000007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417</v>
      </c>
      <c r="E1458">
        <v>555859.64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418</v>
      </c>
      <c r="E1459">
        <v>2621196.56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419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420</v>
      </c>
      <c r="E1461">
        <v>1601390.78</v>
      </c>
      <c r="F1461">
        <v>137788.4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421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422</v>
      </c>
      <c r="E1463">
        <v>1468406.06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423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424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425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426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427</v>
      </c>
      <c r="E1468">
        <v>0</v>
      </c>
      <c r="F1468">
        <v>585829.81000000006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428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429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430</v>
      </c>
      <c r="E1471">
        <v>6246853.04</v>
      </c>
      <c r="F1471">
        <v>723684.39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416</v>
      </c>
      <c r="E1472">
        <v>0</v>
      </c>
      <c r="F1472">
        <v>5.64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417</v>
      </c>
      <c r="E1473">
        <v>342049.38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418</v>
      </c>
      <c r="E1474">
        <v>2621196.56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419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420</v>
      </c>
      <c r="E1476">
        <v>1601390.78</v>
      </c>
      <c r="F1476">
        <v>137788.4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421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422</v>
      </c>
      <c r="E1478">
        <v>1419879.62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423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424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425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426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427</v>
      </c>
      <c r="E1483">
        <v>0</v>
      </c>
      <c r="F1483">
        <v>583538.27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428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429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430</v>
      </c>
      <c r="E1486">
        <v>5984516.3499999996</v>
      </c>
      <c r="F1486">
        <v>721332.31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416</v>
      </c>
      <c r="E1487">
        <v>0</v>
      </c>
      <c r="F1487">
        <v>1.68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417</v>
      </c>
      <c r="E1488">
        <v>665006.56000000006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418</v>
      </c>
      <c r="E1489">
        <v>2621196.56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419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420</v>
      </c>
      <c r="E1491">
        <v>1601390.78</v>
      </c>
      <c r="F1491">
        <v>137788.4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421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422</v>
      </c>
      <c r="E1493">
        <v>1479518.51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423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424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425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426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427</v>
      </c>
      <c r="E1498">
        <v>0</v>
      </c>
      <c r="F1498">
        <v>563538.62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428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429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430</v>
      </c>
      <c r="E1501">
        <v>6367112.4100000001</v>
      </c>
      <c r="F1501">
        <v>701328.69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416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417</v>
      </c>
      <c r="E1503">
        <v>440049.26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418</v>
      </c>
      <c r="E1504">
        <v>2621196.56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419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420</v>
      </c>
      <c r="E1506">
        <v>1601390.78</v>
      </c>
      <c r="F1506">
        <v>137788.4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421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422</v>
      </c>
      <c r="E1508">
        <v>1426860.25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423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424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425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426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427</v>
      </c>
      <c r="E1513">
        <v>0</v>
      </c>
      <c r="F1513">
        <v>583570.07999999996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428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429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430</v>
      </c>
      <c r="E1516">
        <v>6089496.8499999996</v>
      </c>
      <c r="F1516">
        <v>721358.47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416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417</v>
      </c>
      <c r="E1518">
        <v>714217.35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418</v>
      </c>
      <c r="E1519">
        <v>2621196.56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419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420</v>
      </c>
      <c r="E1521">
        <v>1601390.78</v>
      </c>
      <c r="F1521">
        <v>137788.4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421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422</v>
      </c>
      <c r="E1523">
        <v>1475194.73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423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424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425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426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427</v>
      </c>
      <c r="E1528">
        <v>0</v>
      </c>
      <c r="F1528">
        <v>537572.03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428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429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430</v>
      </c>
      <c r="E1531">
        <v>6411999.4299999997</v>
      </c>
      <c r="F1531">
        <v>675360.43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416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417</v>
      </c>
      <c r="E1533">
        <v>801584.22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418</v>
      </c>
      <c r="E1534">
        <v>2621196.56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419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420</v>
      </c>
      <c r="E1536">
        <v>1601390.78</v>
      </c>
      <c r="F1536">
        <v>137788.4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421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422</v>
      </c>
      <c r="E1538">
        <v>1453891.9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423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424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425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426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427</v>
      </c>
      <c r="E1543">
        <v>0</v>
      </c>
      <c r="F1543">
        <v>530720.57999999996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428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429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430</v>
      </c>
      <c r="E1546">
        <v>6478063.4500000002</v>
      </c>
      <c r="F1546">
        <v>668508.97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416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417</v>
      </c>
      <c r="E1548">
        <v>927316.39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418</v>
      </c>
      <c r="E1549">
        <v>2621196.56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419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420</v>
      </c>
      <c r="E1551">
        <v>1601390.78</v>
      </c>
      <c r="F1551">
        <v>137788.4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421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422</v>
      </c>
      <c r="E1553">
        <v>1510364.03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423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424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425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426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427</v>
      </c>
      <c r="E1558">
        <v>0</v>
      </c>
      <c r="F1558">
        <v>529987.86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428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429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430</v>
      </c>
      <c r="E1561">
        <v>6660267.75</v>
      </c>
      <c r="F1561">
        <v>667776.26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416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417</v>
      </c>
      <c r="E1563">
        <v>1060606.67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418</v>
      </c>
      <c r="E1564">
        <v>2621196.56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419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420</v>
      </c>
      <c r="E1566">
        <v>1601390.78</v>
      </c>
      <c r="F1566">
        <v>137788.4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421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422</v>
      </c>
      <c r="E1568">
        <v>1607181.71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423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424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425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426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427</v>
      </c>
      <c r="E1573">
        <v>0</v>
      </c>
      <c r="F1573">
        <v>522614.46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428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429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430</v>
      </c>
      <c r="E1576">
        <v>6890375.7199999997</v>
      </c>
      <c r="F1576">
        <v>660402.86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416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417</v>
      </c>
      <c r="E1578">
        <v>1261949.01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418</v>
      </c>
      <c r="E1579">
        <v>2621196.56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419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420</v>
      </c>
      <c r="E1581">
        <v>1601390.78</v>
      </c>
      <c r="F1581">
        <v>137788.4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421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422</v>
      </c>
      <c r="E1583">
        <v>1558848.55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423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424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425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426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427</v>
      </c>
      <c r="E1588">
        <v>0</v>
      </c>
      <c r="F1588">
        <v>518537.11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428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429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430</v>
      </c>
      <c r="E1591">
        <v>7043384.9000000004</v>
      </c>
      <c r="F1591">
        <v>656325.5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416</v>
      </c>
      <c r="E1592">
        <v>0</v>
      </c>
      <c r="F1592">
        <v>17.420000000000002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417</v>
      </c>
      <c r="E1593">
        <v>1253062.82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418</v>
      </c>
      <c r="E1594">
        <v>2621196.56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419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420</v>
      </c>
      <c r="E1596">
        <v>1601390.78</v>
      </c>
      <c r="F1596">
        <v>137788.4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421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422</v>
      </c>
      <c r="E1598">
        <v>1626346.05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423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424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425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426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427</v>
      </c>
      <c r="E1603">
        <v>0</v>
      </c>
      <c r="F1603">
        <v>530122.86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428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429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430</v>
      </c>
      <c r="E1606">
        <v>7101996.21</v>
      </c>
      <c r="F1606">
        <v>667928.68000000005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416</v>
      </c>
      <c r="E1607">
        <v>0</v>
      </c>
      <c r="F1607">
        <v>47.79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417</v>
      </c>
      <c r="E1608">
        <v>1073847.2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418</v>
      </c>
      <c r="E1609">
        <v>2621196.56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419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420</v>
      </c>
      <c r="E1611">
        <v>1601390.78</v>
      </c>
      <c r="F1611">
        <v>137788.4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421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422</v>
      </c>
      <c r="E1613">
        <v>1544840.37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423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424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425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426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427</v>
      </c>
      <c r="E1618">
        <v>0</v>
      </c>
      <c r="F1618">
        <v>544997.66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428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429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430</v>
      </c>
      <c r="E1621">
        <v>6841274.9100000001</v>
      </c>
      <c r="F1621">
        <v>682833.84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416</v>
      </c>
      <c r="E1622">
        <v>0</v>
      </c>
      <c r="F1622">
        <v>2.2200000000000002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417</v>
      </c>
      <c r="E1623">
        <v>1398818.78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418</v>
      </c>
      <c r="E1624">
        <v>2621196.56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419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420</v>
      </c>
      <c r="E1626">
        <v>1601390.78</v>
      </c>
      <c r="F1626">
        <v>137788.4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421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422</v>
      </c>
      <c r="E1628">
        <v>1605927.52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423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424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425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426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427</v>
      </c>
      <c r="E1633">
        <v>0</v>
      </c>
      <c r="F1633">
        <v>514764.39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428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429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430</v>
      </c>
      <c r="E1636">
        <v>7227333.6399999997</v>
      </c>
      <c r="F1636">
        <v>652555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416</v>
      </c>
      <c r="E1637">
        <v>0</v>
      </c>
      <c r="F1637">
        <v>0.23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417</v>
      </c>
      <c r="E1638">
        <v>1732127.17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418</v>
      </c>
      <c r="E1639">
        <v>2621196.56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419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420</v>
      </c>
      <c r="E1641">
        <v>1601390.78</v>
      </c>
      <c r="F1641">
        <v>137788.4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421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422</v>
      </c>
      <c r="E1643">
        <v>1719163.2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423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424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425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426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427</v>
      </c>
      <c r="E1648">
        <v>0</v>
      </c>
      <c r="F1648">
        <v>488722.67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428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429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430</v>
      </c>
      <c r="E1651">
        <v>7673877.71</v>
      </c>
      <c r="F1651">
        <v>626511.30000000005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416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417</v>
      </c>
      <c r="E1653">
        <v>2397417.7200000002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418</v>
      </c>
      <c r="E1654">
        <v>2621196.56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419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420</v>
      </c>
      <c r="E1656">
        <v>1601390.78</v>
      </c>
      <c r="F1656">
        <v>137788.4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421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422</v>
      </c>
      <c r="E1658">
        <v>1659408.44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423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424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425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426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427</v>
      </c>
      <c r="E1663">
        <v>0</v>
      </c>
      <c r="F1663">
        <v>433894.27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428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429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430</v>
      </c>
      <c r="E1666">
        <v>8279413.5</v>
      </c>
      <c r="F1666">
        <v>571682.66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416</v>
      </c>
      <c r="E1667">
        <v>0</v>
      </c>
      <c r="F1667">
        <v>779.31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417</v>
      </c>
      <c r="E1668">
        <v>1160056.3999999999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418</v>
      </c>
      <c r="E1669">
        <v>2621196.56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419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420</v>
      </c>
      <c r="E1671">
        <v>1601390.78</v>
      </c>
      <c r="F1671">
        <v>137788.4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421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422</v>
      </c>
      <c r="E1673">
        <v>1801902.1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423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424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425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426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427</v>
      </c>
      <c r="E1678">
        <v>0</v>
      </c>
      <c r="F1678">
        <v>576312.97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428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429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430</v>
      </c>
      <c r="E1681">
        <v>7184545.8399999999</v>
      </c>
      <c r="F1681">
        <v>714880.67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416</v>
      </c>
      <c r="E1682">
        <v>0</v>
      </c>
      <c r="F1682">
        <v>26.75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417</v>
      </c>
      <c r="E1683">
        <v>34140.32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418</v>
      </c>
      <c r="E1684">
        <v>1349949.3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419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420</v>
      </c>
      <c r="E1686">
        <v>1601390.78</v>
      </c>
      <c r="F1686">
        <v>137788.4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421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422</v>
      </c>
      <c r="E1688">
        <v>897128.26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423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424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425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426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427</v>
      </c>
      <c r="E1693">
        <v>0</v>
      </c>
      <c r="F1693">
        <v>637358.5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428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429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430</v>
      </c>
      <c r="E1696">
        <v>3882608.65</v>
      </c>
      <c r="F1696">
        <v>775173.64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416</v>
      </c>
      <c r="E1697">
        <v>0</v>
      </c>
      <c r="F1697">
        <v>2.0499999999999998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417</v>
      </c>
      <c r="E1698">
        <v>401570.07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418</v>
      </c>
      <c r="E1699">
        <v>1349949.3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419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420</v>
      </c>
      <c r="E1701">
        <v>1601390.78</v>
      </c>
      <c r="F1701">
        <v>137788.4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421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422</v>
      </c>
      <c r="E1703">
        <v>981464.62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423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424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425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426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427</v>
      </c>
      <c r="E1708">
        <v>0</v>
      </c>
      <c r="F1708">
        <v>585517.63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428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429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430</v>
      </c>
      <c r="E1711">
        <v>4334374.7699999996</v>
      </c>
      <c r="F1711">
        <v>723308.07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416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417</v>
      </c>
      <c r="E1713">
        <v>247579.96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418</v>
      </c>
      <c r="E1714">
        <v>1349949.3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419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420</v>
      </c>
      <c r="E1716">
        <v>1601390.78</v>
      </c>
      <c r="F1716">
        <v>137788.4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421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422</v>
      </c>
      <c r="E1718">
        <v>963272.35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423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424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425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426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427</v>
      </c>
      <c r="E1723">
        <v>0</v>
      </c>
      <c r="F1723">
        <v>583262.35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428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429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430</v>
      </c>
      <c r="E1726">
        <v>4162192.39</v>
      </c>
      <c r="F1726">
        <v>721050.75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416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417</v>
      </c>
      <c r="E1728">
        <v>483036.64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418</v>
      </c>
      <c r="E1729">
        <v>1349949.3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419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420</v>
      </c>
      <c r="E1731">
        <v>1601390.78</v>
      </c>
      <c r="F1731">
        <v>137788.4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421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422</v>
      </c>
      <c r="E1733">
        <v>991207.16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423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424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425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426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427</v>
      </c>
      <c r="E1738">
        <v>0</v>
      </c>
      <c r="F1738">
        <v>563160.12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428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429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430</v>
      </c>
      <c r="E1741">
        <v>4425583.88</v>
      </c>
      <c r="F1741">
        <v>700948.52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416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417</v>
      </c>
      <c r="E1743">
        <v>309924.94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418</v>
      </c>
      <c r="E1744">
        <v>1349949.3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419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420</v>
      </c>
      <c r="E1746">
        <v>1601390.78</v>
      </c>
      <c r="F1746">
        <v>137788.4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421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422</v>
      </c>
      <c r="E1748">
        <v>960395.7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423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424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425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426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427</v>
      </c>
      <c r="E1753">
        <v>0</v>
      </c>
      <c r="F1753">
        <v>583246.64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428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429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430</v>
      </c>
      <c r="E1756">
        <v>4221660.72</v>
      </c>
      <c r="F1756">
        <v>721035.04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416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417</v>
      </c>
      <c r="E1758">
        <v>522847.68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418</v>
      </c>
      <c r="E1759">
        <v>1349949.3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419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420</v>
      </c>
      <c r="E1761">
        <v>1601390.78</v>
      </c>
      <c r="F1761">
        <v>137788.4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421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422</v>
      </c>
      <c r="E1763">
        <v>987724.09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423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424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425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426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427</v>
      </c>
      <c r="E1768">
        <v>0</v>
      </c>
      <c r="F1768">
        <v>537238.23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428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429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430</v>
      </c>
      <c r="E1771">
        <v>4461911.8600000003</v>
      </c>
      <c r="F1771">
        <v>675026.63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416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417</v>
      </c>
      <c r="E1773">
        <v>581992.39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418</v>
      </c>
      <c r="E1774">
        <v>1349949.3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419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420</v>
      </c>
      <c r="E1776">
        <v>1601390.78</v>
      </c>
      <c r="F1776">
        <v>137788.4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421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422</v>
      </c>
      <c r="E1778">
        <v>976622.23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423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424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425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426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427</v>
      </c>
      <c r="E1783">
        <v>0</v>
      </c>
      <c r="F1783">
        <v>530396.37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428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429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430</v>
      </c>
      <c r="E1786">
        <v>4509954.7</v>
      </c>
      <c r="F1786">
        <v>668184.77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416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417</v>
      </c>
      <c r="E1788">
        <v>673079.23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418</v>
      </c>
      <c r="E1789">
        <v>1349949.3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419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420</v>
      </c>
      <c r="E1791">
        <v>1601390.78</v>
      </c>
      <c r="F1791">
        <v>137788.4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421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422</v>
      </c>
      <c r="E1793">
        <v>1003531.55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423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424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425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426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427</v>
      </c>
      <c r="E1798">
        <v>0</v>
      </c>
      <c r="F1798">
        <v>529644.35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428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429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430</v>
      </c>
      <c r="E1801">
        <v>4627950.8600000003</v>
      </c>
      <c r="F1801">
        <v>667432.75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416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417</v>
      </c>
      <c r="E1803">
        <v>764403.9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418</v>
      </c>
      <c r="E1804">
        <v>1349949.3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419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420</v>
      </c>
      <c r="E1806">
        <v>1601390.78</v>
      </c>
      <c r="F1806">
        <v>137788.4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421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422</v>
      </c>
      <c r="E1808">
        <v>1055316.47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423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424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425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426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427</v>
      </c>
      <c r="E1813">
        <v>0</v>
      </c>
      <c r="F1813">
        <v>522276.32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428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429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430</v>
      </c>
      <c r="E1816">
        <v>4771060.45</v>
      </c>
      <c r="F1816">
        <v>660064.72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416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417</v>
      </c>
      <c r="E1818">
        <v>942870.4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418</v>
      </c>
      <c r="E1819">
        <v>1349949.3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419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420</v>
      </c>
      <c r="E1821">
        <v>1601390.78</v>
      </c>
      <c r="F1821">
        <v>137788.4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421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422</v>
      </c>
      <c r="E1823">
        <v>1056852.74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423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424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425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426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427</v>
      </c>
      <c r="E1828">
        <v>0</v>
      </c>
      <c r="F1828">
        <v>518173.21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428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429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430</v>
      </c>
      <c r="E1831">
        <v>4951063.22</v>
      </c>
      <c r="F1831">
        <v>655961.61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416</v>
      </c>
      <c r="E1832">
        <v>0</v>
      </c>
      <c r="F1832">
        <v>0.05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417</v>
      </c>
      <c r="E1833">
        <v>947652.23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418</v>
      </c>
      <c r="E1834">
        <v>1349949.3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419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420</v>
      </c>
      <c r="E1836">
        <v>1601390.78</v>
      </c>
      <c r="F1836">
        <v>137788.4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421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422</v>
      </c>
      <c r="E1838">
        <v>1085175.0900000001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423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424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425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426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427</v>
      </c>
      <c r="E1843">
        <v>0</v>
      </c>
      <c r="F1843">
        <v>529807.09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428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429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430</v>
      </c>
      <c r="E1846">
        <v>4984167.3899999997</v>
      </c>
      <c r="F1846">
        <v>667595.53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416</v>
      </c>
      <c r="E1847">
        <v>0</v>
      </c>
      <c r="F1847">
        <v>4.0199999999999996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417</v>
      </c>
      <c r="E1848">
        <v>803688.75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418</v>
      </c>
      <c r="E1849">
        <v>1349949.3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419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420</v>
      </c>
      <c r="E1851">
        <v>1601390.78</v>
      </c>
      <c r="F1851">
        <v>137788.4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421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422</v>
      </c>
      <c r="E1853">
        <v>1036778.48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423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424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425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426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427</v>
      </c>
      <c r="E1858">
        <v>0</v>
      </c>
      <c r="F1858">
        <v>544695.07999999996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428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429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430</v>
      </c>
      <c r="E1861">
        <v>4791807.3099999996</v>
      </c>
      <c r="F1861">
        <v>682487.49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416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417</v>
      </c>
      <c r="E1863">
        <v>1055141.3700000001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418</v>
      </c>
      <c r="E1864">
        <v>1349949.3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419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420</v>
      </c>
      <c r="E1866">
        <v>1601390.78</v>
      </c>
      <c r="F1866">
        <v>137788.4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421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422</v>
      </c>
      <c r="E1868">
        <v>1079191.95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423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424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425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426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427</v>
      </c>
      <c r="E1873">
        <v>0</v>
      </c>
      <c r="F1873">
        <v>514474.71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428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429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430</v>
      </c>
      <c r="E1876">
        <v>5085673.4000000004</v>
      </c>
      <c r="F1876">
        <v>652263.1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416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417</v>
      </c>
      <c r="E1878">
        <v>1321137.6000000001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418</v>
      </c>
      <c r="E1879">
        <v>1349949.3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419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420</v>
      </c>
      <c r="E1881">
        <v>1601390.78</v>
      </c>
      <c r="F1881">
        <v>137788.4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421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422</v>
      </c>
      <c r="E1883">
        <v>1160902.6100000001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423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424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425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426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427</v>
      </c>
      <c r="E1888">
        <v>0</v>
      </c>
      <c r="F1888">
        <v>488417.63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428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429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430</v>
      </c>
      <c r="E1891">
        <v>5433380.2999999998</v>
      </c>
      <c r="F1891">
        <v>626206.02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416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417</v>
      </c>
      <c r="E1893">
        <v>1844814.41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418</v>
      </c>
      <c r="E1894">
        <v>1349949.3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419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420</v>
      </c>
      <c r="E1896">
        <v>1601390.78</v>
      </c>
      <c r="F1896">
        <v>137788.4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421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422</v>
      </c>
      <c r="E1898">
        <v>1124363.92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423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424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425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426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427</v>
      </c>
      <c r="E1903">
        <v>0</v>
      </c>
      <c r="F1903">
        <v>433518.4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428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429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430</v>
      </c>
      <c r="E1906">
        <v>5920518.4100000001</v>
      </c>
      <c r="F1906">
        <v>571306.80000000005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416</v>
      </c>
      <c r="E1907">
        <v>0</v>
      </c>
      <c r="F1907">
        <v>377.3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417</v>
      </c>
      <c r="E1908">
        <v>874893.92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418</v>
      </c>
      <c r="E1909">
        <v>1349949.3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419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420</v>
      </c>
      <c r="E1911">
        <v>1601390.78</v>
      </c>
      <c r="F1911">
        <v>137788.4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421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422</v>
      </c>
      <c r="E1913">
        <v>1217465.55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423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424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425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426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427</v>
      </c>
      <c r="E1918">
        <v>0</v>
      </c>
      <c r="F1918">
        <v>576103.65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428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429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430</v>
      </c>
      <c r="E1921">
        <v>5043699.55</v>
      </c>
      <c r="F1921">
        <v>714269.35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416</v>
      </c>
      <c r="E1922">
        <v>0</v>
      </c>
      <c r="F1922">
        <v>572320.75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417</v>
      </c>
      <c r="E1923">
        <v>61758.26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418</v>
      </c>
      <c r="E1924">
        <v>2621196.56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419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420</v>
      </c>
      <c r="E1926">
        <v>1601390.78</v>
      </c>
      <c r="F1926">
        <v>137788.4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421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422</v>
      </c>
      <c r="E1928">
        <v>495526.25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423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424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425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426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427</v>
      </c>
      <c r="E1933">
        <v>0</v>
      </c>
      <c r="F1933">
        <v>637519.53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428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429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430</v>
      </c>
      <c r="E1936">
        <v>4779871.8499999996</v>
      </c>
      <c r="F1936">
        <v>1347628.68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416</v>
      </c>
      <c r="E1937">
        <v>0</v>
      </c>
      <c r="F1937">
        <v>402597.45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417</v>
      </c>
      <c r="E1938">
        <v>548493.09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418</v>
      </c>
      <c r="E1939">
        <v>2621196.56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419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420</v>
      </c>
      <c r="E1941">
        <v>1601390.78</v>
      </c>
      <c r="F1941">
        <v>137788.4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421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422</v>
      </c>
      <c r="E1943">
        <v>657623.35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423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424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425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426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427</v>
      </c>
      <c r="E1948">
        <v>0</v>
      </c>
      <c r="F1948">
        <v>585826.14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428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429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430</v>
      </c>
      <c r="E1951">
        <v>5428703.7800000003</v>
      </c>
      <c r="F1951">
        <v>1126211.99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416</v>
      </c>
      <c r="E1952">
        <v>0</v>
      </c>
      <c r="F1952">
        <v>220517.45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417</v>
      </c>
      <c r="E1953">
        <v>368471.08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418</v>
      </c>
      <c r="E1954">
        <v>2621196.56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419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420</v>
      </c>
      <c r="E1956">
        <v>1601390.78</v>
      </c>
      <c r="F1956">
        <v>137788.4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421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422</v>
      </c>
      <c r="E1958">
        <v>606529.84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423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424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425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426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427</v>
      </c>
      <c r="E1963">
        <v>0</v>
      </c>
      <c r="F1963">
        <v>583539.74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428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429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430</v>
      </c>
      <c r="E1966">
        <v>5197588.25</v>
      </c>
      <c r="F1966">
        <v>941845.59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416</v>
      </c>
      <c r="E1967">
        <v>0</v>
      </c>
      <c r="F1967">
        <v>204528.65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417</v>
      </c>
      <c r="E1968">
        <v>657280.81000000006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418</v>
      </c>
      <c r="E1969">
        <v>2621196.56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419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420</v>
      </c>
      <c r="E1971">
        <v>1601390.78</v>
      </c>
      <c r="F1971">
        <v>137788.4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421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422</v>
      </c>
      <c r="E1973">
        <v>684015.01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423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424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425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426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427</v>
      </c>
      <c r="E1978">
        <v>0</v>
      </c>
      <c r="F1978">
        <v>563542.48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428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429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430</v>
      </c>
      <c r="E1981">
        <v>5563883.1600000001</v>
      </c>
      <c r="F1981">
        <v>905859.54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416</v>
      </c>
      <c r="E1982">
        <v>0</v>
      </c>
      <c r="F1982">
        <v>209115.64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417</v>
      </c>
      <c r="E1983">
        <v>452239.66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418</v>
      </c>
      <c r="E1984">
        <v>2621196.56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419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420</v>
      </c>
      <c r="E1986">
        <v>1601390.78</v>
      </c>
      <c r="F1986">
        <v>137788.4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421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422</v>
      </c>
      <c r="E1988">
        <v>634239.02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423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424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425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426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427</v>
      </c>
      <c r="E1993">
        <v>0</v>
      </c>
      <c r="F1993">
        <v>583568.56000000006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428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429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430</v>
      </c>
      <c r="E1996">
        <v>5309066.03</v>
      </c>
      <c r="F1996">
        <v>930472.6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416</v>
      </c>
      <c r="E1997">
        <v>0</v>
      </c>
      <c r="F1997">
        <v>40422.61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417</v>
      </c>
      <c r="E1998">
        <v>730179.83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418</v>
      </c>
      <c r="E1999">
        <v>2621196.56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419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420</v>
      </c>
      <c r="E2001">
        <v>1601390.78</v>
      </c>
      <c r="F2001">
        <v>137788.4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421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422</v>
      </c>
      <c r="E2003">
        <v>719262.68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423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424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425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426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427</v>
      </c>
      <c r="E2008">
        <v>0</v>
      </c>
      <c r="F2008">
        <v>537574.76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428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429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430</v>
      </c>
      <c r="E2011">
        <v>5672029.8499999996</v>
      </c>
      <c r="F2011">
        <v>715785.77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416</v>
      </c>
      <c r="E2012">
        <v>0</v>
      </c>
      <c r="F2012">
        <v>37142.660000000003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417</v>
      </c>
      <c r="E2013">
        <v>794368.89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418</v>
      </c>
      <c r="E2014">
        <v>2621196.56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419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420</v>
      </c>
      <c r="E2016">
        <v>1601390.78</v>
      </c>
      <c r="F2016">
        <v>137788.4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421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422</v>
      </c>
      <c r="E2018">
        <v>717111.75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423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424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425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426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427</v>
      </c>
      <c r="E2023">
        <v>0</v>
      </c>
      <c r="F2023">
        <v>530728.25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428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429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430</v>
      </c>
      <c r="E2026">
        <v>5734067.9800000004</v>
      </c>
      <c r="F2026">
        <v>705659.31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416</v>
      </c>
      <c r="E2027">
        <v>0</v>
      </c>
      <c r="F2027">
        <v>68143.5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417</v>
      </c>
      <c r="E2028">
        <v>905686.67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418</v>
      </c>
      <c r="E2029">
        <v>2621196.56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419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420</v>
      </c>
      <c r="E2031">
        <v>1601390.78</v>
      </c>
      <c r="F2031">
        <v>137788.4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421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422</v>
      </c>
      <c r="E2033">
        <v>746196.15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423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424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425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426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427</v>
      </c>
      <c r="E2038">
        <v>0</v>
      </c>
      <c r="F2038">
        <v>529986.66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428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429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430</v>
      </c>
      <c r="E2041">
        <v>5874470.1699999999</v>
      </c>
      <c r="F2041">
        <v>735918.55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416</v>
      </c>
      <c r="E2042">
        <v>0</v>
      </c>
      <c r="F2042">
        <v>57107.76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417</v>
      </c>
      <c r="E2043">
        <v>1022951.08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418</v>
      </c>
      <c r="E2044">
        <v>2621196.56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419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420</v>
      </c>
      <c r="E2046">
        <v>1601390.78</v>
      </c>
      <c r="F2046">
        <v>137788.4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421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422</v>
      </c>
      <c r="E2048">
        <v>812760.68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423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424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425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426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427</v>
      </c>
      <c r="E2053">
        <v>0</v>
      </c>
      <c r="F2053">
        <v>522615.19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428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429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430</v>
      </c>
      <c r="E2056">
        <v>6058299.1100000003</v>
      </c>
      <c r="F2056">
        <v>717511.35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416</v>
      </c>
      <c r="E2057">
        <v>0</v>
      </c>
      <c r="F2057">
        <v>137986.03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417</v>
      </c>
      <c r="E2058">
        <v>1216242.17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418</v>
      </c>
      <c r="E2059">
        <v>2621196.56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419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420</v>
      </c>
      <c r="E2061">
        <v>1601390.78</v>
      </c>
      <c r="F2061">
        <v>137788.4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421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422</v>
      </c>
      <c r="E2063">
        <v>795829.05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423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424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425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426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427</v>
      </c>
      <c r="E2068">
        <v>0</v>
      </c>
      <c r="F2068">
        <v>518534.57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428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429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430</v>
      </c>
      <c r="E2071">
        <v>6234658.5700000003</v>
      </c>
      <c r="F2071">
        <v>794308.99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416</v>
      </c>
      <c r="E2072">
        <v>0</v>
      </c>
      <c r="F2072">
        <v>417362.06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417</v>
      </c>
      <c r="E2073">
        <v>1206394.43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418</v>
      </c>
      <c r="E2074">
        <v>2621196.56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419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420</v>
      </c>
      <c r="E2076">
        <v>1601390.78</v>
      </c>
      <c r="F2076">
        <v>137788.4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421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422</v>
      </c>
      <c r="E2078">
        <v>808505.72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423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424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425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426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427</v>
      </c>
      <c r="E2083">
        <v>0</v>
      </c>
      <c r="F2083">
        <v>530129.44999999995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428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429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430</v>
      </c>
      <c r="E2086">
        <v>6237487.4900000002</v>
      </c>
      <c r="F2086">
        <v>1085279.9099999999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416</v>
      </c>
      <c r="E2087">
        <v>0</v>
      </c>
      <c r="F2087">
        <v>393128.19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417</v>
      </c>
      <c r="E2088">
        <v>1038402.41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418</v>
      </c>
      <c r="E2089">
        <v>2621196.56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419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420</v>
      </c>
      <c r="E2091">
        <v>1601390.78</v>
      </c>
      <c r="F2091">
        <v>137788.4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421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422</v>
      </c>
      <c r="E2093">
        <v>749986.58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423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424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425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426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427</v>
      </c>
      <c r="E2098">
        <v>0</v>
      </c>
      <c r="F2098">
        <v>544995.16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428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429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430</v>
      </c>
      <c r="E2101">
        <v>6010976.3300000001</v>
      </c>
      <c r="F2101">
        <v>1075911.75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416</v>
      </c>
      <c r="E2102">
        <v>0</v>
      </c>
      <c r="F2102">
        <v>318748.02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417</v>
      </c>
      <c r="E2103">
        <v>1352695.16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418</v>
      </c>
      <c r="E2104">
        <v>2621196.56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419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420</v>
      </c>
      <c r="E2106">
        <v>1601390.78</v>
      </c>
      <c r="F2106">
        <v>137788.4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421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422</v>
      </c>
      <c r="E2108">
        <v>822049.82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423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424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425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426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427</v>
      </c>
      <c r="E2113">
        <v>0</v>
      </c>
      <c r="F2113">
        <v>514758.52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428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429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430</v>
      </c>
      <c r="E2116">
        <v>6397332.3200000003</v>
      </c>
      <c r="F2116">
        <v>971294.93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416</v>
      </c>
      <c r="E2117">
        <v>0</v>
      </c>
      <c r="F2117">
        <v>212187.56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417</v>
      </c>
      <c r="E2118">
        <v>1662838.17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418</v>
      </c>
      <c r="E2119">
        <v>2621196.56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419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420</v>
      </c>
      <c r="E2121">
        <v>1601390.78</v>
      </c>
      <c r="F2121">
        <v>137788.4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421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422</v>
      </c>
      <c r="E2123">
        <v>922399.25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423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424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425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426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427</v>
      </c>
      <c r="E2128">
        <v>0</v>
      </c>
      <c r="F2128">
        <v>488720.36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428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429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430</v>
      </c>
      <c r="E2131">
        <v>6807824.7699999996</v>
      </c>
      <c r="F2131">
        <v>838696.31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416</v>
      </c>
      <c r="E2132">
        <v>0</v>
      </c>
      <c r="F2132">
        <v>50922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417</v>
      </c>
      <c r="E2133">
        <v>2315860.67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418</v>
      </c>
      <c r="E2134">
        <v>2621196.56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419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420</v>
      </c>
      <c r="E2136">
        <v>1601390.78</v>
      </c>
      <c r="F2136">
        <v>137788.4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421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422</v>
      </c>
      <c r="E2138">
        <v>989303.95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423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424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425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426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427</v>
      </c>
      <c r="E2143">
        <v>0</v>
      </c>
      <c r="F2143">
        <v>433899.63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428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429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430</v>
      </c>
      <c r="E2146">
        <v>7527751.9699999997</v>
      </c>
      <c r="F2146">
        <v>622610.03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416</v>
      </c>
      <c r="E2147">
        <v>0</v>
      </c>
      <c r="F2147">
        <v>701529.83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417</v>
      </c>
      <c r="E2148">
        <v>1109677.94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418</v>
      </c>
      <c r="E2149">
        <v>2621196.56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419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420</v>
      </c>
      <c r="E2151">
        <v>1601390.78</v>
      </c>
      <c r="F2151">
        <v>137788.4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421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422</v>
      </c>
      <c r="E2153">
        <v>894480.91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423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424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425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426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427</v>
      </c>
      <c r="E2158">
        <v>0</v>
      </c>
      <c r="F2158">
        <v>576329.05000000005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428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429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430</v>
      </c>
      <c r="E2161">
        <v>6226746.1900000004</v>
      </c>
      <c r="F2161">
        <v>1415647.28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416</v>
      </c>
      <c r="E2162">
        <v>0</v>
      </c>
      <c r="F2162">
        <v>704423.51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417</v>
      </c>
      <c r="E2163">
        <v>42767.9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418</v>
      </c>
      <c r="E2164">
        <v>1349949.3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419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420</v>
      </c>
      <c r="E2166">
        <v>1601390.78</v>
      </c>
      <c r="F2166">
        <v>137788.4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421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422</v>
      </c>
      <c r="E2168">
        <v>341037.79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423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424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425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426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427</v>
      </c>
      <c r="E2173">
        <v>0</v>
      </c>
      <c r="F2173">
        <v>637359.91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428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429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430</v>
      </c>
      <c r="E2176">
        <v>3335145.76</v>
      </c>
      <c r="F2176">
        <v>1479571.81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416</v>
      </c>
      <c r="E2177">
        <v>0</v>
      </c>
      <c r="F2177">
        <v>443753.64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417</v>
      </c>
      <c r="E2178">
        <v>395708.96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418</v>
      </c>
      <c r="E2179">
        <v>1349949.3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419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420</v>
      </c>
      <c r="E2181">
        <v>1601390.78</v>
      </c>
      <c r="F2181">
        <v>137788.4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421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422</v>
      </c>
      <c r="E2183">
        <v>440654.43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423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424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425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426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427</v>
      </c>
      <c r="E2188">
        <v>0</v>
      </c>
      <c r="F2188">
        <v>585499.77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428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429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430</v>
      </c>
      <c r="E2191">
        <v>3787703.48</v>
      </c>
      <c r="F2191">
        <v>1167041.81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416</v>
      </c>
      <c r="E2192">
        <v>0</v>
      </c>
      <c r="F2192">
        <v>264932.37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417</v>
      </c>
      <c r="E2193">
        <v>263194.37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418</v>
      </c>
      <c r="E2194">
        <v>1349949.3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419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420</v>
      </c>
      <c r="E2196">
        <v>1601390.78</v>
      </c>
      <c r="F2196">
        <v>137788.4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421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422</v>
      </c>
      <c r="E2198">
        <v>411786.44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423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424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425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426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427</v>
      </c>
      <c r="E2203">
        <v>0</v>
      </c>
      <c r="F2203">
        <v>583264.93000000005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428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429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430</v>
      </c>
      <c r="E2206">
        <v>3626320.89</v>
      </c>
      <c r="F2206">
        <v>985985.69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416</v>
      </c>
      <c r="E2207">
        <v>0</v>
      </c>
      <c r="F2207">
        <v>230222.98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417</v>
      </c>
      <c r="E2208">
        <v>476212.9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418</v>
      </c>
      <c r="E2209">
        <v>1349949.3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419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420</v>
      </c>
      <c r="E2211">
        <v>1601390.78</v>
      </c>
      <c r="F2211">
        <v>137788.4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421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422</v>
      </c>
      <c r="E2213">
        <v>460049.47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423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424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425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426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427</v>
      </c>
      <c r="E2218">
        <v>0</v>
      </c>
      <c r="F2218">
        <v>563191.43999999994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428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429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430</v>
      </c>
      <c r="E2221">
        <v>3887602.45</v>
      </c>
      <c r="F2221">
        <v>931202.81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416</v>
      </c>
      <c r="E2222">
        <v>0</v>
      </c>
      <c r="F2222">
        <v>216744.69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417</v>
      </c>
      <c r="E2223">
        <v>316215.09000000003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418</v>
      </c>
      <c r="E2224">
        <v>1349949.3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419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420</v>
      </c>
      <c r="E2226">
        <v>1601390.78</v>
      </c>
      <c r="F2226">
        <v>137788.4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421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422</v>
      </c>
      <c r="E2228">
        <v>425912.05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423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424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425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426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427</v>
      </c>
      <c r="E2233">
        <v>0</v>
      </c>
      <c r="F2233">
        <v>583271.65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428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429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430</v>
      </c>
      <c r="E2236">
        <v>3693467.22</v>
      </c>
      <c r="F2236">
        <v>937804.74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416</v>
      </c>
      <c r="E2237">
        <v>0</v>
      </c>
      <c r="F2237">
        <v>38323.11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417</v>
      </c>
      <c r="E2238">
        <v>534245.61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418</v>
      </c>
      <c r="E2239">
        <v>1349949.3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419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420</v>
      </c>
      <c r="E2241">
        <v>1601390.78</v>
      </c>
      <c r="F2241">
        <v>137788.4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421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422</v>
      </c>
      <c r="E2243">
        <v>488645.56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423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424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425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426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427</v>
      </c>
      <c r="E2248">
        <v>0</v>
      </c>
      <c r="F2248">
        <v>537226.07999999996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428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429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430</v>
      </c>
      <c r="E2251">
        <v>3974231.25</v>
      </c>
      <c r="F2251">
        <v>713337.58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416</v>
      </c>
      <c r="E2252">
        <v>0</v>
      </c>
      <c r="F2252">
        <v>34568.31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417</v>
      </c>
      <c r="E2253">
        <v>575589.87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418</v>
      </c>
      <c r="E2254">
        <v>1349949.3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419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420</v>
      </c>
      <c r="E2256">
        <v>1601390.78</v>
      </c>
      <c r="F2256">
        <v>137788.4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421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422</v>
      </c>
      <c r="E2258">
        <v>484803.69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423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424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425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426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427</v>
      </c>
      <c r="E2263">
        <v>0</v>
      </c>
      <c r="F2263">
        <v>530430.32999999996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428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429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430</v>
      </c>
      <c r="E2266">
        <v>4011733.65</v>
      </c>
      <c r="F2266">
        <v>702787.04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416</v>
      </c>
      <c r="E2267">
        <v>0</v>
      </c>
      <c r="F2267">
        <v>62076.79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417</v>
      </c>
      <c r="E2268">
        <v>663963.81000000006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418</v>
      </c>
      <c r="E2269">
        <v>1349949.3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419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420</v>
      </c>
      <c r="E2271">
        <v>1601390.78</v>
      </c>
      <c r="F2271">
        <v>137788.4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421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422</v>
      </c>
      <c r="E2273">
        <v>500101.65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423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424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425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426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427</v>
      </c>
      <c r="E2278">
        <v>0</v>
      </c>
      <c r="F2278">
        <v>529652.17000000004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428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429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430</v>
      </c>
      <c r="E2281">
        <v>4115405.53</v>
      </c>
      <c r="F2281">
        <v>729517.35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416</v>
      </c>
      <c r="E2282">
        <v>0</v>
      </c>
      <c r="F2282">
        <v>50432.639999999999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417</v>
      </c>
      <c r="E2283">
        <v>741536.26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418</v>
      </c>
      <c r="E2284">
        <v>1349949.3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419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420</v>
      </c>
      <c r="E2286">
        <v>1601390.78</v>
      </c>
      <c r="F2286">
        <v>137788.4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421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422</v>
      </c>
      <c r="E2288">
        <v>538938.68999999994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423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424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425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426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427</v>
      </c>
      <c r="E2293">
        <v>0</v>
      </c>
      <c r="F2293">
        <v>522293.52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428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429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430</v>
      </c>
      <c r="E2296">
        <v>4231815.0199999996</v>
      </c>
      <c r="F2296">
        <v>710514.55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416</v>
      </c>
      <c r="E2297">
        <v>0</v>
      </c>
      <c r="F2297">
        <v>145102.31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417</v>
      </c>
      <c r="E2298">
        <v>916354.01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418</v>
      </c>
      <c r="E2299">
        <v>1349949.3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419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420</v>
      </c>
      <c r="E2301">
        <v>1601390.78</v>
      </c>
      <c r="F2301">
        <v>137788.4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421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422</v>
      </c>
      <c r="E2303">
        <v>544259.61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423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424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425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426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427</v>
      </c>
      <c r="E2308">
        <v>0</v>
      </c>
      <c r="F2308">
        <v>518144.99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428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429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430</v>
      </c>
      <c r="E2311">
        <v>4411953.6900000004</v>
      </c>
      <c r="F2311">
        <v>801035.69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416</v>
      </c>
      <c r="E2312">
        <v>0</v>
      </c>
      <c r="F2312">
        <v>472099.96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417</v>
      </c>
      <c r="E2313">
        <v>918450.3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418</v>
      </c>
      <c r="E2314">
        <v>1349949.3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419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420</v>
      </c>
      <c r="E2316">
        <v>1601390.78</v>
      </c>
      <c r="F2316">
        <v>137788.4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421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422</v>
      </c>
      <c r="E2318">
        <v>550709.80000000005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423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424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425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426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427</v>
      </c>
      <c r="E2323">
        <v>0</v>
      </c>
      <c r="F2323">
        <v>529759.53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428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429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430</v>
      </c>
      <c r="E2326">
        <v>4420500.18</v>
      </c>
      <c r="F2326">
        <v>1139647.8899999999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416</v>
      </c>
      <c r="E2327">
        <v>0</v>
      </c>
      <c r="F2327">
        <v>440656.79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417</v>
      </c>
      <c r="E2328">
        <v>781486.92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418</v>
      </c>
      <c r="E2329">
        <v>1349949.3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419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420</v>
      </c>
      <c r="E2331">
        <v>1601390.78</v>
      </c>
      <c r="F2331">
        <v>137788.4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421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422</v>
      </c>
      <c r="E2333">
        <v>511118.08000000002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423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424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425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426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427</v>
      </c>
      <c r="E2338">
        <v>0</v>
      </c>
      <c r="F2338">
        <v>544675.59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428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429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430</v>
      </c>
      <c r="E2341">
        <v>4243945.08</v>
      </c>
      <c r="F2341">
        <v>1123120.78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416</v>
      </c>
      <c r="E2342">
        <v>0</v>
      </c>
      <c r="F2342">
        <v>379286.68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417</v>
      </c>
      <c r="E2343">
        <v>1025596.96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418</v>
      </c>
      <c r="E2344">
        <v>1349949.3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419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420</v>
      </c>
      <c r="E2346">
        <v>1601390.78</v>
      </c>
      <c r="F2346">
        <v>137788.4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421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422</v>
      </c>
      <c r="E2348">
        <v>566487.93000000005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423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424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425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426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427</v>
      </c>
      <c r="E2353">
        <v>0</v>
      </c>
      <c r="F2353">
        <v>514442.9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428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429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430</v>
      </c>
      <c r="E2356">
        <v>4543424.97</v>
      </c>
      <c r="F2356">
        <v>1031517.97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416</v>
      </c>
      <c r="E2357">
        <v>0</v>
      </c>
      <c r="F2357">
        <v>225269.3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417</v>
      </c>
      <c r="E2358">
        <v>1277154.3999999999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418</v>
      </c>
      <c r="E2359">
        <v>1349949.3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419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420</v>
      </c>
      <c r="E2361">
        <v>1601390.78</v>
      </c>
      <c r="F2361">
        <v>137788.4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421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422</v>
      </c>
      <c r="E2363">
        <v>638353.14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423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424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425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426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427</v>
      </c>
      <c r="E2368">
        <v>0</v>
      </c>
      <c r="F2368">
        <v>488228.3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428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429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430</v>
      </c>
      <c r="E2371">
        <v>4866847.62</v>
      </c>
      <c r="F2371">
        <v>851286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416</v>
      </c>
      <c r="E2372">
        <v>0</v>
      </c>
      <c r="F2372">
        <v>53256.38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417</v>
      </c>
      <c r="E2373">
        <v>1795662.44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418</v>
      </c>
      <c r="E2374">
        <v>1349949.3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419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420</v>
      </c>
      <c r="E2376">
        <v>1601390.78</v>
      </c>
      <c r="F2376">
        <v>137788.4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421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422</v>
      </c>
      <c r="E2378">
        <v>703272.95999999996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423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424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425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426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427</v>
      </c>
      <c r="E2383">
        <v>0</v>
      </c>
      <c r="F2383">
        <v>433459.32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428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429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430</v>
      </c>
      <c r="E2386">
        <v>5450275.4800000004</v>
      </c>
      <c r="F2386">
        <v>624504.1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416</v>
      </c>
      <c r="E2387">
        <v>0</v>
      </c>
      <c r="F2387">
        <v>720460.34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417</v>
      </c>
      <c r="E2388">
        <v>841706.51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418</v>
      </c>
      <c r="E2389">
        <v>1349949.3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419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420</v>
      </c>
      <c r="E2391">
        <v>1601390.78</v>
      </c>
      <c r="F2391">
        <v>137788.4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421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422</v>
      </c>
      <c r="E2393">
        <v>609036.80000000005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423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424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425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426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427</v>
      </c>
      <c r="E2398">
        <v>0</v>
      </c>
      <c r="F2398">
        <v>576106.31000000006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428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429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430</v>
      </c>
      <c r="E2401">
        <v>4402083.3899999997</v>
      </c>
      <c r="F2401">
        <v>1434355.05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Retail - Single-Story Large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Retail - Single-Story Large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154</v>
      </c>
      <c r="B2" t="s">
        <v>351</v>
      </c>
      <c r="C2" t="s">
        <v>352</v>
      </c>
      <c r="D2">
        <v>2.93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12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6.23</v>
      </c>
      <c r="C2">
        <v>20.67</v>
      </c>
      <c r="D2">
        <v>3</v>
      </c>
    </row>
    <row r="3" spans="1:4" x14ac:dyDescent="0.25">
      <c r="A3" t="s">
        <v>354</v>
      </c>
      <c r="B3">
        <v>5.87</v>
      </c>
      <c r="C3">
        <v>4.82</v>
      </c>
      <c r="D3">
        <v>4.4000000000000004</v>
      </c>
    </row>
    <row r="4" spans="1:4" x14ac:dyDescent="0.25">
      <c r="A4" t="s">
        <v>355</v>
      </c>
      <c r="B4">
        <v>18.57</v>
      </c>
      <c r="C4">
        <v>6.23</v>
      </c>
      <c r="D4">
        <v>3</v>
      </c>
    </row>
    <row r="5" spans="1:4" x14ac:dyDescent="0.25">
      <c r="A5" t="s">
        <v>356</v>
      </c>
      <c r="B5">
        <v>6.23</v>
      </c>
      <c r="C5">
        <v>3.31</v>
      </c>
      <c r="D5">
        <v>3</v>
      </c>
    </row>
    <row r="6" spans="1:4" x14ac:dyDescent="0.25">
      <c r="A6" t="s">
        <v>357</v>
      </c>
      <c r="B6">
        <v>6.23</v>
      </c>
      <c r="C6">
        <v>33.270000000000003</v>
      </c>
      <c r="D6">
        <v>3</v>
      </c>
    </row>
    <row r="7" spans="1:4" x14ac:dyDescent="0.25">
      <c r="A7" t="s">
        <v>358</v>
      </c>
      <c r="B7">
        <v>2.46</v>
      </c>
      <c r="C7">
        <v>6.23</v>
      </c>
      <c r="D7">
        <v>3</v>
      </c>
    </row>
    <row r="8" spans="1:4" x14ac:dyDescent="0.25">
      <c r="A8" t="s">
        <v>359</v>
      </c>
      <c r="B8">
        <v>6.73</v>
      </c>
      <c r="C8">
        <v>4.82</v>
      </c>
      <c r="D8">
        <v>4.4000000000000004</v>
      </c>
    </row>
    <row r="9" spans="1:4" x14ac:dyDescent="0.25">
      <c r="A9" t="s">
        <v>360</v>
      </c>
      <c r="B9">
        <v>11.35</v>
      </c>
      <c r="C9">
        <v>6.23</v>
      </c>
      <c r="D9">
        <v>3</v>
      </c>
    </row>
    <row r="10" spans="1:4" x14ac:dyDescent="0.25">
      <c r="A10" t="s">
        <v>361</v>
      </c>
      <c r="B10">
        <v>2.46</v>
      </c>
      <c r="C10">
        <v>6.23</v>
      </c>
      <c r="D10">
        <v>3</v>
      </c>
    </row>
    <row r="11" spans="1:4" x14ac:dyDescent="0.25">
      <c r="A11" t="s">
        <v>362</v>
      </c>
      <c r="B11">
        <v>35.729999999999997</v>
      </c>
      <c r="C11">
        <v>6.23</v>
      </c>
      <c r="D11">
        <v>3</v>
      </c>
    </row>
    <row r="12" spans="1:4" x14ac:dyDescent="0.25">
      <c r="A12" t="s">
        <v>363</v>
      </c>
      <c r="B12">
        <v>2.46</v>
      </c>
      <c r="C12">
        <v>4.82</v>
      </c>
      <c r="D12">
        <v>4.4000000000000004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1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387</v>
      </c>
      <c r="F1" s="45" t="s">
        <v>388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389</v>
      </c>
    </row>
    <row r="2" spans="1:19" x14ac:dyDescent="0.25">
      <c r="A2" t="s">
        <v>39</v>
      </c>
      <c r="B2" t="s">
        <v>390</v>
      </c>
      <c r="C2" t="s">
        <v>390</v>
      </c>
      <c r="D2" t="s">
        <v>391</v>
      </c>
      <c r="E2">
        <v>5214.8900000000003</v>
      </c>
      <c r="F2">
        <v>5214.8900000000003</v>
      </c>
      <c r="G2">
        <v>24.93</v>
      </c>
      <c r="H2">
        <v>209.15</v>
      </c>
      <c r="I2">
        <v>106910.43</v>
      </c>
      <c r="J2">
        <v>1</v>
      </c>
      <c r="K2">
        <v>5</v>
      </c>
      <c r="L2">
        <v>3.5987</v>
      </c>
      <c r="M2">
        <v>4.1622000000000003</v>
      </c>
      <c r="N2">
        <v>0</v>
      </c>
      <c r="O2">
        <v>0</v>
      </c>
      <c r="P2" t="s">
        <v>392</v>
      </c>
      <c r="Q2" t="s">
        <v>61</v>
      </c>
      <c r="R2" t="s">
        <v>393</v>
      </c>
      <c r="S2">
        <v>20.500994268335479</v>
      </c>
    </row>
    <row r="3" spans="1:19" x14ac:dyDescent="0.25">
      <c r="A3" t="s">
        <v>39</v>
      </c>
      <c r="B3" t="s">
        <v>394</v>
      </c>
      <c r="C3" t="s">
        <v>394</v>
      </c>
      <c r="D3" t="s">
        <v>391</v>
      </c>
      <c r="E3">
        <v>1477.01</v>
      </c>
      <c r="F3">
        <v>1477.01</v>
      </c>
      <c r="G3">
        <v>24.93</v>
      </c>
      <c r="H3">
        <v>59.25</v>
      </c>
      <c r="I3">
        <v>30280.1</v>
      </c>
      <c r="J3">
        <v>1</v>
      </c>
      <c r="K3">
        <v>2.5</v>
      </c>
      <c r="L3">
        <v>5.6273</v>
      </c>
      <c r="M3">
        <v>26.471599999999999</v>
      </c>
      <c r="N3">
        <v>0</v>
      </c>
      <c r="O3">
        <v>0.15</v>
      </c>
      <c r="P3" t="s">
        <v>395</v>
      </c>
      <c r="Q3" t="s">
        <v>63</v>
      </c>
      <c r="R3" t="s">
        <v>395</v>
      </c>
      <c r="S3">
        <v>20.50094447566368</v>
      </c>
    </row>
    <row r="4" spans="1:19" x14ac:dyDescent="0.25">
      <c r="A4" t="s">
        <v>39</v>
      </c>
      <c r="B4" t="s">
        <v>396</v>
      </c>
      <c r="C4" t="s">
        <v>396</v>
      </c>
      <c r="D4" t="s">
        <v>391</v>
      </c>
      <c r="E4">
        <v>4683.5600000000004</v>
      </c>
      <c r="F4">
        <v>4683.5600000000004</v>
      </c>
      <c r="G4">
        <v>24.93</v>
      </c>
      <c r="H4">
        <v>187.86</v>
      </c>
      <c r="I4">
        <v>96017.56</v>
      </c>
      <c r="J4">
        <v>1</v>
      </c>
      <c r="K4">
        <v>5</v>
      </c>
      <c r="L4">
        <v>4.2664</v>
      </c>
      <c r="M4">
        <v>5.1174999999999997</v>
      </c>
      <c r="N4">
        <v>0</v>
      </c>
      <c r="O4">
        <v>0.15</v>
      </c>
      <c r="P4" t="s">
        <v>397</v>
      </c>
      <c r="Q4" t="s">
        <v>61</v>
      </c>
      <c r="R4" t="s">
        <v>393</v>
      </c>
      <c r="S4">
        <v>20.500977888614639</v>
      </c>
    </row>
    <row r="5" spans="1:19" x14ac:dyDescent="0.25">
      <c r="A5" t="s">
        <v>39</v>
      </c>
      <c r="B5" t="s">
        <v>398</v>
      </c>
      <c r="C5" t="s">
        <v>398</v>
      </c>
      <c r="D5" t="s">
        <v>391</v>
      </c>
      <c r="E5">
        <v>96973.13</v>
      </c>
      <c r="F5">
        <v>96973.13</v>
      </c>
      <c r="G5">
        <v>311.38</v>
      </c>
      <c r="H5">
        <v>311.38</v>
      </c>
      <c r="I5">
        <v>1988046.25</v>
      </c>
      <c r="J5">
        <v>1</v>
      </c>
      <c r="K5">
        <v>8.33</v>
      </c>
      <c r="L5">
        <v>6.3639000000000001</v>
      </c>
      <c r="M5">
        <v>3.4117000000000002</v>
      </c>
      <c r="N5">
        <v>0</v>
      </c>
      <c r="O5">
        <v>0.25</v>
      </c>
      <c r="P5" t="s">
        <v>399</v>
      </c>
      <c r="Q5" t="s">
        <v>61</v>
      </c>
      <c r="R5" t="s">
        <v>393</v>
      </c>
      <c r="S5">
        <v>20.501001153618532</v>
      </c>
    </row>
    <row r="6" spans="1:19" x14ac:dyDescent="0.25">
      <c r="A6" t="s">
        <v>39</v>
      </c>
      <c r="B6" t="s">
        <v>400</v>
      </c>
      <c r="C6" t="s">
        <v>400</v>
      </c>
      <c r="D6" t="s">
        <v>391</v>
      </c>
      <c r="E6">
        <v>8601.4699999999993</v>
      </c>
      <c r="F6">
        <v>8601.4699999999993</v>
      </c>
      <c r="G6">
        <v>92.75</v>
      </c>
      <c r="H6">
        <v>92.75</v>
      </c>
      <c r="I6">
        <v>176338.77</v>
      </c>
      <c r="J6">
        <v>1</v>
      </c>
      <c r="K6">
        <v>8.33</v>
      </c>
      <c r="L6">
        <v>6.3639000000000001</v>
      </c>
      <c r="M6">
        <v>3.4117000000000002</v>
      </c>
      <c r="N6">
        <v>0</v>
      </c>
      <c r="O6">
        <v>0.25</v>
      </c>
      <c r="P6" t="s">
        <v>399</v>
      </c>
      <c r="Q6" t="s">
        <v>61</v>
      </c>
      <c r="R6" t="s">
        <v>393</v>
      </c>
      <c r="S6">
        <v>20.50100389817089</v>
      </c>
    </row>
    <row r="7" spans="1:19" x14ac:dyDescent="0.25">
      <c r="A7" t="s">
        <v>39</v>
      </c>
      <c r="B7" t="s">
        <v>401</v>
      </c>
      <c r="C7" t="s">
        <v>401</v>
      </c>
      <c r="D7" t="s">
        <v>391</v>
      </c>
      <c r="E7">
        <v>1693.42</v>
      </c>
      <c r="F7">
        <v>1693.42</v>
      </c>
      <c r="G7">
        <v>24.93</v>
      </c>
      <c r="H7">
        <v>67.91</v>
      </c>
      <c r="I7">
        <v>34716.699999999997</v>
      </c>
      <c r="J7">
        <v>1</v>
      </c>
      <c r="K7">
        <v>8.33</v>
      </c>
      <c r="L7">
        <v>6.3639000000000001</v>
      </c>
      <c r="M7">
        <v>3.4117000000000002</v>
      </c>
      <c r="N7">
        <v>0</v>
      </c>
      <c r="O7">
        <v>0.25</v>
      </c>
      <c r="P7" t="s">
        <v>399</v>
      </c>
      <c r="Q7" t="s">
        <v>61</v>
      </c>
      <c r="R7" t="s">
        <v>393</v>
      </c>
      <c r="S7">
        <v>20.500938928322569</v>
      </c>
    </row>
    <row r="8" spans="1:19" x14ac:dyDescent="0.25">
      <c r="A8" t="s">
        <v>39</v>
      </c>
      <c r="B8" t="s">
        <v>402</v>
      </c>
      <c r="C8" t="s">
        <v>402</v>
      </c>
      <c r="D8" t="s">
        <v>391</v>
      </c>
      <c r="E8">
        <v>2863.99</v>
      </c>
      <c r="F8">
        <v>2863.99</v>
      </c>
      <c r="G8">
        <v>24.93</v>
      </c>
      <c r="H8">
        <v>114.86</v>
      </c>
      <c r="I8">
        <v>58714.63</v>
      </c>
      <c r="J8">
        <v>1</v>
      </c>
      <c r="K8">
        <v>1</v>
      </c>
      <c r="L8">
        <v>2.0297000000000001</v>
      </c>
      <c r="M8">
        <v>0.68230000000000002</v>
      </c>
      <c r="N8">
        <v>0</v>
      </c>
      <c r="O8">
        <v>0.15</v>
      </c>
      <c r="P8" t="s">
        <v>403</v>
      </c>
      <c r="Q8" t="s">
        <v>61</v>
      </c>
      <c r="R8" t="s">
        <v>393</v>
      </c>
      <c r="S8">
        <v>20.500989877757949</v>
      </c>
    </row>
    <row r="9" spans="1:19" x14ac:dyDescent="0.25">
      <c r="A9" t="s">
        <v>39</v>
      </c>
      <c r="B9" t="s">
        <v>404</v>
      </c>
      <c r="C9" t="s">
        <v>404</v>
      </c>
      <c r="D9" t="s">
        <v>391</v>
      </c>
      <c r="E9">
        <v>9006.84</v>
      </c>
      <c r="F9">
        <v>9006.84</v>
      </c>
      <c r="G9">
        <v>361.25</v>
      </c>
      <c r="H9">
        <v>24.93</v>
      </c>
      <c r="I9">
        <v>184649.26</v>
      </c>
      <c r="J9">
        <v>1</v>
      </c>
      <c r="K9">
        <v>1</v>
      </c>
      <c r="L9">
        <v>2.0297000000000001</v>
      </c>
      <c r="M9">
        <v>0.68230000000000002</v>
      </c>
      <c r="N9">
        <v>0</v>
      </c>
      <c r="O9">
        <v>0.15</v>
      </c>
      <c r="P9" t="s">
        <v>403</v>
      </c>
      <c r="Q9" t="s">
        <v>61</v>
      </c>
      <c r="R9" t="s">
        <v>393</v>
      </c>
      <c r="S9">
        <v>20.501003681646399</v>
      </c>
    </row>
    <row r="10" spans="1:19" x14ac:dyDescent="0.25">
      <c r="A10" t="s">
        <v>40</v>
      </c>
      <c r="B10" t="s">
        <v>390</v>
      </c>
      <c r="C10" t="s">
        <v>390</v>
      </c>
      <c r="D10" t="s">
        <v>391</v>
      </c>
      <c r="E10">
        <v>5214.8900000000003</v>
      </c>
      <c r="F10">
        <v>5214.8900000000003</v>
      </c>
      <c r="G10">
        <v>24.93</v>
      </c>
      <c r="H10">
        <v>209.15</v>
      </c>
      <c r="I10">
        <v>106910.43</v>
      </c>
      <c r="J10">
        <v>1</v>
      </c>
      <c r="K10">
        <v>5</v>
      </c>
      <c r="L10">
        <v>1.8764000000000001</v>
      </c>
      <c r="M10">
        <v>4.1622000000000003</v>
      </c>
      <c r="N10">
        <v>0</v>
      </c>
      <c r="O10">
        <v>0</v>
      </c>
      <c r="P10" t="s">
        <v>392</v>
      </c>
      <c r="Q10" t="s">
        <v>61</v>
      </c>
      <c r="R10" t="s">
        <v>393</v>
      </c>
      <c r="S10">
        <v>20.500994268335479</v>
      </c>
    </row>
    <row r="11" spans="1:19" x14ac:dyDescent="0.25">
      <c r="A11" t="s">
        <v>40</v>
      </c>
      <c r="B11" t="s">
        <v>394</v>
      </c>
      <c r="C11" t="s">
        <v>394</v>
      </c>
      <c r="D11" t="s">
        <v>391</v>
      </c>
      <c r="E11">
        <v>1477.01</v>
      </c>
      <c r="F11">
        <v>1477.01</v>
      </c>
      <c r="G11">
        <v>24.93</v>
      </c>
      <c r="H11">
        <v>59.25</v>
      </c>
      <c r="I11">
        <v>30280.1</v>
      </c>
      <c r="J11">
        <v>1</v>
      </c>
      <c r="K11">
        <v>2.5</v>
      </c>
      <c r="L11">
        <v>3.2410999999999999</v>
      </c>
      <c r="M11">
        <v>26.471599999999999</v>
      </c>
      <c r="N11">
        <v>0</v>
      </c>
      <c r="O11">
        <v>0.15</v>
      </c>
      <c r="P11" t="s">
        <v>395</v>
      </c>
      <c r="Q11" t="s">
        <v>63</v>
      </c>
      <c r="R11" t="s">
        <v>395</v>
      </c>
      <c r="S11">
        <v>20.50094447566368</v>
      </c>
    </row>
    <row r="12" spans="1:19" x14ac:dyDescent="0.25">
      <c r="A12" t="s">
        <v>40</v>
      </c>
      <c r="B12" t="s">
        <v>396</v>
      </c>
      <c r="C12" t="s">
        <v>396</v>
      </c>
      <c r="D12" t="s">
        <v>391</v>
      </c>
      <c r="E12">
        <v>4683.5600000000004</v>
      </c>
      <c r="F12">
        <v>4683.5600000000004</v>
      </c>
      <c r="G12">
        <v>24.93</v>
      </c>
      <c r="H12">
        <v>187.86</v>
      </c>
      <c r="I12">
        <v>96017.56</v>
      </c>
      <c r="J12">
        <v>1</v>
      </c>
      <c r="K12">
        <v>5</v>
      </c>
      <c r="L12">
        <v>2.0470000000000002</v>
      </c>
      <c r="M12">
        <v>5.1174999999999997</v>
      </c>
      <c r="N12">
        <v>0</v>
      </c>
      <c r="O12">
        <v>0.15</v>
      </c>
      <c r="P12" t="s">
        <v>397</v>
      </c>
      <c r="Q12" t="s">
        <v>61</v>
      </c>
      <c r="R12" t="s">
        <v>393</v>
      </c>
      <c r="S12">
        <v>20.500977888614639</v>
      </c>
    </row>
    <row r="13" spans="1:19" x14ac:dyDescent="0.25">
      <c r="A13" t="s">
        <v>40</v>
      </c>
      <c r="B13" t="s">
        <v>398</v>
      </c>
      <c r="C13" t="s">
        <v>398</v>
      </c>
      <c r="D13" t="s">
        <v>391</v>
      </c>
      <c r="E13">
        <v>96973.13</v>
      </c>
      <c r="F13">
        <v>96973.13</v>
      </c>
      <c r="G13">
        <v>311.38</v>
      </c>
      <c r="H13">
        <v>311.38</v>
      </c>
      <c r="I13">
        <v>1988046.25</v>
      </c>
      <c r="J13">
        <v>1</v>
      </c>
      <c r="K13">
        <v>8.33</v>
      </c>
      <c r="L13">
        <v>3.2410999999999999</v>
      </c>
      <c r="M13">
        <v>3.4117000000000002</v>
      </c>
      <c r="N13">
        <v>0</v>
      </c>
      <c r="O13">
        <v>0.25</v>
      </c>
      <c r="P13" t="s">
        <v>399</v>
      </c>
      <c r="Q13" t="s">
        <v>61</v>
      </c>
      <c r="R13" t="s">
        <v>393</v>
      </c>
      <c r="S13">
        <v>20.501001153618532</v>
      </c>
    </row>
    <row r="14" spans="1:19" x14ac:dyDescent="0.25">
      <c r="A14" t="s">
        <v>40</v>
      </c>
      <c r="B14" t="s">
        <v>400</v>
      </c>
      <c r="C14" t="s">
        <v>400</v>
      </c>
      <c r="D14" t="s">
        <v>391</v>
      </c>
      <c r="E14">
        <v>8601.4699999999993</v>
      </c>
      <c r="F14">
        <v>8601.4699999999993</v>
      </c>
      <c r="G14">
        <v>92.75</v>
      </c>
      <c r="H14">
        <v>92.75</v>
      </c>
      <c r="I14">
        <v>176338.77</v>
      </c>
      <c r="J14">
        <v>1</v>
      </c>
      <c r="K14">
        <v>8.33</v>
      </c>
      <c r="L14">
        <v>3.2410999999999999</v>
      </c>
      <c r="M14">
        <v>3.4117000000000002</v>
      </c>
      <c r="N14">
        <v>0</v>
      </c>
      <c r="O14">
        <v>0.25</v>
      </c>
      <c r="P14" t="s">
        <v>399</v>
      </c>
      <c r="Q14" t="s">
        <v>61</v>
      </c>
      <c r="R14" t="s">
        <v>393</v>
      </c>
      <c r="S14">
        <v>20.50100389817089</v>
      </c>
    </row>
    <row r="15" spans="1:19" x14ac:dyDescent="0.25">
      <c r="A15" t="s">
        <v>40</v>
      </c>
      <c r="B15" t="s">
        <v>401</v>
      </c>
      <c r="C15" t="s">
        <v>401</v>
      </c>
      <c r="D15" t="s">
        <v>391</v>
      </c>
      <c r="E15">
        <v>1693.42</v>
      </c>
      <c r="F15">
        <v>1693.42</v>
      </c>
      <c r="G15">
        <v>24.93</v>
      </c>
      <c r="H15">
        <v>67.91</v>
      </c>
      <c r="I15">
        <v>34716.699999999997</v>
      </c>
      <c r="J15">
        <v>1</v>
      </c>
      <c r="K15">
        <v>8.33</v>
      </c>
      <c r="L15">
        <v>3.2410999999999999</v>
      </c>
      <c r="M15">
        <v>3.4117000000000002</v>
      </c>
      <c r="N15">
        <v>0</v>
      </c>
      <c r="O15">
        <v>0.25</v>
      </c>
      <c r="P15" t="s">
        <v>399</v>
      </c>
      <c r="Q15" t="s">
        <v>61</v>
      </c>
      <c r="R15" t="s">
        <v>393</v>
      </c>
      <c r="S15">
        <v>20.500938928322569</v>
      </c>
    </row>
    <row r="16" spans="1:19" x14ac:dyDescent="0.25">
      <c r="A16" t="s">
        <v>40</v>
      </c>
      <c r="B16" t="s">
        <v>402</v>
      </c>
      <c r="C16" t="s">
        <v>402</v>
      </c>
      <c r="D16" t="s">
        <v>391</v>
      </c>
      <c r="E16">
        <v>2863.99</v>
      </c>
      <c r="F16">
        <v>2863.99</v>
      </c>
      <c r="G16">
        <v>24.93</v>
      </c>
      <c r="H16">
        <v>114.86</v>
      </c>
      <c r="I16">
        <v>58714.63</v>
      </c>
      <c r="J16">
        <v>1</v>
      </c>
      <c r="K16">
        <v>1</v>
      </c>
      <c r="L16">
        <v>1.3647</v>
      </c>
      <c r="M16">
        <v>0.68230000000000002</v>
      </c>
      <c r="N16">
        <v>0</v>
      </c>
      <c r="O16">
        <v>0.15</v>
      </c>
      <c r="P16" t="s">
        <v>403</v>
      </c>
      <c r="Q16" t="s">
        <v>61</v>
      </c>
      <c r="R16" t="s">
        <v>393</v>
      </c>
      <c r="S16">
        <v>20.500989877757949</v>
      </c>
    </row>
    <row r="17" spans="1:19" x14ac:dyDescent="0.25">
      <c r="A17" t="s">
        <v>40</v>
      </c>
      <c r="B17" t="s">
        <v>404</v>
      </c>
      <c r="C17" t="s">
        <v>404</v>
      </c>
      <c r="D17" t="s">
        <v>391</v>
      </c>
      <c r="E17">
        <v>9006.84</v>
      </c>
      <c r="F17">
        <v>9006.84</v>
      </c>
      <c r="G17">
        <v>361.25</v>
      </c>
      <c r="H17">
        <v>24.93</v>
      </c>
      <c r="I17">
        <v>184649.26</v>
      </c>
      <c r="J17">
        <v>1</v>
      </c>
      <c r="K17">
        <v>1</v>
      </c>
      <c r="L17">
        <v>1.3647</v>
      </c>
      <c r="M17">
        <v>0.68230000000000002</v>
      </c>
      <c r="N17">
        <v>0</v>
      </c>
      <c r="O17">
        <v>0.15</v>
      </c>
      <c r="P17" t="s">
        <v>403</v>
      </c>
      <c r="Q17" t="s">
        <v>61</v>
      </c>
      <c r="R17" t="s">
        <v>393</v>
      </c>
      <c r="S17">
        <v>20.501003681646399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2026-10-19T03:37:39Z</dcterms:modified>
</cp:coreProperties>
</file>