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ncusinc.sharepoint.com/sites/Deemedmeasuredev/Shared Documents/MP Updates 2024-2026/Title 24 Codes Files/"/>
    </mc:Choice>
  </mc:AlternateContent>
  <xr:revisionPtr revIDLastSave="841" documentId="8_{168A8220-24F9-403D-9332-4AA49EA3EB34}" xr6:coauthVersionLast="47" xr6:coauthVersionMax="47" xr10:uidLastSave="{015A9A27-539C-431B-B665-D6B62631F217}"/>
  <bookViews>
    <workbookView xWindow="-28920" yWindow="-120" windowWidth="29040" windowHeight="15720" tabRatio="519" activeTab="2" xr2:uid="{83172894-1EE5-4764-8505-E68520D2880A}"/>
  </bookViews>
  <sheets>
    <sheet name="SFm" sheetId="1" r:id="rId1"/>
    <sheet name="MFm" sheetId="2" r:id="rId2"/>
    <sheet name="Analysis - roofs" sheetId="3" r:id="rId3"/>
    <sheet name="Analysis - walls" sheetId="4" r:id="rId4"/>
    <sheet name="dropdown" sheetId="5" r:id="rId5"/>
  </sheets>
  <definedNames>
    <definedName name="CONVERT_U_VALUES">dropdown!$G$3</definedName>
    <definedName name="Roof_types">dropdown!$B$3:$B$7</definedName>
    <definedName name="Wall_types">dropdown!$D$3:$D$13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3" i="2" l="1"/>
  <c r="F113" i="2"/>
  <c r="G113" i="2"/>
  <c r="H113" i="2"/>
  <c r="I113" i="2"/>
  <c r="J113" i="2"/>
  <c r="K113" i="2"/>
  <c r="L113" i="2"/>
  <c r="M113" i="2"/>
  <c r="M114" i="2" s="1"/>
  <c r="M116" i="2" s="1"/>
  <c r="N113" i="2"/>
  <c r="N114" i="2" s="1"/>
  <c r="N116" i="2" s="1"/>
  <c r="O113" i="2"/>
  <c r="O114" i="2" s="1"/>
  <c r="O116" i="2" s="1"/>
  <c r="P113" i="2"/>
  <c r="P114" i="2" s="1"/>
  <c r="P116" i="2" s="1"/>
  <c r="Q113" i="2"/>
  <c r="R113" i="2"/>
  <c r="S113" i="2"/>
  <c r="E114" i="2"/>
  <c r="F114" i="2"/>
  <c r="G114" i="2"/>
  <c r="H114" i="2"/>
  <c r="H116" i="2" s="1"/>
  <c r="I114" i="2"/>
  <c r="I116" i="2" s="1"/>
  <c r="J114" i="2"/>
  <c r="J116" i="2" s="1"/>
  <c r="K114" i="2"/>
  <c r="K116" i="2" s="1"/>
  <c r="L114" i="2"/>
  <c r="L116" i="2" s="1"/>
  <c r="Q114" i="2"/>
  <c r="R114" i="2"/>
  <c r="S114" i="2"/>
  <c r="E115" i="2"/>
  <c r="F115" i="2"/>
  <c r="G115" i="2"/>
  <c r="G116" i="2" s="1"/>
  <c r="H115" i="2"/>
  <c r="I115" i="2"/>
  <c r="J115" i="2"/>
  <c r="K115" i="2"/>
  <c r="L115" i="2"/>
  <c r="M115" i="2"/>
  <c r="N115" i="2"/>
  <c r="O115" i="2"/>
  <c r="P115" i="2"/>
  <c r="Q115" i="2"/>
  <c r="R115" i="2"/>
  <c r="S115" i="2"/>
  <c r="S116" i="2" s="1"/>
  <c r="E116" i="2"/>
  <c r="F116" i="2"/>
  <c r="Q116" i="2"/>
  <c r="R116" i="2"/>
  <c r="D116" i="2"/>
  <c r="D114" i="2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D107" i="2"/>
  <c r="D68" i="2"/>
  <c r="J56" i="2"/>
  <c r="K56" i="2" s="1"/>
  <c r="L56" i="2" s="1"/>
  <c r="K55" i="2"/>
  <c r="L55" i="2" s="1"/>
  <c r="J54" i="2"/>
  <c r="K54" i="2" s="1"/>
  <c r="L54" i="2" s="1"/>
  <c r="K53" i="2"/>
  <c r="L53" i="2" s="1"/>
  <c r="J52" i="2"/>
  <c r="K52" i="2" s="1"/>
  <c r="K51" i="2"/>
  <c r="L51" i="2" s="1"/>
  <c r="D69" i="2"/>
  <c r="D67" i="2"/>
  <c r="D66" i="2"/>
  <c r="J62" i="2"/>
  <c r="K62" i="2" s="1"/>
  <c r="L62" i="2" s="1"/>
  <c r="K61" i="2"/>
  <c r="L61" i="2" s="1"/>
  <c r="J60" i="2"/>
  <c r="K60" i="2" s="1"/>
  <c r="L60" i="2" s="1"/>
  <c r="K59" i="2"/>
  <c r="L59" i="2" s="1"/>
  <c r="J58" i="2"/>
  <c r="K58" i="2" s="1"/>
  <c r="L58" i="2" s="1"/>
  <c r="K57" i="2"/>
  <c r="J50" i="2"/>
  <c r="K50" i="2" s="1"/>
  <c r="L50" i="2" s="1"/>
  <c r="K49" i="2"/>
  <c r="L49" i="2" s="1"/>
  <c r="J48" i="2"/>
  <c r="K48" i="2" s="1"/>
  <c r="L48" i="2" s="1"/>
  <c r="K47" i="2"/>
  <c r="L47" i="2" s="1"/>
  <c r="K46" i="2"/>
  <c r="L46" i="2" s="1"/>
  <c r="J46" i="2"/>
  <c r="K45" i="2"/>
  <c r="L45" i="2" s="1"/>
  <c r="J44" i="2"/>
  <c r="K44" i="2" s="1"/>
  <c r="L44" i="2" s="1"/>
  <c r="K43" i="2"/>
  <c r="L43" i="2" s="1"/>
  <c r="J42" i="2"/>
  <c r="K42" i="2" s="1"/>
  <c r="L42" i="2" s="1"/>
  <c r="X41" i="2" a="1"/>
  <c r="X41" i="2" s="1"/>
  <c r="K41" i="2"/>
  <c r="L41" i="2" s="1"/>
  <c r="J35" i="2"/>
  <c r="K35" i="2" s="1"/>
  <c r="L35" i="2" s="1"/>
  <c r="G34" i="2"/>
  <c r="F34" i="2"/>
  <c r="F36" i="2" s="1"/>
  <c r="X33" i="2" a="1"/>
  <c r="X33" i="2" s="1"/>
  <c r="G22" i="2"/>
  <c r="F22" i="2"/>
  <c r="J22" i="2" s="1"/>
  <c r="K22" i="2" s="1"/>
  <c r="L22" i="2" s="1"/>
  <c r="G20" i="2"/>
  <c r="F20" i="2"/>
  <c r="D61" i="1"/>
  <c r="D60" i="1"/>
  <c r="D59" i="1"/>
  <c r="J23" i="2"/>
  <c r="K23" i="2" s="1"/>
  <c r="L23" i="2" s="1"/>
  <c r="J21" i="2"/>
  <c r="K21" i="2" s="1"/>
  <c r="J19" i="2"/>
  <c r="K19" i="2" s="1"/>
  <c r="X17" i="2" a="1"/>
  <c r="X17" i="2" s="1"/>
  <c r="K54" i="1"/>
  <c r="L54" i="1" s="1"/>
  <c r="J54" i="1"/>
  <c r="K53" i="1"/>
  <c r="L53" i="1" s="1"/>
  <c r="K52" i="1"/>
  <c r="L52" i="1" s="1"/>
  <c r="J52" i="1"/>
  <c r="K51" i="1"/>
  <c r="L51" i="1" s="1"/>
  <c r="J48" i="1"/>
  <c r="K48" i="1" s="1"/>
  <c r="K47" i="1"/>
  <c r="L47" i="1" s="1"/>
  <c r="J46" i="1"/>
  <c r="K46" i="1" s="1"/>
  <c r="L46" i="1" s="1"/>
  <c r="K45" i="1"/>
  <c r="L45" i="1" s="1"/>
  <c r="K55" i="1"/>
  <c r="L55" i="1" s="1"/>
  <c r="X41" i="1" a="1"/>
  <c r="X41" i="1" s="1"/>
  <c r="J56" i="1"/>
  <c r="K56" i="1" s="1"/>
  <c r="L56" i="1" s="1"/>
  <c r="K43" i="1"/>
  <c r="L43" i="1" s="1"/>
  <c r="J44" i="1"/>
  <c r="K44" i="1" s="1"/>
  <c r="L44" i="1" s="1"/>
  <c r="K49" i="1"/>
  <c r="L49" i="1" s="1"/>
  <c r="J50" i="1"/>
  <c r="K50" i="1" s="1"/>
  <c r="G34" i="1"/>
  <c r="F34" i="1"/>
  <c r="J42" i="1"/>
  <c r="K42" i="1" s="1"/>
  <c r="L42" i="1" s="1"/>
  <c r="X33" i="1" a="1"/>
  <c r="X33" i="1" s="1"/>
  <c r="J35" i="1"/>
  <c r="K35" i="1" s="1"/>
  <c r="M90" i="1" s="1"/>
  <c r="G22" i="1"/>
  <c r="G20" i="1"/>
  <c r="F22" i="1"/>
  <c r="F20" i="1"/>
  <c r="J23" i="1"/>
  <c r="K23" i="1" s="1"/>
  <c r="L23" i="1" s="1"/>
  <c r="J21" i="1"/>
  <c r="K21" i="1" s="1"/>
  <c r="L21" i="1" s="1"/>
  <c r="J19" i="1"/>
  <c r="K19" i="1" s="1"/>
  <c r="L19" i="1" s="1"/>
  <c r="X17" i="1" a="1"/>
  <c r="X17" i="1" s="1"/>
  <c r="N148" i="4"/>
  <c r="M148" i="4"/>
  <c r="M147" i="4"/>
  <c r="M146" i="4"/>
  <c r="M145" i="4"/>
  <c r="N144" i="4"/>
  <c r="M144" i="4"/>
  <c r="N143" i="4"/>
  <c r="M143" i="4"/>
  <c r="N142" i="4"/>
  <c r="M142" i="4"/>
  <c r="M141" i="4"/>
  <c r="M140" i="4"/>
  <c r="M139" i="4"/>
  <c r="N138" i="4"/>
  <c r="M138" i="4"/>
  <c r="N137" i="4"/>
  <c r="M137" i="4"/>
  <c r="N136" i="4"/>
  <c r="M136" i="4"/>
  <c r="M135" i="4"/>
  <c r="M134" i="4"/>
  <c r="M133" i="4"/>
  <c r="N132" i="4"/>
  <c r="M132" i="4"/>
  <c r="N131" i="4"/>
  <c r="M131" i="4"/>
  <c r="N130" i="4"/>
  <c r="M130" i="4"/>
  <c r="M129" i="4"/>
  <c r="M128" i="4"/>
  <c r="M127" i="4"/>
  <c r="M126" i="4"/>
  <c r="N125" i="4"/>
  <c r="M125" i="4"/>
  <c r="N124" i="4"/>
  <c r="M124" i="4"/>
  <c r="M123" i="4"/>
  <c r="M122" i="4"/>
  <c r="M121" i="4"/>
  <c r="M120" i="4"/>
  <c r="N119" i="4"/>
  <c r="M119" i="4"/>
  <c r="N118" i="4"/>
  <c r="M118" i="4"/>
  <c r="M117" i="4"/>
  <c r="M116" i="4"/>
  <c r="M115" i="4"/>
  <c r="M114" i="4"/>
  <c r="N113" i="4"/>
  <c r="M113" i="4"/>
  <c r="N112" i="4"/>
  <c r="M112" i="4"/>
  <c r="M111" i="4"/>
  <c r="M110" i="4"/>
  <c r="M109" i="4"/>
  <c r="M108" i="4"/>
  <c r="N107" i="4"/>
  <c r="M107" i="4"/>
  <c r="N106" i="4"/>
  <c r="M106" i="4"/>
  <c r="M105" i="4"/>
  <c r="M104" i="4"/>
  <c r="M103" i="4"/>
  <c r="M102" i="4"/>
  <c r="N101" i="4"/>
  <c r="M101" i="4"/>
  <c r="N100" i="4"/>
  <c r="M100" i="4"/>
  <c r="M99" i="4"/>
  <c r="M98" i="4"/>
  <c r="M97" i="4"/>
  <c r="M96" i="4"/>
  <c r="N95" i="4"/>
  <c r="M95" i="4"/>
  <c r="N94" i="4"/>
  <c r="M94" i="4"/>
  <c r="M93" i="4"/>
  <c r="M92" i="4"/>
  <c r="M91" i="4"/>
  <c r="M90" i="4"/>
  <c r="N89" i="4"/>
  <c r="M89" i="4"/>
  <c r="N88" i="4"/>
  <c r="M88" i="4"/>
  <c r="M87" i="4"/>
  <c r="M86" i="4"/>
  <c r="M85" i="4"/>
  <c r="N84" i="4"/>
  <c r="M84" i="4"/>
  <c r="N83" i="4"/>
  <c r="M83" i="4"/>
  <c r="N82" i="4"/>
  <c r="M82" i="4"/>
  <c r="N81" i="4"/>
  <c r="M81" i="4"/>
  <c r="N80" i="4"/>
  <c r="M80" i="4"/>
  <c r="N79" i="4"/>
  <c r="M79" i="4"/>
  <c r="N78" i="4"/>
  <c r="M78" i="4"/>
  <c r="N77" i="4"/>
  <c r="M77" i="4"/>
  <c r="N76" i="4"/>
  <c r="M76" i="4"/>
  <c r="N75" i="4"/>
  <c r="M75" i="4"/>
  <c r="N74" i="4"/>
  <c r="M74" i="4"/>
  <c r="N73" i="4"/>
  <c r="M73" i="4"/>
  <c r="N72" i="4"/>
  <c r="M72" i="4"/>
  <c r="N71" i="4"/>
  <c r="M71" i="4"/>
  <c r="N70" i="4"/>
  <c r="M70" i="4"/>
  <c r="N69" i="4"/>
  <c r="M69" i="4"/>
  <c r="M68" i="4"/>
  <c r="M67" i="4"/>
  <c r="M66" i="4"/>
  <c r="N65" i="4"/>
  <c r="M65" i="4"/>
  <c r="N64" i="4"/>
  <c r="M64" i="4"/>
  <c r="M63" i="4"/>
  <c r="M62" i="4"/>
  <c r="M61" i="4"/>
  <c r="M60" i="4"/>
  <c r="N59" i="4"/>
  <c r="M59" i="4"/>
  <c r="N58" i="4"/>
  <c r="M58" i="4"/>
  <c r="M57" i="4"/>
  <c r="M56" i="4"/>
  <c r="M55" i="4"/>
  <c r="M54" i="4"/>
  <c r="N53" i="4"/>
  <c r="M53" i="4"/>
  <c r="M52" i="4"/>
  <c r="M51" i="4"/>
  <c r="M50" i="4"/>
  <c r="M49" i="4"/>
  <c r="M48" i="4"/>
  <c r="N47" i="4"/>
  <c r="M47" i="4"/>
  <c r="N46" i="4"/>
  <c r="M46" i="4"/>
  <c r="M45" i="4"/>
  <c r="M44" i="4"/>
  <c r="M43" i="4"/>
  <c r="M42" i="4"/>
  <c r="N41" i="4"/>
  <c r="M41" i="4"/>
  <c r="N40" i="4"/>
  <c r="M40" i="4"/>
  <c r="M39" i="4"/>
  <c r="M38" i="4"/>
  <c r="M37" i="4"/>
  <c r="N36" i="4"/>
  <c r="M36" i="4"/>
  <c r="N35" i="4"/>
  <c r="M35" i="4"/>
  <c r="N34" i="4"/>
  <c r="M34" i="4"/>
  <c r="M33" i="4"/>
  <c r="M32" i="4"/>
  <c r="M31" i="4"/>
  <c r="N30" i="4"/>
  <c r="M30" i="4"/>
  <c r="N29" i="4"/>
  <c r="M29" i="4"/>
  <c r="N28" i="4"/>
  <c r="M28" i="4"/>
  <c r="M27" i="4"/>
  <c r="M26" i="4"/>
  <c r="M25" i="4"/>
  <c r="M24" i="4"/>
  <c r="N23" i="4"/>
  <c r="M23" i="4"/>
  <c r="M22" i="4"/>
  <c r="M21" i="4"/>
  <c r="M20" i="4"/>
  <c r="M19" i="4"/>
  <c r="N18" i="4"/>
  <c r="M18" i="4"/>
  <c r="N17" i="4"/>
  <c r="M17" i="4"/>
  <c r="N16" i="4"/>
  <c r="M16" i="4"/>
  <c r="M15" i="4"/>
  <c r="M14" i="4"/>
  <c r="M13" i="4"/>
  <c r="N12" i="4"/>
  <c r="M12" i="4"/>
  <c r="N11" i="4"/>
  <c r="M11" i="4"/>
  <c r="N10" i="4"/>
  <c r="M10" i="4"/>
  <c r="M9" i="4"/>
  <c r="M8" i="4"/>
  <c r="M7" i="4"/>
  <c r="N6" i="4"/>
  <c r="M6" i="4"/>
  <c r="N5" i="4"/>
  <c r="M5" i="4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H148" i="4"/>
  <c r="F148" i="4"/>
  <c r="K148" i="4" s="1"/>
  <c r="H147" i="4"/>
  <c r="F147" i="4"/>
  <c r="K147" i="4" s="1"/>
  <c r="N147" i="4" s="1"/>
  <c r="H146" i="4"/>
  <c r="F146" i="4"/>
  <c r="K146" i="4" s="1"/>
  <c r="N146" i="4" s="1"/>
  <c r="H145" i="4"/>
  <c r="F145" i="4"/>
  <c r="K145" i="4" s="1"/>
  <c r="N145" i="4" s="1"/>
  <c r="H144" i="4"/>
  <c r="F144" i="4"/>
  <c r="K144" i="4" s="1"/>
  <c r="H143" i="4"/>
  <c r="F143" i="4"/>
  <c r="K143" i="4" s="1"/>
  <c r="H142" i="4"/>
  <c r="F142" i="4"/>
  <c r="K142" i="4" s="1"/>
  <c r="H141" i="4"/>
  <c r="F141" i="4"/>
  <c r="K141" i="4" s="1"/>
  <c r="N141" i="4" s="1"/>
  <c r="H140" i="4"/>
  <c r="F140" i="4"/>
  <c r="K140" i="4" s="1"/>
  <c r="N140" i="4" s="1"/>
  <c r="H139" i="4"/>
  <c r="F139" i="4"/>
  <c r="K139" i="4" s="1"/>
  <c r="N139" i="4" s="1"/>
  <c r="H138" i="4"/>
  <c r="F138" i="4"/>
  <c r="K138" i="4" s="1"/>
  <c r="H137" i="4"/>
  <c r="F137" i="4"/>
  <c r="K137" i="4" s="1"/>
  <c r="H136" i="4"/>
  <c r="F136" i="4"/>
  <c r="K136" i="4" s="1"/>
  <c r="H135" i="4"/>
  <c r="F135" i="4"/>
  <c r="K135" i="4" s="1"/>
  <c r="N135" i="4" s="1"/>
  <c r="H134" i="4"/>
  <c r="F134" i="4"/>
  <c r="K134" i="4" s="1"/>
  <c r="N134" i="4" s="1"/>
  <c r="H133" i="4"/>
  <c r="F133" i="4"/>
  <c r="K133" i="4" s="1"/>
  <c r="N133" i="4" s="1"/>
  <c r="H132" i="4"/>
  <c r="F132" i="4"/>
  <c r="K132" i="4" s="1"/>
  <c r="H131" i="4"/>
  <c r="F131" i="4"/>
  <c r="K131" i="4" s="1"/>
  <c r="H130" i="4"/>
  <c r="F130" i="4"/>
  <c r="K130" i="4" s="1"/>
  <c r="H129" i="4"/>
  <c r="F129" i="4"/>
  <c r="K129" i="4" s="1"/>
  <c r="N129" i="4" s="1"/>
  <c r="H128" i="4"/>
  <c r="F128" i="4"/>
  <c r="K128" i="4" s="1"/>
  <c r="N128" i="4" s="1"/>
  <c r="H127" i="4"/>
  <c r="F127" i="4"/>
  <c r="K127" i="4" s="1"/>
  <c r="N127" i="4" s="1"/>
  <c r="H126" i="4"/>
  <c r="F126" i="4"/>
  <c r="K126" i="4" s="1"/>
  <c r="N126" i="4" s="1"/>
  <c r="H125" i="4"/>
  <c r="F125" i="4"/>
  <c r="K125" i="4" s="1"/>
  <c r="H124" i="4"/>
  <c r="F124" i="4"/>
  <c r="K124" i="4" s="1"/>
  <c r="H123" i="4"/>
  <c r="F123" i="4"/>
  <c r="K123" i="4" s="1"/>
  <c r="N123" i="4" s="1"/>
  <c r="H122" i="4"/>
  <c r="F122" i="4"/>
  <c r="K122" i="4" s="1"/>
  <c r="N122" i="4" s="1"/>
  <c r="H121" i="4"/>
  <c r="F121" i="4"/>
  <c r="K121" i="4" s="1"/>
  <c r="N121" i="4" s="1"/>
  <c r="H120" i="4"/>
  <c r="F120" i="4"/>
  <c r="K120" i="4" s="1"/>
  <c r="N120" i="4" s="1"/>
  <c r="H119" i="4"/>
  <c r="F119" i="4"/>
  <c r="K119" i="4" s="1"/>
  <c r="H118" i="4"/>
  <c r="F118" i="4"/>
  <c r="K118" i="4" s="1"/>
  <c r="H117" i="4"/>
  <c r="F117" i="4"/>
  <c r="K117" i="4" s="1"/>
  <c r="N117" i="4" s="1"/>
  <c r="H116" i="4"/>
  <c r="F116" i="4"/>
  <c r="K116" i="4" s="1"/>
  <c r="N116" i="4" s="1"/>
  <c r="H115" i="4"/>
  <c r="F115" i="4"/>
  <c r="K115" i="4" s="1"/>
  <c r="N115" i="4" s="1"/>
  <c r="H114" i="4"/>
  <c r="F114" i="4"/>
  <c r="K114" i="4" s="1"/>
  <c r="N114" i="4" s="1"/>
  <c r="H113" i="4"/>
  <c r="F113" i="4"/>
  <c r="K113" i="4" s="1"/>
  <c r="H112" i="4"/>
  <c r="F112" i="4"/>
  <c r="K112" i="4" s="1"/>
  <c r="H111" i="4"/>
  <c r="F111" i="4"/>
  <c r="K111" i="4" s="1"/>
  <c r="N111" i="4" s="1"/>
  <c r="H110" i="4"/>
  <c r="F110" i="4"/>
  <c r="K110" i="4" s="1"/>
  <c r="N110" i="4" s="1"/>
  <c r="H109" i="4"/>
  <c r="F109" i="4"/>
  <c r="K109" i="4" s="1"/>
  <c r="N109" i="4" s="1"/>
  <c r="H108" i="4"/>
  <c r="F108" i="4"/>
  <c r="K108" i="4" s="1"/>
  <c r="N108" i="4" s="1"/>
  <c r="H107" i="4"/>
  <c r="F107" i="4"/>
  <c r="K107" i="4" s="1"/>
  <c r="H106" i="4"/>
  <c r="F106" i="4"/>
  <c r="K106" i="4" s="1"/>
  <c r="H105" i="4"/>
  <c r="F105" i="4"/>
  <c r="K105" i="4" s="1"/>
  <c r="N105" i="4" s="1"/>
  <c r="H104" i="4"/>
  <c r="F104" i="4"/>
  <c r="K104" i="4" s="1"/>
  <c r="N104" i="4" s="1"/>
  <c r="H103" i="4"/>
  <c r="F103" i="4"/>
  <c r="K103" i="4" s="1"/>
  <c r="N103" i="4" s="1"/>
  <c r="H102" i="4"/>
  <c r="F102" i="4"/>
  <c r="K102" i="4" s="1"/>
  <c r="N102" i="4" s="1"/>
  <c r="H101" i="4"/>
  <c r="F101" i="4"/>
  <c r="K101" i="4" s="1"/>
  <c r="H100" i="4"/>
  <c r="F100" i="4"/>
  <c r="K100" i="4" s="1"/>
  <c r="H99" i="4"/>
  <c r="F99" i="4"/>
  <c r="K99" i="4" s="1"/>
  <c r="N99" i="4" s="1"/>
  <c r="H98" i="4"/>
  <c r="F98" i="4"/>
  <c r="K98" i="4" s="1"/>
  <c r="N98" i="4" s="1"/>
  <c r="H97" i="4"/>
  <c r="F97" i="4"/>
  <c r="K97" i="4" s="1"/>
  <c r="N97" i="4" s="1"/>
  <c r="H96" i="4"/>
  <c r="F96" i="4"/>
  <c r="K96" i="4" s="1"/>
  <c r="N96" i="4" s="1"/>
  <c r="H95" i="4"/>
  <c r="F95" i="4"/>
  <c r="K95" i="4" s="1"/>
  <c r="H94" i="4"/>
  <c r="F94" i="4"/>
  <c r="K94" i="4" s="1"/>
  <c r="H93" i="4"/>
  <c r="F93" i="4"/>
  <c r="K93" i="4" s="1"/>
  <c r="N93" i="4" s="1"/>
  <c r="H92" i="4"/>
  <c r="F92" i="4"/>
  <c r="K92" i="4" s="1"/>
  <c r="N92" i="4" s="1"/>
  <c r="H91" i="4"/>
  <c r="F91" i="4"/>
  <c r="K91" i="4" s="1"/>
  <c r="N91" i="4" s="1"/>
  <c r="H90" i="4"/>
  <c r="F90" i="4"/>
  <c r="K90" i="4" s="1"/>
  <c r="N90" i="4" s="1"/>
  <c r="H89" i="4"/>
  <c r="F89" i="4"/>
  <c r="K89" i="4" s="1"/>
  <c r="H88" i="4"/>
  <c r="F88" i="4"/>
  <c r="K88" i="4" s="1"/>
  <c r="H87" i="4"/>
  <c r="F87" i="4"/>
  <c r="K87" i="4" s="1"/>
  <c r="N87" i="4" s="1"/>
  <c r="H86" i="4"/>
  <c r="F86" i="4"/>
  <c r="K86" i="4" s="1"/>
  <c r="N86" i="4" s="1"/>
  <c r="H85" i="4"/>
  <c r="F85" i="4"/>
  <c r="K85" i="4" s="1"/>
  <c r="N85" i="4" s="1"/>
  <c r="H84" i="4"/>
  <c r="F84" i="4"/>
  <c r="H83" i="4"/>
  <c r="F83" i="4"/>
  <c r="H82" i="4"/>
  <c r="F82" i="4"/>
  <c r="H81" i="4"/>
  <c r="F81" i="4"/>
  <c r="H80" i="4"/>
  <c r="F80" i="4"/>
  <c r="H79" i="4"/>
  <c r="F79" i="4"/>
  <c r="H78" i="4"/>
  <c r="F78" i="4"/>
  <c r="H77" i="4"/>
  <c r="F77" i="4"/>
  <c r="H76" i="4"/>
  <c r="F76" i="4"/>
  <c r="H75" i="4"/>
  <c r="F75" i="4"/>
  <c r="H74" i="4"/>
  <c r="F74" i="4"/>
  <c r="H73" i="4"/>
  <c r="F73" i="4"/>
  <c r="H72" i="4"/>
  <c r="F72" i="4"/>
  <c r="H71" i="4"/>
  <c r="F71" i="4"/>
  <c r="H70" i="4"/>
  <c r="F70" i="4"/>
  <c r="H69" i="4"/>
  <c r="F69" i="4"/>
  <c r="K68" i="4"/>
  <c r="N68" i="4" s="1"/>
  <c r="H68" i="4"/>
  <c r="K67" i="4"/>
  <c r="N67" i="4" s="1"/>
  <c r="H67" i="4"/>
  <c r="K66" i="4"/>
  <c r="N66" i="4" s="1"/>
  <c r="H66" i="4"/>
  <c r="K65" i="4"/>
  <c r="H65" i="4"/>
  <c r="K64" i="4"/>
  <c r="H64" i="4"/>
  <c r="K63" i="4"/>
  <c r="N63" i="4" s="1"/>
  <c r="H63" i="4"/>
  <c r="K62" i="4"/>
  <c r="N62" i="4" s="1"/>
  <c r="H62" i="4"/>
  <c r="K61" i="4"/>
  <c r="N61" i="4" s="1"/>
  <c r="H61" i="4"/>
  <c r="K60" i="4"/>
  <c r="N60" i="4" s="1"/>
  <c r="H60" i="4"/>
  <c r="K59" i="4"/>
  <c r="H59" i="4"/>
  <c r="K58" i="4"/>
  <c r="H58" i="4"/>
  <c r="K57" i="4"/>
  <c r="N57" i="4" s="1"/>
  <c r="H57" i="4"/>
  <c r="K56" i="4"/>
  <c r="N56" i="4" s="1"/>
  <c r="H56" i="4"/>
  <c r="K55" i="4"/>
  <c r="N55" i="4" s="1"/>
  <c r="H55" i="4"/>
  <c r="K54" i="4"/>
  <c r="N54" i="4" s="1"/>
  <c r="H54" i="4"/>
  <c r="K53" i="4"/>
  <c r="H53" i="4"/>
  <c r="H52" i="4"/>
  <c r="F52" i="4"/>
  <c r="K52" i="4" s="1"/>
  <c r="N52" i="4" s="1"/>
  <c r="H51" i="4"/>
  <c r="F51" i="4"/>
  <c r="K51" i="4" s="1"/>
  <c r="N51" i="4" s="1"/>
  <c r="H50" i="4"/>
  <c r="F50" i="4"/>
  <c r="K50" i="4" s="1"/>
  <c r="N50" i="4" s="1"/>
  <c r="H49" i="4"/>
  <c r="F49" i="4"/>
  <c r="K49" i="4" s="1"/>
  <c r="N49" i="4" s="1"/>
  <c r="H48" i="4"/>
  <c r="F48" i="4"/>
  <c r="K48" i="4" s="1"/>
  <c r="N48" i="4" s="1"/>
  <c r="H47" i="4"/>
  <c r="F47" i="4"/>
  <c r="K47" i="4" s="1"/>
  <c r="H46" i="4"/>
  <c r="F46" i="4"/>
  <c r="K46" i="4" s="1"/>
  <c r="H45" i="4"/>
  <c r="F45" i="4"/>
  <c r="K45" i="4" s="1"/>
  <c r="N45" i="4" s="1"/>
  <c r="H44" i="4"/>
  <c r="F44" i="4"/>
  <c r="K44" i="4" s="1"/>
  <c r="N44" i="4" s="1"/>
  <c r="H43" i="4"/>
  <c r="F43" i="4"/>
  <c r="K43" i="4" s="1"/>
  <c r="N43" i="4" s="1"/>
  <c r="H42" i="4"/>
  <c r="F42" i="4"/>
  <c r="K42" i="4" s="1"/>
  <c r="N42" i="4" s="1"/>
  <c r="K41" i="4"/>
  <c r="H41" i="4"/>
  <c r="F41" i="4"/>
  <c r="H40" i="4"/>
  <c r="F40" i="4"/>
  <c r="K40" i="4" s="1"/>
  <c r="H39" i="4"/>
  <c r="F39" i="4"/>
  <c r="K39" i="4" s="1"/>
  <c r="N39" i="4" s="1"/>
  <c r="H38" i="4"/>
  <c r="F38" i="4"/>
  <c r="K38" i="4" s="1"/>
  <c r="N38" i="4" s="1"/>
  <c r="H37" i="4"/>
  <c r="F37" i="4"/>
  <c r="K37" i="4" s="1"/>
  <c r="N37" i="4" s="1"/>
  <c r="H36" i="4"/>
  <c r="F36" i="4"/>
  <c r="K36" i="4" s="1"/>
  <c r="H35" i="4"/>
  <c r="F35" i="4"/>
  <c r="K35" i="4" s="1"/>
  <c r="H34" i="4"/>
  <c r="F34" i="4"/>
  <c r="K34" i="4" s="1"/>
  <c r="H33" i="4"/>
  <c r="F33" i="4"/>
  <c r="K33" i="4" s="1"/>
  <c r="N33" i="4" s="1"/>
  <c r="H32" i="4"/>
  <c r="F32" i="4"/>
  <c r="K32" i="4" s="1"/>
  <c r="N32" i="4" s="1"/>
  <c r="H31" i="4"/>
  <c r="F31" i="4"/>
  <c r="K31" i="4" s="1"/>
  <c r="N31" i="4" s="1"/>
  <c r="H30" i="4"/>
  <c r="F30" i="4"/>
  <c r="K30" i="4" s="1"/>
  <c r="H29" i="4"/>
  <c r="F29" i="4"/>
  <c r="K29" i="4" s="1"/>
  <c r="H28" i="4"/>
  <c r="F28" i="4"/>
  <c r="K28" i="4" s="1"/>
  <c r="H27" i="4"/>
  <c r="F27" i="4"/>
  <c r="K27" i="4" s="1"/>
  <c r="N27" i="4" s="1"/>
  <c r="H26" i="4"/>
  <c r="F26" i="4"/>
  <c r="K26" i="4" s="1"/>
  <c r="N26" i="4" s="1"/>
  <c r="H25" i="4"/>
  <c r="F25" i="4"/>
  <c r="K25" i="4" s="1"/>
  <c r="N25" i="4" s="1"/>
  <c r="K24" i="4"/>
  <c r="N24" i="4" s="1"/>
  <c r="H24" i="4"/>
  <c r="F24" i="4"/>
  <c r="H23" i="4"/>
  <c r="F23" i="4"/>
  <c r="K23" i="4" s="1"/>
  <c r="H22" i="4"/>
  <c r="F22" i="4"/>
  <c r="K22" i="4" s="1"/>
  <c r="N22" i="4" s="1"/>
  <c r="H21" i="4"/>
  <c r="F21" i="4"/>
  <c r="K21" i="4" s="1"/>
  <c r="N21" i="4" s="1"/>
  <c r="H20" i="4"/>
  <c r="F20" i="4"/>
  <c r="K20" i="4" s="1"/>
  <c r="N20" i="4" s="1"/>
  <c r="H19" i="4"/>
  <c r="F19" i="4"/>
  <c r="K19" i="4" s="1"/>
  <c r="N19" i="4" s="1"/>
  <c r="H18" i="4"/>
  <c r="F18" i="4"/>
  <c r="K18" i="4" s="1"/>
  <c r="H17" i="4"/>
  <c r="F17" i="4"/>
  <c r="K17" i="4" s="1"/>
  <c r="H16" i="4"/>
  <c r="F16" i="4"/>
  <c r="K16" i="4" s="1"/>
  <c r="H15" i="4"/>
  <c r="F15" i="4"/>
  <c r="K15" i="4" s="1"/>
  <c r="N15" i="4" s="1"/>
  <c r="H14" i="4"/>
  <c r="F14" i="4"/>
  <c r="K14" i="4" s="1"/>
  <c r="N14" i="4" s="1"/>
  <c r="H13" i="4"/>
  <c r="F13" i="4"/>
  <c r="K13" i="4" s="1"/>
  <c r="N13" i="4" s="1"/>
  <c r="H12" i="4"/>
  <c r="F12" i="4"/>
  <c r="K12" i="4" s="1"/>
  <c r="H11" i="4"/>
  <c r="F11" i="4"/>
  <c r="K11" i="4" s="1"/>
  <c r="H10" i="4"/>
  <c r="F10" i="4"/>
  <c r="K10" i="4" s="1"/>
  <c r="H9" i="4"/>
  <c r="F9" i="4"/>
  <c r="K9" i="4" s="1"/>
  <c r="N9" i="4" s="1"/>
  <c r="H8" i="4"/>
  <c r="F8" i="4"/>
  <c r="K8" i="4" s="1"/>
  <c r="N8" i="4" s="1"/>
  <c r="H7" i="4"/>
  <c r="F7" i="4"/>
  <c r="K7" i="4" s="1"/>
  <c r="N7" i="4" s="1"/>
  <c r="H6" i="4"/>
  <c r="F6" i="4"/>
  <c r="K6" i="4" s="1"/>
  <c r="H5" i="4"/>
  <c r="F5" i="4"/>
  <c r="K5" i="4" s="1"/>
  <c r="L50" i="1" l="1"/>
  <c r="E60" i="1"/>
  <c r="F60" i="1" s="1"/>
  <c r="E61" i="1"/>
  <c r="F61" i="1" s="1"/>
  <c r="L35" i="1"/>
  <c r="O105" i="2"/>
  <c r="L52" i="2"/>
  <c r="E68" i="2"/>
  <c r="F68" i="2" s="1"/>
  <c r="N105" i="2"/>
  <c r="D105" i="2"/>
  <c r="P105" i="2"/>
  <c r="E105" i="2"/>
  <c r="Q105" i="2"/>
  <c r="F105" i="2"/>
  <c r="R105" i="2"/>
  <c r="G105" i="2"/>
  <c r="S105" i="2"/>
  <c r="H105" i="2"/>
  <c r="I105" i="2"/>
  <c r="J105" i="2"/>
  <c r="K105" i="2"/>
  <c r="L105" i="2"/>
  <c r="M105" i="2"/>
  <c r="E69" i="2"/>
  <c r="F69" i="2" s="1"/>
  <c r="J20" i="2"/>
  <c r="K20" i="2" s="1"/>
  <c r="K24" i="2" s="1"/>
  <c r="L24" i="2" s="1"/>
  <c r="L57" i="2"/>
  <c r="J34" i="1"/>
  <c r="J34" i="2"/>
  <c r="J36" i="2" s="1"/>
  <c r="K34" i="2"/>
  <c r="E66" i="2"/>
  <c r="F66" i="2" s="1"/>
  <c r="E67" i="2"/>
  <c r="F67" i="2" s="1"/>
  <c r="E27" i="2"/>
  <c r="L21" i="2"/>
  <c r="F24" i="2"/>
  <c r="L19" i="2"/>
  <c r="L48" i="1"/>
  <c r="J36" i="1"/>
  <c r="D90" i="1"/>
  <c r="S90" i="1"/>
  <c r="R90" i="1"/>
  <c r="K90" i="1"/>
  <c r="H90" i="1"/>
  <c r="G90" i="1"/>
  <c r="F90" i="1"/>
  <c r="L90" i="1"/>
  <c r="J90" i="1"/>
  <c r="I90" i="1"/>
  <c r="O90" i="1"/>
  <c r="E90" i="1"/>
  <c r="P90" i="1"/>
  <c r="N90" i="1"/>
  <c r="Q90" i="1"/>
  <c r="F36" i="1"/>
  <c r="E27" i="1"/>
  <c r="F27" i="1" s="1"/>
  <c r="F24" i="1"/>
  <c r="J22" i="1"/>
  <c r="K22" i="1" s="1"/>
  <c r="L22" i="1" s="1"/>
  <c r="J20" i="1"/>
  <c r="K20" i="1" s="1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5" i="3"/>
  <c r="F5" i="2"/>
  <c r="G6" i="2"/>
  <c r="F7" i="2"/>
  <c r="G8" i="2"/>
  <c r="F9" i="2"/>
  <c r="G10" i="2"/>
  <c r="F11" i="2"/>
  <c r="G12" i="2"/>
  <c r="D104" i="2"/>
  <c r="D106" i="2" s="1"/>
  <c r="D108" i="2" s="1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D127" i="2"/>
  <c r="D115" i="2" s="1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D113" i="2" l="1"/>
  <c r="J24" i="2"/>
  <c r="H106" i="2"/>
  <c r="H108" i="2" s="1"/>
  <c r="I106" i="2"/>
  <c r="I108" i="2" s="1"/>
  <c r="S106" i="2"/>
  <c r="S108" i="2" s="1"/>
  <c r="R106" i="2"/>
  <c r="R108" i="2" s="1"/>
  <c r="F106" i="2"/>
  <c r="F108" i="2" s="1"/>
  <c r="Q106" i="2"/>
  <c r="Q108" i="2" s="1"/>
  <c r="E106" i="2"/>
  <c r="E108" i="2" s="1"/>
  <c r="O106" i="2"/>
  <c r="O108" i="2" s="1"/>
  <c r="P106" i="2"/>
  <c r="P108" i="2" s="1"/>
  <c r="N106" i="2"/>
  <c r="N108" i="2" s="1"/>
  <c r="J106" i="2"/>
  <c r="J108" i="2" s="1"/>
  <c r="G106" i="2"/>
  <c r="G108" i="2" s="1"/>
  <c r="M106" i="2"/>
  <c r="M108" i="2" s="1"/>
  <c r="L106" i="2"/>
  <c r="L108" i="2" s="1"/>
  <c r="K106" i="2"/>
  <c r="K108" i="2" s="1"/>
  <c r="K36" i="2"/>
  <c r="L36" i="2" s="1"/>
  <c r="L34" i="2"/>
  <c r="F27" i="2"/>
  <c r="E28" i="2"/>
  <c r="F28" i="2" s="1"/>
  <c r="L20" i="2"/>
  <c r="E29" i="2"/>
  <c r="F29" i="2" s="1"/>
  <c r="H6" i="2"/>
  <c r="H10" i="2"/>
  <c r="H8" i="2"/>
  <c r="H12" i="2"/>
  <c r="K41" i="1"/>
  <c r="E59" i="1" s="1"/>
  <c r="F59" i="1" s="1"/>
  <c r="K34" i="1"/>
  <c r="E28" i="1"/>
  <c r="F28" i="1" s="1"/>
  <c r="L20" i="1"/>
  <c r="J24" i="1"/>
  <c r="K24" i="1"/>
  <c r="L24" i="1" s="1"/>
  <c r="E29" i="1"/>
  <c r="F29" i="1" s="1"/>
  <c r="S112" i="1"/>
  <c r="R112" i="1"/>
  <c r="Q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D112" i="1"/>
  <c r="S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D110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L108" i="1"/>
  <c r="L100" i="1" s="1"/>
  <c r="M108" i="1"/>
  <c r="M100" i="1" s="1"/>
  <c r="N108" i="1"/>
  <c r="N100" i="1" s="1"/>
  <c r="O108" i="1"/>
  <c r="O100" i="1" s="1"/>
  <c r="P108" i="1"/>
  <c r="P100" i="1" s="1"/>
  <c r="Q108" i="1"/>
  <c r="Q100" i="1" s="1"/>
  <c r="R108" i="1"/>
  <c r="R100" i="1" s="1"/>
  <c r="S108" i="1"/>
  <c r="S100" i="1" s="1"/>
  <c r="K108" i="1"/>
  <c r="K100" i="1" s="1"/>
  <c r="J108" i="1"/>
  <c r="J100" i="1" s="1"/>
  <c r="I108" i="1"/>
  <c r="I100" i="1" s="1"/>
  <c r="E108" i="1"/>
  <c r="E100" i="1" s="1"/>
  <c r="F108" i="1"/>
  <c r="F100" i="1" s="1"/>
  <c r="G108" i="1"/>
  <c r="G100" i="1" s="1"/>
  <c r="H108" i="1"/>
  <c r="H100" i="1" s="1"/>
  <c r="D108" i="1"/>
  <c r="D100" i="1" s="1"/>
  <c r="E96" i="1"/>
  <c r="D96" i="1"/>
  <c r="S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D111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D97" i="1"/>
  <c r="H96" i="1"/>
  <c r="F96" i="1"/>
  <c r="G96" i="1"/>
  <c r="I96" i="1"/>
  <c r="J96" i="1"/>
  <c r="K96" i="1"/>
  <c r="L96" i="1"/>
  <c r="M96" i="1"/>
  <c r="N96" i="1"/>
  <c r="O96" i="1"/>
  <c r="P96" i="1"/>
  <c r="Q96" i="1"/>
  <c r="R96" i="1"/>
  <c r="S96" i="1"/>
  <c r="F89" i="1"/>
  <c r="E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D89" i="1"/>
  <c r="G12" i="1"/>
  <c r="G6" i="1"/>
  <c r="G10" i="1"/>
  <c r="G8" i="1"/>
  <c r="F11" i="1"/>
  <c r="F9" i="1"/>
  <c r="F7" i="1"/>
  <c r="F5" i="1"/>
  <c r="L41" i="1" l="1"/>
  <c r="K36" i="1"/>
  <c r="L36" i="1" s="1"/>
  <c r="L34" i="1"/>
  <c r="I98" i="1"/>
  <c r="S93" i="1"/>
  <c r="S91" i="1"/>
  <c r="R93" i="1"/>
  <c r="R91" i="1"/>
  <c r="F93" i="1"/>
  <c r="F91" i="1"/>
  <c r="G93" i="1"/>
  <c r="G91" i="1"/>
  <c r="Q93" i="1"/>
  <c r="Q91" i="1"/>
  <c r="P93" i="1"/>
  <c r="P91" i="1"/>
  <c r="O93" i="1"/>
  <c r="O91" i="1"/>
  <c r="E93" i="1"/>
  <c r="E91" i="1"/>
  <c r="K93" i="1"/>
  <c r="K91" i="1"/>
  <c r="M93" i="1"/>
  <c r="M91" i="1"/>
  <c r="J93" i="1"/>
  <c r="J91" i="1"/>
  <c r="I93" i="1"/>
  <c r="I91" i="1"/>
  <c r="N93" i="1"/>
  <c r="N91" i="1"/>
  <c r="L93" i="1"/>
  <c r="L91" i="1"/>
  <c r="D93" i="1"/>
  <c r="D91" i="1"/>
  <c r="H93" i="1"/>
  <c r="H91" i="1"/>
  <c r="J98" i="1"/>
  <c r="L98" i="1"/>
  <c r="G98" i="1"/>
  <c r="S98" i="1"/>
  <c r="H98" i="1"/>
  <c r="M98" i="1"/>
  <c r="N98" i="1"/>
  <c r="O98" i="1"/>
  <c r="D98" i="1"/>
  <c r="K98" i="1"/>
  <c r="E98" i="1"/>
  <c r="F98" i="1"/>
  <c r="R98" i="1"/>
  <c r="Q98" i="1"/>
  <c r="P98" i="1"/>
  <c r="H6" i="1"/>
  <c r="H10" i="1"/>
  <c r="H8" i="1"/>
  <c r="H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tc={58A7E50E-EAF5-4FD8-BC54-3B1713D60AD3}</author>
    <author>tc={8191DCA6-A33C-467A-B0F3-E6F1A1B625B0}</author>
  </authors>
  <commentList>
    <comment ref="C96" authorId="0" shapeId="0" xr:uid="{58A7E50E-EAF5-4FD8-BC54-3B1713D60AD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pair of wall_consol and wall_insul looks like they are meant to represent cavity insulation and continuous insulation, respectively; both are treated as consolidated layers (joists/studs and insulation combined).</t>
      </text>
    </comment>
    <comment ref="C106" authorId="1" shapeId="0" xr:uid="{8191DCA6-A33C-467A-B0F3-E6F1A1B625B0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Codes files hint at option B; however, the model has infiltration rate around 1.0 ACH for zones like “EL7 Roof Zone 1” and “EL8 Roof Zone 1”, which seems like a vented attic.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tc={FDCBD160-C792-4C57-8EB8-86E0338C8966}</author>
    <author>tc={53196469-F550-4327-91DE-0C3CD3899698}</author>
  </authors>
  <commentList>
    <comment ref="K69" authorId="0" shapeId="0" xr:uid="{FDCBD160-C792-4C57-8EB8-86E0338C8966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wall design here</t>
      </text>
    </comment>
    <comment ref="R69" authorId="1" shapeId="0" xr:uid="{53196469-F550-4327-91DE-0C3CD38996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Wall consolidated layers output here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<sst xmlns="http://schemas.openxmlformats.org/spreadsheetml/2006/main" count="2090" uniqueCount="462">
  <si>
    <t>sheathing_consol_layer_thickness</t>
  </si>
  <si>
    <t>sheathing_consol_layer_conductivity</t>
  </si>
  <si>
    <t>wall_consol_layer_thickness</t>
  </si>
  <si>
    <t>wall_consol_layer_conductivity</t>
  </si>
  <si>
    <t>ceil_consol_layer_thickness</t>
  </si>
  <si>
    <t>ceil_consol_layer_conductivity</t>
  </si>
  <si>
    <t>CZ01</t>
  </si>
  <si>
    <t>CZ02</t>
  </si>
  <si>
    <t>CZ03</t>
  </si>
  <si>
    <t>CZ04</t>
  </si>
  <si>
    <t>CZ05</t>
  </si>
  <si>
    <t>CZ06</t>
  </si>
  <si>
    <t>CZ07</t>
  </si>
  <si>
    <t>CZ08</t>
  </si>
  <si>
    <t>CZ09</t>
  </si>
  <si>
    <t>CZ10</t>
  </si>
  <si>
    <t>CZ11</t>
  </si>
  <si>
    <t>CZ12</t>
  </si>
  <si>
    <t>CZ13</t>
  </si>
  <si>
    <t>CZ14</t>
  </si>
  <si>
    <t>CZ15</t>
  </si>
  <si>
    <t>CZ16</t>
  </si>
  <si>
    <t>wall_insulation_layer_thickness</t>
  </si>
  <si>
    <t>wall_insulation_layer_conductivity</t>
  </si>
  <si>
    <t>Comment</t>
  </si>
  <si>
    <t>The parameter is unused (commented out) in all residential prototypes.</t>
  </si>
  <si>
    <t># parameter "sheathing_consol_layer_thickness", :default=&gt;0.0127['m']</t>
  </si>
  <si>
    <t># parameter "sheathing_consol_layer_conductivity", :default=&gt;0.0940184</t>
  </si>
  <si>
    <r>
      <t xml:space="preserve">parameter </t>
    </r>
    <r>
      <rPr>
        <sz val="11"/>
        <color rgb="FFA31515"/>
        <rFont val="Consolas"/>
        <family val="3"/>
      </rPr>
      <t>"wall_consol_layer_thickness"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:default</t>
    </r>
    <r>
      <rPr>
        <sz val="11"/>
        <color rgb="FF000000"/>
        <rFont val="Consolas"/>
        <family val="3"/>
      </rPr>
      <t>=&gt;</t>
    </r>
    <r>
      <rPr>
        <sz val="11"/>
        <color rgb="FF098658"/>
        <rFont val="Consolas"/>
        <family val="3"/>
      </rPr>
      <t>0.0886047</t>
    </r>
    <r>
      <rPr>
        <sz val="11"/>
        <color rgb="FF000000"/>
        <rFont val="Consolas"/>
        <family val="3"/>
      </rPr>
      <t>[</t>
    </r>
    <r>
      <rPr>
        <sz val="11"/>
        <color rgb="FFA31515"/>
        <rFont val="Consolas"/>
        <family val="3"/>
      </rPr>
      <t>'m'</t>
    </r>
    <r>
      <rPr>
        <sz val="11"/>
        <color rgb="FF000000"/>
        <rFont val="Consolas"/>
        <family val="3"/>
      </rPr>
      <t>]</t>
    </r>
  </si>
  <si>
    <r>
      <t xml:space="preserve">parameter </t>
    </r>
    <r>
      <rPr>
        <sz val="11"/>
        <color rgb="FFA31515"/>
        <rFont val="Consolas"/>
        <family val="3"/>
      </rPr>
      <t>"wall_consol_layer_conductivity"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:default</t>
    </r>
    <r>
      <rPr>
        <sz val="11"/>
        <color rgb="FF000000"/>
        <rFont val="Consolas"/>
        <family val="3"/>
      </rPr>
      <t>=&gt;</t>
    </r>
    <r>
      <rPr>
        <sz val="11"/>
        <color rgb="FF098658"/>
        <rFont val="Consolas"/>
        <family val="3"/>
      </rPr>
      <t>0.0419186</t>
    </r>
  </si>
  <si>
    <r>
      <t xml:space="preserve">parameter </t>
    </r>
    <r>
      <rPr>
        <sz val="11"/>
        <color rgb="FFA31515"/>
        <rFont val="Consolas"/>
        <family val="3"/>
      </rPr>
      <t>"wall_insulation_layer_thickness"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:default</t>
    </r>
    <r>
      <rPr>
        <sz val="11"/>
        <color rgb="FF000000"/>
        <rFont val="Consolas"/>
        <family val="3"/>
      </rPr>
      <t>=&gt;</t>
    </r>
    <r>
      <rPr>
        <sz val="11"/>
        <color rgb="FF098658"/>
        <rFont val="Consolas"/>
        <family val="3"/>
      </rPr>
      <t>0.0508</t>
    </r>
    <r>
      <rPr>
        <sz val="11"/>
        <color rgb="FF000000"/>
        <rFont val="Consolas"/>
        <family val="3"/>
      </rPr>
      <t>[</t>
    </r>
    <r>
      <rPr>
        <sz val="11"/>
        <color rgb="FFA31515"/>
        <rFont val="Consolas"/>
        <family val="3"/>
      </rPr>
      <t>'m'</t>
    </r>
    <r>
      <rPr>
        <sz val="11"/>
        <color rgb="FF000000"/>
        <rFont val="Consolas"/>
        <family val="3"/>
      </rPr>
      <t>]</t>
    </r>
  </si>
  <si>
    <r>
      <t xml:space="preserve">parameter </t>
    </r>
    <r>
      <rPr>
        <sz val="11"/>
        <color rgb="FFA31515"/>
        <rFont val="Consolas"/>
        <family val="3"/>
      </rPr>
      <t>"wall_insulation_layer_conductivity"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:default</t>
    </r>
    <r>
      <rPr>
        <sz val="11"/>
        <color rgb="FF000000"/>
        <rFont val="Consolas"/>
        <family val="3"/>
      </rPr>
      <t>=&gt;</t>
    </r>
    <r>
      <rPr>
        <sz val="11"/>
        <color rgb="FF098658"/>
        <rFont val="Consolas"/>
        <family val="3"/>
      </rPr>
      <t>0.02884</t>
    </r>
  </si>
  <si>
    <r>
      <t xml:space="preserve">parameter </t>
    </r>
    <r>
      <rPr>
        <sz val="11"/>
        <color rgb="FFA31515"/>
        <rFont val="Consolas"/>
        <family val="3"/>
      </rPr>
      <t>"ceil_consol_layer_thickness"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:default</t>
    </r>
    <r>
      <rPr>
        <sz val="11"/>
        <color rgb="FF000000"/>
        <rFont val="Consolas"/>
        <family val="3"/>
      </rPr>
      <t>=&gt;</t>
    </r>
    <r>
      <rPr>
        <sz val="11"/>
        <color rgb="FF098658"/>
        <rFont val="Consolas"/>
        <family val="3"/>
      </rPr>
      <t>0.068</t>
    </r>
    <r>
      <rPr>
        <sz val="11"/>
        <color rgb="FF000000"/>
        <rFont val="Consolas"/>
        <family val="3"/>
      </rPr>
      <t>[</t>
    </r>
    <r>
      <rPr>
        <sz val="11"/>
        <color rgb="FFA31515"/>
        <rFont val="Consolas"/>
        <family val="3"/>
      </rPr>
      <t>'m'</t>
    </r>
    <r>
      <rPr>
        <sz val="11"/>
        <color rgb="FF000000"/>
        <rFont val="Consolas"/>
        <family val="3"/>
      </rPr>
      <t>]</t>
    </r>
  </si>
  <si>
    <r>
      <t xml:space="preserve">parameter </t>
    </r>
    <r>
      <rPr>
        <sz val="11"/>
        <color rgb="FFA31515"/>
        <rFont val="Consolas"/>
        <family val="3"/>
      </rPr>
      <t>"ceil_consol_layer_conductivity"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:default</t>
    </r>
    <r>
      <rPr>
        <sz val="11"/>
        <color rgb="FF000000"/>
        <rFont val="Consolas"/>
        <family val="3"/>
      </rPr>
      <t>=&gt;</t>
    </r>
    <r>
      <rPr>
        <sz val="11"/>
        <color rgb="FF098658"/>
        <rFont val="Consolas"/>
        <family val="3"/>
      </rPr>
      <t>0.0617176</t>
    </r>
  </si>
  <si>
    <t>thickness (inches)</t>
  </si>
  <si>
    <t>R-value</t>
  </si>
  <si>
    <t>Conductivity in IP units (BTU·in/ft²·°F·h)</t>
  </si>
  <si>
    <t>Residential envelope parameters</t>
  </si>
  <si>
    <t>unit</t>
  </si>
  <si>
    <t>m</t>
  </si>
  <si>
    <t>W/m.K</t>
  </si>
  <si>
    <t>default (a)</t>
  </si>
  <si>
    <t>(a) Defaults from \prototypes\residential\SFm-1 Story-New\templates\root.pxt</t>
  </si>
  <si>
    <t>ceil_consol_layer_rvalue</t>
  </si>
  <si>
    <t>wall_consol_layer_rvalue</t>
  </si>
  <si>
    <t>wall_insulation_layer_rvalue</t>
  </si>
  <si>
    <t>Ceiling Insulation (Option B)</t>
  </si>
  <si>
    <t>Below Grade Interior Walls</t>
  </si>
  <si>
    <t>Above Grade Framed Walls</t>
  </si>
  <si>
    <t>Above Grade Mass Wall Interior</t>
  </si>
  <si>
    <t>Above Grade Mass Wall Exterior</t>
  </si>
  <si>
    <t>Below Grade Exterior Walls</t>
  </si>
  <si>
    <t>R-value calculated from U-factor</t>
  </si>
  <si>
    <t>Walls - Mass Light</t>
  </si>
  <si>
    <t>Walls - Framed (wood, metal)
and other - ≤1hr fire rating</t>
  </si>
  <si>
    <t>Walls - Framed (wood, metal)
and other - &gt;1hr fire rating</t>
  </si>
  <si>
    <t xml:space="preserve">Walls - Metal Building - Any
Fire Rating </t>
  </si>
  <si>
    <t>(a) Defaults from \prototypes\residential\MFm-New\templates\root.pxt</t>
  </si>
  <si>
    <t>MFm</t>
  </si>
  <si>
    <t>SFm</t>
  </si>
  <si>
    <t>Walls - Framed (wood, metal) and other - &gt;1hr fire rating</t>
  </si>
  <si>
    <t>Walls - Framed (wood, metal) and other - ≤1hr fire rating</t>
  </si>
  <si>
    <t>Building segment</t>
  </si>
  <si>
    <t>Building component</t>
  </si>
  <si>
    <t>Code cycle</t>
  </si>
  <si>
    <t>T24_2025</t>
  </si>
  <si>
    <t>BldgLoc</t>
  </si>
  <si>
    <t>…</t>
  </si>
  <si>
    <t>roof_base_cont_insul</t>
  </si>
  <si>
    <t>base_cavity_insul</t>
  </si>
  <si>
    <t>Wall types</t>
  </si>
  <si>
    <t>Concrete MW Solid Grouted</t>
  </si>
  <si>
    <t>Metal Panels</t>
  </si>
  <si>
    <t>Steel Framing at 16 in. on center</t>
  </si>
  <si>
    <t>Wood Framing at 16 in. on center</t>
  </si>
  <si>
    <t>Concrete NW Solid</t>
  </si>
  <si>
    <t>Concrete MW Partially Grouted</t>
  </si>
  <si>
    <t>Concrete with Steel Framing</t>
  </si>
  <si>
    <t>Concrete with Wood Framing</t>
  </si>
  <si>
    <t>Granite 10in</t>
  </si>
  <si>
    <t>Steel Framing at 24 in. on center</t>
  </si>
  <si>
    <t>Wood Framing at 24 in. on center</t>
  </si>
  <si>
    <t>Roof types</t>
  </si>
  <si>
    <t>Insulation Entirely Above Deck</t>
  </si>
  <si>
    <t>Metal Roof</t>
  </si>
  <si>
    <t>Attic Roof with Wood Joists</t>
  </si>
  <si>
    <t>Attic Roof with Steel Joists</t>
  </si>
  <si>
    <t>Concrete Roof</t>
  </si>
  <si>
    <t>Walls - Metal Building - Any Fire Rating</t>
  </si>
  <si>
    <t>roof_type</t>
  </si>
  <si>
    <t>lookup_id</t>
  </si>
  <si>
    <t>Attic/roof script inputs</t>
  </si>
  <si>
    <t>Attic/roof code requirements (goal)</t>
  </si>
  <si>
    <t>...</t>
  </si>
  <si>
    <t>Wall code requirements (goal)</t>
  </si>
  <si>
    <t>R-value equivalent</t>
  </si>
  <si>
    <t>Code (ceiling insulation option B)</t>
  </si>
  <si>
    <t>wall_consol + wall_insulation</t>
  </si>
  <si>
    <t>Code (Above Grade Frame Walls)</t>
  </si>
  <si>
    <t>Wall script inputs</t>
  </si>
  <si>
    <t>wall_base_cont_insul</t>
  </si>
  <si>
    <t># Constant Values</t>
  </si>
  <si>
    <t>CONVERT_U_VALUES</t>
  </si>
  <si>
    <t>R-value inputs (R-IP units)</t>
  </si>
  <si>
    <t>R-value inputs (R-SI units)</t>
  </si>
  <si>
    <t>wall_base_cavity_insul</t>
  </si>
  <si>
    <t>wall_type</t>
  </si>
  <si>
    <t>! Wall construction</t>
  </si>
  <si>
    <r>
      <t>Construction</t>
    </r>
    <r>
      <rPr>
        <sz val="11"/>
        <color rgb="FF000000"/>
        <rFont val="Consolas"/>
        <family val="3"/>
      </rPr>
      <t>,</t>
    </r>
  </si>
  <si>
    <r>
      <t>    Exterior Wall</t>
    </r>
    <r>
      <rPr>
        <sz val="11"/>
        <color rgb="FF000000"/>
        <rFont val="Consolas"/>
        <family val="3"/>
      </rPr>
      <t xml:space="preserve">,           </t>
    </r>
    <r>
      <rPr>
        <sz val="11"/>
        <color rgb="FF008000"/>
        <rFont val="Consolas"/>
        <family val="3"/>
      </rPr>
      <t>!- Name</t>
    </r>
  </si>
  <si>
    <r>
      <t>    syn_stucco</t>
    </r>
    <r>
      <rPr>
        <sz val="11"/>
        <color rgb="FF000000"/>
        <rFont val="Consolas"/>
        <family val="3"/>
      </rPr>
      <t>,              </t>
    </r>
    <r>
      <rPr>
        <sz val="11"/>
        <color rgb="FF008000"/>
        <rFont val="Consolas"/>
        <family val="3"/>
      </rPr>
      <t>!- Outside Layer</t>
    </r>
  </si>
  <si>
    <r>
      <t>    wall_insulation_layer</t>
    </r>
    <r>
      <rPr>
        <sz val="11"/>
        <color rgb="FF000000"/>
        <rFont val="Consolas"/>
        <family val="3"/>
      </rPr>
      <t>,  </t>
    </r>
    <r>
      <rPr>
        <sz val="11"/>
        <color rgb="FF008000"/>
        <rFont val="Consolas"/>
        <family val="3"/>
      </rPr>
      <t>!- Layer 2</t>
    </r>
  </si>
  <si>
    <r>
      <t>    OSB_7/16in</t>
    </r>
    <r>
      <rPr>
        <sz val="11"/>
        <color rgb="FF000000"/>
        <rFont val="Consolas"/>
        <family val="3"/>
      </rPr>
      <t>,              </t>
    </r>
    <r>
      <rPr>
        <sz val="11"/>
        <color rgb="FF008000"/>
        <rFont val="Consolas"/>
        <family val="3"/>
      </rPr>
      <t>!- Layer 3</t>
    </r>
  </si>
  <si>
    <r>
      <t>    wall_consol_layer</t>
    </r>
    <r>
      <rPr>
        <sz val="11"/>
        <color rgb="FF000000"/>
        <rFont val="Consolas"/>
        <family val="3"/>
      </rPr>
      <t xml:space="preserve">,       </t>
    </r>
    <r>
      <rPr>
        <sz val="11"/>
        <color rgb="FF008000"/>
        <rFont val="Consolas"/>
        <family val="3"/>
      </rPr>
      <t>!- Layer 4</t>
    </r>
  </si>
  <si>
    <r>
      <t>    Drywall_1/2in</t>
    </r>
    <r>
      <rPr>
        <sz val="11"/>
        <color rgb="FF000000"/>
        <rFont val="Consolas"/>
        <family val="3"/>
      </rPr>
      <t xml:space="preserve">;           </t>
    </r>
    <r>
      <rPr>
        <sz val="11"/>
        <color rgb="FF008000"/>
        <rFont val="Consolas"/>
        <family val="3"/>
      </rPr>
      <t>!- Layer 5</t>
    </r>
  </si>
  <si>
    <t>Wall construction from \prototypes\residential\SFm-1 Story-New\templates\root.pxt</t>
  </si>
  <si>
    <t>Exterior Wall layer</t>
  </si>
  <si>
    <t>Layer 5</t>
  </si>
  <si>
    <t>Layer 4</t>
  </si>
  <si>
    <t>Layer 2</t>
  </si>
  <si>
    <t>Outside Layer</t>
  </si>
  <si>
    <t>Layer 3</t>
  </si>
  <si>
    <t>syn_stucco</t>
  </si>
  <si>
    <t>wall_insulation_layer</t>
  </si>
  <si>
    <t>OSB_7/16in</t>
  </si>
  <si>
    <t>wall_consol_layer</t>
  </si>
  <si>
    <t>Drywall_1/2in</t>
  </si>
  <si>
    <t>Layer</t>
  </si>
  <si>
    <t>Wall layers</t>
  </si>
  <si>
    <t>Roughness</t>
  </si>
  <si>
    <r>
      <t>    MediumSmooth</t>
    </r>
    <r>
      <rPr>
        <sz val="11"/>
        <color rgb="FF000000"/>
        <rFont val="Consolas"/>
        <family val="3"/>
      </rPr>
      <t>,            </t>
    </r>
    <r>
      <rPr>
        <sz val="11"/>
        <color rgb="FF008000"/>
        <rFont val="Consolas"/>
        <family val="3"/>
      </rPr>
      <t>!- Roughness</t>
    </r>
  </si>
  <si>
    <t>Thickness {m}</t>
  </si>
  <si>
    <t>Conductivity {W/m-K}</t>
  </si>
  <si>
    <t>Density {kg/m3}</t>
  </si>
  <si>
    <t>Specific Heat {J/kg-K}</t>
  </si>
  <si>
    <t>MediumRough</t>
  </si>
  <si>
    <t>MediumSmooth</t>
  </si>
  <si>
    <t>Example material</t>
  </si>
  <si>
    <r>
      <t>Material</t>
    </r>
    <r>
      <rPr>
        <sz val="11"/>
        <color rgb="FF000000"/>
        <rFont val="Consolas"/>
        <family val="3"/>
      </rPr>
      <t>,</t>
    </r>
  </si>
  <si>
    <r>
      <t>    Drywall_1/2in</t>
    </r>
    <r>
      <rPr>
        <sz val="11"/>
        <color rgb="FF000000"/>
        <rFont val="Consolas"/>
        <family val="3"/>
      </rPr>
      <t xml:space="preserve">,           </t>
    </r>
    <r>
      <rPr>
        <sz val="11"/>
        <color rgb="FF008000"/>
        <rFont val="Consolas"/>
        <family val="3"/>
      </rPr>
      <t>!- Name</t>
    </r>
  </si>
  <si>
    <r>
      <t>    1.27000257446048E-02</t>
    </r>
    <r>
      <rPr>
        <sz val="11"/>
        <color rgb="FF000000"/>
        <rFont val="Consolas"/>
        <family val="3"/>
      </rPr>
      <t>,    </t>
    </r>
    <r>
      <rPr>
        <sz val="11"/>
        <color rgb="FF008000"/>
        <rFont val="Consolas"/>
        <family val="3"/>
      </rPr>
      <t>!- Thickness {m}</t>
    </r>
  </si>
  <si>
    <r>
      <t>    0.16009</t>
    </r>
    <r>
      <rPr>
        <sz val="11"/>
        <color rgb="FF000000"/>
        <rFont val="Consolas"/>
        <family val="3"/>
      </rPr>
      <t xml:space="preserve">,                 </t>
    </r>
    <r>
      <rPr>
        <sz val="11"/>
        <color rgb="FF008000"/>
        <rFont val="Consolas"/>
        <family val="3"/>
      </rPr>
      <t>!- Conductivity {W/m-K}</t>
    </r>
  </si>
  <si>
    <r>
      <t>    800.922646044499</t>
    </r>
    <r>
      <rPr>
        <sz val="11"/>
        <color rgb="FF000000"/>
        <rFont val="Consolas"/>
        <family val="3"/>
      </rPr>
      <t>,        </t>
    </r>
    <r>
      <rPr>
        <sz val="11"/>
        <color rgb="FF008000"/>
        <rFont val="Consolas"/>
        <family val="3"/>
      </rPr>
      <t>!- Density {kg/m3}</t>
    </r>
  </si>
  <si>
    <r>
      <t>    1087.84000823168</t>
    </r>
    <r>
      <rPr>
        <sz val="11"/>
        <color rgb="FF000000"/>
        <rFont val="Consolas"/>
        <family val="3"/>
      </rPr>
      <t>;        </t>
    </r>
    <r>
      <rPr>
        <sz val="11"/>
        <color rgb="FF008000"/>
        <rFont val="Consolas"/>
        <family val="3"/>
      </rPr>
      <t>!- Specific Heat {J/kg-K}</t>
    </r>
  </si>
  <si>
    <t>R-IP/RSI</t>
  </si>
  <si>
    <t>Equiv. RSI</t>
  </si>
  <si>
    <t>Equiv R-value</t>
  </si>
  <si>
    <t>Rough</t>
  </si>
  <si>
    <t>A</t>
  </si>
  <si>
    <t>B</t>
  </si>
  <si>
    <t>Total</t>
  </si>
  <si>
    <t>Subset</t>
  </si>
  <si>
    <t>Ceiling layers</t>
  </si>
  <si>
    <t>Interpretation</t>
  </si>
  <si>
    <t>Continuous insulation</t>
  </si>
  <si>
    <r>
      <t>    Interior Ceiling</t>
    </r>
    <r>
      <rPr>
        <sz val="11"/>
        <color rgb="FF000000"/>
        <rFont val="Consolas"/>
        <family val="3"/>
      </rPr>
      <t>,        </t>
    </r>
    <r>
      <rPr>
        <sz val="11"/>
        <color rgb="FF008000"/>
        <rFont val="Consolas"/>
        <family val="3"/>
      </rPr>
      <t>!- Name</t>
    </r>
  </si>
  <si>
    <r>
      <t>    ceil_consol_layer</t>
    </r>
    <r>
      <rPr>
        <sz val="11"/>
        <color rgb="FF000000"/>
        <rFont val="Consolas"/>
        <family val="3"/>
      </rPr>
      <t xml:space="preserve">,       </t>
    </r>
    <r>
      <rPr>
        <sz val="11"/>
        <color rgb="FF008000"/>
        <rFont val="Consolas"/>
        <family val="3"/>
      </rPr>
      <t>!- Outside Layer</t>
    </r>
  </si>
  <si>
    <r>
      <t>    Drywall_1/2in</t>
    </r>
    <r>
      <rPr>
        <sz val="11"/>
        <color rgb="FF000000"/>
        <rFont val="Consolas"/>
        <family val="3"/>
      </rPr>
      <t xml:space="preserve">;           </t>
    </r>
    <r>
      <rPr>
        <sz val="11"/>
        <color rgb="FF008000"/>
        <rFont val="Consolas"/>
        <family val="3"/>
      </rPr>
      <t>!- Layer 2</t>
    </r>
  </si>
  <si>
    <t>Totals</t>
  </si>
  <si>
    <t>Fixed</t>
  </si>
  <si>
    <t>Parameterized</t>
  </si>
  <si>
    <t>Subtotals</t>
  </si>
  <si>
    <t>ceil_consol_layer</t>
  </si>
  <si>
    <r>
      <t>    ceil_consol_layer</t>
    </r>
    <r>
      <rPr>
        <sz val="11"/>
        <color rgb="FF000000"/>
        <rFont val="Consolas"/>
        <family val="3"/>
      </rPr>
      <t xml:space="preserve">,       </t>
    </r>
    <r>
      <rPr>
        <sz val="11"/>
        <color rgb="FF008000"/>
        <rFont val="Consolas"/>
        <family val="3"/>
      </rPr>
      <t>!- Name</t>
    </r>
  </si>
  <si>
    <r>
      <t>    Rough</t>
    </r>
    <r>
      <rPr>
        <sz val="11"/>
        <color rgb="FF000000"/>
        <rFont val="Consolas"/>
        <family val="3"/>
      </rPr>
      <t xml:space="preserve">,                   </t>
    </r>
    <r>
      <rPr>
        <sz val="11"/>
        <color rgb="FF008000"/>
        <rFont val="Consolas"/>
        <family val="3"/>
      </rPr>
      <t>!- Roughness</t>
    </r>
  </si>
  <si>
    <r>
      <t>    776.25126</t>
    </r>
    <r>
      <rPr>
        <sz val="11"/>
        <color rgb="FF000000"/>
        <rFont val="Consolas"/>
        <family val="3"/>
      </rPr>
      <t xml:space="preserve">;               </t>
    </r>
    <r>
      <rPr>
        <sz val="11"/>
        <color rgb="FF008000"/>
        <rFont val="Consolas"/>
        <family val="3"/>
      </rPr>
      <t>!- Specific Heat {J/kg-K}</t>
    </r>
  </si>
  <si>
    <t>Continuous insulation (parameterized)</t>
  </si>
  <si>
    <t>Consolidate layer: studs and cavity insulation (parameterized)</t>
  </si>
  <si>
    <t>Overall U-factor</t>
  </si>
  <si>
    <t>Ceilings</t>
  </si>
  <si>
    <t>Walls</t>
  </si>
  <si>
    <t>2025 T24 Code expressed in terms of equivalent R-value (ft²·°F·h/BTU)</t>
  </si>
  <si>
    <t>Ceiling Insulation for vented attics (Option C)</t>
  </si>
  <si>
    <t>drywall layer</t>
  </si>
  <si>
    <t>ceil_consol + drywall</t>
  </si>
  <si>
    <t>Calculated R-value (ft²·°F·h/BTU) comparison</t>
  </si>
  <si>
    <t>Insulation-related parameters in SFm prototypes</t>
  </si>
  <si>
    <t>Roof layers</t>
  </si>
  <si>
    <r>
      <t xml:space="preserve">  </t>
    </r>
    <r>
      <rPr>
        <sz val="11"/>
        <color rgb="FF008000"/>
        <rFont val="Consolas"/>
        <family val="3"/>
      </rPr>
      <t>!Roof construction conditioned on raidant barrier and roof insulation</t>
    </r>
  </si>
  <si>
    <r>
      <t>  Roof Construction</t>
    </r>
    <r>
      <rPr>
        <sz val="11"/>
        <color rgb="FF000000"/>
        <rFont val="Consolas"/>
        <family val="3"/>
      </rPr>
      <t xml:space="preserve">, </t>
    </r>
    <r>
      <rPr>
        <sz val="11"/>
        <color rgb="FF008000"/>
        <rFont val="Consolas"/>
        <family val="3"/>
      </rPr>
      <t>!- Name</t>
    </r>
  </si>
  <si>
    <r>
      <t>  Wood Shingle (WS02)</t>
    </r>
    <r>
      <rPr>
        <sz val="11"/>
        <color rgb="FF000000"/>
        <rFont val="Consolas"/>
        <family val="3"/>
      </rPr>
      <t xml:space="preserve">,   </t>
    </r>
    <r>
      <rPr>
        <sz val="11"/>
        <color rgb="FF008000"/>
        <rFont val="Consolas"/>
        <family val="3"/>
      </rPr>
      <t>!- Outside Layer</t>
    </r>
  </si>
  <si>
    <r>
      <t>  Blt-Up Roof 3/8in (BR01)</t>
    </r>
    <r>
      <rPr>
        <sz val="11"/>
        <color rgb="FF000000"/>
        <rFont val="Consolas"/>
        <family val="3"/>
      </rPr>
      <t>,  </t>
    </r>
    <r>
      <rPr>
        <sz val="11"/>
        <color rgb="FF008000"/>
        <rFont val="Consolas"/>
        <family val="3"/>
      </rPr>
      <t>!- Layer 2</t>
    </r>
  </si>
  <si>
    <r>
      <t>  Bldg Paper Felt (BP01)</t>
    </r>
    <r>
      <rPr>
        <sz val="11"/>
        <color rgb="FF000000"/>
        <rFont val="Consolas"/>
        <family val="3"/>
      </rPr>
      <t>,</t>
    </r>
    <r>
      <rPr>
        <sz val="11"/>
        <color rgb="FF008000"/>
        <rFont val="Consolas"/>
        <family val="3"/>
      </rPr>
      <t>!- Layer 3</t>
    </r>
  </si>
  <si>
    <r>
      <t xml:space="preserve">&lt;%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below_roof_deck_insulation==</t>
    </r>
    <r>
      <rPr>
        <sz val="11"/>
        <color rgb="FF098658"/>
        <rFont val="Consolas"/>
        <family val="3"/>
      </rPr>
      <t>19</t>
    </r>
    <r>
      <rPr>
        <sz val="11"/>
        <color rgb="FF000000"/>
        <rFont val="Consolas"/>
        <family val="3"/>
      </rPr>
      <t xml:space="preserve"> %&gt;</t>
    </r>
  </si>
  <si>
    <r>
      <t>  Plywd 5/8in (PW04)</t>
    </r>
    <r>
      <rPr>
        <sz val="11"/>
        <color rgb="FF000000"/>
        <rFont val="Consolas"/>
        <family val="3"/>
      </rPr>
      <t>,</t>
    </r>
  </si>
  <si>
    <r>
      <t>  Air Space 1 inch</t>
    </r>
    <r>
      <rPr>
        <sz val="11"/>
        <color rgb="FF000000"/>
        <rFont val="Consolas"/>
        <family val="3"/>
      </rPr>
      <t>,</t>
    </r>
  </si>
  <si>
    <r>
      <t>  roof_consol_layer</t>
    </r>
    <r>
      <rPr>
        <sz val="11"/>
        <color rgb="FF000000"/>
        <rFont val="Consolas"/>
        <family val="3"/>
      </rPr>
      <t>;</t>
    </r>
  </si>
  <si>
    <r>
      <t xml:space="preserve">&lt;% 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 xml:space="preserve"> %&gt;</t>
    </r>
  </si>
  <si>
    <r>
      <t xml:space="preserve">&lt;%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radiant_barrier==</t>
    </r>
    <r>
      <rPr>
        <sz val="11"/>
        <color rgb="FFA31515"/>
        <rFont val="Consolas"/>
        <family val="3"/>
      </rPr>
      <t>'REQ'</t>
    </r>
    <r>
      <rPr>
        <sz val="11"/>
        <color rgb="FF000000"/>
        <rFont val="Consolas"/>
        <family val="3"/>
      </rPr>
      <t xml:space="preserve"> %&gt;</t>
    </r>
  </si>
  <si>
    <r>
      <t xml:space="preserve">    </t>
    </r>
    <r>
      <rPr>
        <sz val="11"/>
        <color rgb="FF0000FF"/>
        <rFont val="Consolas"/>
        <family val="3"/>
      </rPr>
      <t>Plywd 5/8in (PW04)</t>
    </r>
    <r>
      <rPr>
        <sz val="11"/>
        <color rgb="FF000000"/>
        <rFont val="Consolas"/>
        <family val="3"/>
      </rPr>
      <t>,</t>
    </r>
  </si>
  <si>
    <r>
      <t>    Radiant Barrier</t>
    </r>
    <r>
      <rPr>
        <sz val="11"/>
        <color rgb="FF000000"/>
        <rFont val="Consolas"/>
        <family val="3"/>
      </rPr>
      <t>;</t>
    </r>
  </si>
  <si>
    <t>    Plywd 5/8in (PW04);</t>
  </si>
  <si>
    <r>
      <t xml:space="preserve">&lt;% </t>
    </r>
    <r>
      <rPr>
        <sz val="11"/>
        <color rgb="FF0000FF"/>
        <rFont val="Consolas"/>
        <family val="3"/>
      </rPr>
      <t>end</t>
    </r>
    <r>
      <rPr>
        <sz val="11"/>
        <color rgb="FF000000"/>
        <rFont val="Consolas"/>
        <family val="3"/>
      </rPr>
      <t xml:space="preserve"> %&gt;</t>
    </r>
  </si>
  <si>
    <t>!Name Roof Insulation for SFm is all R19</t>
  </si>
  <si>
    <r>
      <t>  roof_consol_layer</t>
    </r>
    <r>
      <rPr>
        <sz val="11"/>
        <color rgb="FF000000"/>
        <rFont val="Consolas"/>
        <family val="3"/>
      </rPr>
      <t xml:space="preserve">,       </t>
    </r>
    <r>
      <rPr>
        <sz val="11"/>
        <color rgb="FF008000"/>
        <rFont val="Consolas"/>
        <family val="3"/>
      </rPr>
      <t>!- Name</t>
    </r>
  </si>
  <si>
    <r>
      <t>  Rough</t>
    </r>
    <r>
      <rPr>
        <sz val="11"/>
        <color rgb="FF000000"/>
        <rFont val="Consolas"/>
        <family val="3"/>
      </rPr>
      <t xml:space="preserve">,                   </t>
    </r>
    <r>
      <rPr>
        <sz val="11"/>
        <color rgb="FF008000"/>
        <rFont val="Consolas"/>
        <family val="3"/>
      </rPr>
      <t>!- Roughness</t>
    </r>
  </si>
  <si>
    <r>
      <t>  0.141941176</t>
    </r>
    <r>
      <rPr>
        <sz val="11"/>
        <color rgb="FF000000"/>
        <rFont val="Consolas"/>
        <family val="3"/>
      </rPr>
      <t xml:space="preserve">,                     </t>
    </r>
    <r>
      <rPr>
        <sz val="11"/>
        <color rgb="FF008000"/>
        <rFont val="Consolas"/>
        <family val="3"/>
      </rPr>
      <t>!- Thickness {m}</t>
    </r>
  </si>
  <si>
    <r>
      <t>  0.04765367</t>
    </r>
    <r>
      <rPr>
        <sz val="11"/>
        <color rgb="FF000000"/>
        <rFont val="Consolas"/>
        <family val="3"/>
      </rPr>
      <t xml:space="preserve">,               </t>
    </r>
    <r>
      <rPr>
        <sz val="11"/>
        <color rgb="FF008000"/>
        <rFont val="Consolas"/>
        <family val="3"/>
      </rPr>
      <t>!- Conductivity {W/m-K}</t>
    </r>
  </si>
  <si>
    <r>
      <t>  41.9286</t>
    </r>
    <r>
      <rPr>
        <sz val="11"/>
        <color rgb="FF000000"/>
        <rFont val="Consolas"/>
        <family val="3"/>
      </rPr>
      <t xml:space="preserve">,                 </t>
    </r>
    <r>
      <rPr>
        <sz val="11"/>
        <color rgb="FF008000"/>
        <rFont val="Consolas"/>
        <family val="3"/>
      </rPr>
      <t>!- Density {kg/m3}</t>
    </r>
  </si>
  <si>
    <r>
      <t>  776.25126</t>
    </r>
    <r>
      <rPr>
        <sz val="11"/>
        <color rgb="FF000000"/>
        <rFont val="Consolas"/>
        <family val="3"/>
      </rPr>
      <t xml:space="preserve">;               </t>
    </r>
    <r>
      <rPr>
        <sz val="11"/>
        <color rgb="FF008000"/>
        <rFont val="Consolas"/>
        <family val="3"/>
      </rPr>
      <t xml:space="preserve">!- Specific Heat {J/kg-K} </t>
    </r>
  </si>
  <si>
    <t>Cosolidated layer, joists and cavity insulation</t>
  </si>
  <si>
    <t>Wood Shingle (WS02)</t>
  </si>
  <si>
    <t>Blt-Up Roof 3/8in (BR01)</t>
  </si>
  <si>
    <t>Layer 6</t>
  </si>
  <si>
    <t>Layer 7</t>
  </si>
  <si>
    <t>Layer 8</t>
  </si>
  <si>
    <t>Bldg Paper Felt (BP01)</t>
  </si>
  <si>
    <t>Plywd 5/8in (PW04)</t>
  </si>
  <si>
    <t>Air Space 1 inch</t>
  </si>
  <si>
    <t>roof_consol_layer</t>
  </si>
  <si>
    <t>Radiant Barrier</t>
  </si>
  <si>
    <t>Default</t>
  </si>
  <si>
    <t>Parameterized absorptance (if roofing=='REQ')</t>
  </si>
  <si>
    <t>With radiant barrier</t>
  </si>
  <si>
    <t>N/A</t>
  </si>
  <si>
    <r>
      <t xml:space="preserve">  </t>
    </r>
    <r>
      <rPr>
        <sz val="11"/>
        <color rgb="FF0000FF"/>
        <rFont val="Consolas"/>
        <family val="3"/>
      </rPr>
      <t>Material</t>
    </r>
    <r>
      <rPr>
        <sz val="11"/>
        <color rgb="FF000000"/>
        <rFont val="Consolas"/>
        <family val="3"/>
      </rPr>
      <t>,</t>
    </r>
  </si>
  <si>
    <r>
      <t>      Radiant Barrier</t>
    </r>
    <r>
      <rPr>
        <sz val="11"/>
        <color rgb="FF000000"/>
        <rFont val="Consolas"/>
        <family val="3"/>
      </rPr>
      <t xml:space="preserve">,               </t>
    </r>
    <r>
      <rPr>
        <sz val="11"/>
        <color rgb="FF008000"/>
        <rFont val="Consolas"/>
        <family val="3"/>
      </rPr>
      <t>!- Name</t>
    </r>
  </si>
  <si>
    <r>
      <t>      Smooth</t>
    </r>
    <r>
      <rPr>
        <sz val="11"/>
        <color rgb="FF000000"/>
        <rFont val="Consolas"/>
        <family val="3"/>
      </rPr>
      <t xml:space="preserve">,                         </t>
    </r>
    <r>
      <rPr>
        <sz val="11"/>
        <color rgb="FF008000"/>
        <rFont val="Consolas"/>
        <family val="3"/>
      </rPr>
      <t>!- Roughness</t>
    </r>
  </si>
  <si>
    <r>
      <t>      0.001</t>
    </r>
    <r>
      <rPr>
        <sz val="11"/>
        <color rgb="FF000000"/>
        <rFont val="Consolas"/>
        <family val="3"/>
      </rPr>
      <t>,    </t>
    </r>
    <r>
      <rPr>
        <sz val="11"/>
        <color rgb="FF008000"/>
        <rFont val="Consolas"/>
        <family val="3"/>
      </rPr>
      <t>!- Thickness {m}</t>
    </r>
  </si>
  <si>
    <r>
      <t>      237</t>
    </r>
    <r>
      <rPr>
        <sz val="11"/>
        <color rgb="FF000000"/>
        <rFont val="Consolas"/>
        <family val="3"/>
      </rPr>
      <t>,                  </t>
    </r>
    <r>
      <rPr>
        <sz val="11"/>
        <color rgb="FF008000"/>
        <rFont val="Consolas"/>
        <family val="3"/>
      </rPr>
      <t>!- Conductivity {W/m-K}</t>
    </r>
  </si>
  <si>
    <r>
      <t>      2710</t>
    </r>
    <r>
      <rPr>
        <sz val="11"/>
        <color rgb="FF000000"/>
        <rFont val="Consolas"/>
        <family val="3"/>
      </rPr>
      <t>,        </t>
    </r>
    <r>
      <rPr>
        <sz val="11"/>
        <color rgb="FF008000"/>
        <rFont val="Consolas"/>
        <family val="3"/>
      </rPr>
      <t>!- Density {kg/m3}</t>
    </r>
  </si>
  <si>
    <r>
      <t>      887</t>
    </r>
    <r>
      <rPr>
        <sz val="11"/>
        <color rgb="FF000000"/>
        <rFont val="Consolas"/>
        <family val="3"/>
      </rPr>
      <t>,        </t>
    </r>
    <r>
      <rPr>
        <sz val="11"/>
        <color rgb="FF008000"/>
        <rFont val="Consolas"/>
        <family val="3"/>
      </rPr>
      <t>!- Specific Heat {J/kg-K}</t>
    </r>
  </si>
  <si>
    <r>
      <t>      0.1</t>
    </r>
    <r>
      <rPr>
        <sz val="11"/>
        <color rgb="FF000000"/>
        <rFont val="Consolas"/>
        <family val="3"/>
      </rPr>
      <t xml:space="preserve">,                     </t>
    </r>
    <r>
      <rPr>
        <sz val="11"/>
        <color rgb="FF008000"/>
        <rFont val="Consolas"/>
        <family val="3"/>
      </rPr>
      <t>!- Thermal Absorptance</t>
    </r>
  </si>
  <si>
    <r>
      <t>      0.1</t>
    </r>
    <r>
      <rPr>
        <sz val="11"/>
        <color rgb="FF000000"/>
        <rFont val="Consolas"/>
        <family val="3"/>
      </rPr>
      <t xml:space="preserve">,                     </t>
    </r>
    <r>
      <rPr>
        <sz val="11"/>
        <color rgb="FF008000"/>
        <rFont val="Consolas"/>
        <family val="3"/>
      </rPr>
      <t>!- Solar Absorptance</t>
    </r>
  </si>
  <si>
    <r>
      <t>      0.1</t>
    </r>
    <r>
      <rPr>
        <sz val="11"/>
        <color rgb="FF000000"/>
        <rFont val="Consolas"/>
        <family val="3"/>
      </rPr>
      <t xml:space="preserve">;                     </t>
    </r>
    <r>
      <rPr>
        <sz val="11"/>
        <color rgb="FF008000"/>
        <rFont val="Consolas"/>
        <family val="3"/>
      </rPr>
      <t>!- Visible Absorptance</t>
    </r>
  </si>
  <si>
    <t>Smooth</t>
  </si>
  <si>
    <t>Option</t>
  </si>
  <si>
    <t>Option totals</t>
  </si>
  <si>
    <t>With below deck R19</t>
  </si>
  <si>
    <t>Wall construction from prototypes\residential\MFm-New\templates\root.pxt</t>
  </si>
  <si>
    <t>Color key</t>
  </si>
  <si>
    <t>The input field is parameterized</t>
  </si>
  <si>
    <t>Layers</t>
  </si>
  <si>
    <t>T24_2022_MFm.csv</t>
  </si>
  <si>
    <t>deer-mfm-1985.csv</t>
  </si>
  <si>
    <t>deer-sfm-1975-1985.csv</t>
  </si>
  <si>
    <t>T24_2022_SFm.csv</t>
  </si>
  <si>
    <r>
      <t>    EL1 Roof Construction</t>
    </r>
    <r>
      <rPr>
        <sz val="11"/>
        <color rgb="FF000000"/>
        <rFont val="Consolas"/>
        <family val="3"/>
      </rPr>
      <t xml:space="preserve">,   </t>
    </r>
    <r>
      <rPr>
        <sz val="11"/>
        <color rgb="FF008000"/>
        <rFont val="Consolas"/>
        <family val="3"/>
      </rPr>
      <t>!- Name</t>
    </r>
  </si>
  <si>
    <r>
      <t>    Wood Shingle (WS02)</t>
    </r>
    <r>
      <rPr>
        <sz val="11"/>
        <color rgb="FF000000"/>
        <rFont val="Consolas"/>
        <family val="3"/>
      </rPr>
      <t xml:space="preserve">,   </t>
    </r>
    <r>
      <rPr>
        <sz val="11"/>
        <color rgb="FF008000"/>
        <rFont val="Consolas"/>
        <family val="3"/>
      </rPr>
      <t>!- Outside Layer</t>
    </r>
  </si>
  <si>
    <r>
      <t>    Blt-Up Roof 3/8in (BR01)</t>
    </r>
    <r>
      <rPr>
        <sz val="11"/>
        <color rgb="FF000000"/>
        <rFont val="Consolas"/>
        <family val="3"/>
      </rPr>
      <t>,  </t>
    </r>
    <r>
      <rPr>
        <sz val="11"/>
        <color rgb="FF008000"/>
        <rFont val="Consolas"/>
        <family val="3"/>
      </rPr>
      <t>!- Layer 2</t>
    </r>
  </si>
  <si>
    <r>
      <t>    Bldg Paper Felt (BP01)</t>
    </r>
    <r>
      <rPr>
        <sz val="11"/>
        <color rgb="FF000000"/>
        <rFont val="Consolas"/>
        <family val="3"/>
      </rPr>
      <t>,</t>
    </r>
    <r>
      <rPr>
        <sz val="11"/>
        <color rgb="FF008000"/>
        <rFont val="Consolas"/>
        <family val="3"/>
      </rPr>
      <t>!- Layer 3</t>
    </r>
  </si>
  <si>
    <r>
      <t xml:space="preserve">&lt;%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below_roof_deck_insulation==</t>
    </r>
    <r>
      <rPr>
        <sz val="11"/>
        <color rgb="FF098658"/>
        <rFont val="Consolas"/>
        <family val="3"/>
      </rPr>
      <t>19</t>
    </r>
    <r>
      <rPr>
        <sz val="11"/>
        <color rgb="FF000000"/>
        <rFont val="Consolas"/>
        <family val="3"/>
      </rPr>
      <t xml:space="preserve"> || below_roof_deck_insulation==</t>
    </r>
    <r>
      <rPr>
        <sz val="11"/>
        <color rgb="FF098658"/>
        <rFont val="Consolas"/>
        <family val="3"/>
      </rPr>
      <t>13</t>
    </r>
    <r>
      <rPr>
        <sz val="11"/>
        <color rgb="FF000000"/>
        <rFont val="Consolas"/>
        <family val="3"/>
      </rPr>
      <t xml:space="preserve"> %&gt;</t>
    </r>
  </si>
  <si>
    <r>
      <t>    Plywd 5/8in (PW04)</t>
    </r>
    <r>
      <rPr>
        <sz val="11"/>
        <color rgb="FF000000"/>
        <rFont val="Consolas"/>
        <family val="3"/>
      </rPr>
      <t>,</t>
    </r>
  </si>
  <si>
    <r>
      <t>      Air Space 1 inch</t>
    </r>
    <r>
      <rPr>
        <sz val="11"/>
        <color rgb="FF000000"/>
        <rFont val="Consolas"/>
        <family val="3"/>
      </rPr>
      <t>,</t>
    </r>
  </si>
  <si>
    <r>
      <t>      roof_consol_layer</t>
    </r>
    <r>
      <rPr>
        <sz val="11"/>
        <color rgb="FF000000"/>
        <rFont val="Consolas"/>
        <family val="3"/>
      </rPr>
      <t>;</t>
    </r>
  </si>
  <si>
    <r>
      <t xml:space="preserve">    &lt;%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radiant_barrier==</t>
    </r>
    <r>
      <rPr>
        <sz val="11"/>
        <color rgb="FFA31515"/>
        <rFont val="Consolas"/>
        <family val="3"/>
      </rPr>
      <t>'REQ'</t>
    </r>
    <r>
      <rPr>
        <sz val="11"/>
        <color rgb="FF000000"/>
        <rFont val="Consolas"/>
        <family val="3"/>
      </rPr>
      <t xml:space="preserve"> %&gt;</t>
    </r>
  </si>
  <si>
    <r>
      <t xml:space="preserve">        </t>
    </r>
    <r>
      <rPr>
        <sz val="11"/>
        <color rgb="FF0000FF"/>
        <rFont val="Consolas"/>
        <family val="3"/>
      </rPr>
      <t>Plywd 5/8in (PW04)</t>
    </r>
    <r>
      <rPr>
        <sz val="11"/>
        <color rgb="FF000000"/>
        <rFont val="Consolas"/>
        <family val="3"/>
      </rPr>
      <t>,</t>
    </r>
  </si>
  <si>
    <r>
      <t>    Air Space 1 inch</t>
    </r>
    <r>
      <rPr>
        <sz val="11"/>
        <color rgb="FF000000"/>
        <rFont val="Consolas"/>
        <family val="3"/>
      </rPr>
      <t>,</t>
    </r>
  </si>
  <si>
    <r>
      <t>        Radiant Barrier</t>
    </r>
    <r>
      <rPr>
        <sz val="11"/>
        <color rgb="FF000000"/>
        <rFont val="Consolas"/>
        <family val="3"/>
      </rPr>
      <t>;</t>
    </r>
  </si>
  <si>
    <r>
      <t xml:space="preserve">    &lt;% 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 xml:space="preserve"> %&gt;</t>
    </r>
  </si>
  <si>
    <t>        Plywd 5/8in (PW04);</t>
  </si>
  <si>
    <r>
      <t xml:space="preserve">    &lt;% </t>
    </r>
    <r>
      <rPr>
        <sz val="11"/>
        <color rgb="FF0000FF"/>
        <rFont val="Consolas"/>
        <family val="3"/>
      </rPr>
      <t>end</t>
    </r>
    <r>
      <rPr>
        <sz val="11"/>
        <color rgb="FF000000"/>
        <rFont val="Consolas"/>
        <family val="3"/>
      </rPr>
      <t xml:space="preserve"> %&gt;</t>
    </r>
  </si>
  <si>
    <t>!Name Roof Insulation for MFM is R19 OR R13</t>
  </si>
  <si>
    <r>
      <t>    roof_consol_layer</t>
    </r>
    <r>
      <rPr>
        <sz val="11"/>
        <color rgb="FF000000"/>
        <rFont val="Consolas"/>
        <family val="3"/>
      </rPr>
      <t xml:space="preserve">,       </t>
    </r>
    <r>
      <rPr>
        <sz val="11"/>
        <color rgb="FF008000"/>
        <rFont val="Consolas"/>
        <family val="3"/>
      </rPr>
      <t>!- Name</t>
    </r>
  </si>
  <si>
    <r>
      <t>    0.141941176</t>
    </r>
    <r>
      <rPr>
        <sz val="11"/>
        <color rgb="FF000000"/>
        <rFont val="Consolas"/>
        <family val="3"/>
      </rPr>
      <t xml:space="preserve">,                     </t>
    </r>
    <r>
      <rPr>
        <sz val="11"/>
        <color rgb="FF008000"/>
        <rFont val="Consolas"/>
        <family val="3"/>
      </rPr>
      <t>!- Thickness {m}</t>
    </r>
  </si>
  <si>
    <r>
      <t>    0.0971176470648</t>
    </r>
    <r>
      <rPr>
        <sz val="11"/>
        <color rgb="FF000000"/>
        <rFont val="Consolas"/>
        <family val="3"/>
      </rPr>
      <t xml:space="preserve">,   </t>
    </r>
    <r>
      <rPr>
        <sz val="11"/>
        <color rgb="FF008000"/>
        <rFont val="Consolas"/>
        <family val="3"/>
      </rPr>
      <t>!- thickness (m)</t>
    </r>
  </si>
  <si>
    <r>
      <t>    0.04765367</t>
    </r>
    <r>
      <rPr>
        <sz val="11"/>
        <color rgb="FF000000"/>
        <rFont val="Consolas"/>
        <family val="3"/>
      </rPr>
      <t xml:space="preserve">,               </t>
    </r>
    <r>
      <rPr>
        <sz val="11"/>
        <color rgb="FF008000"/>
        <rFont val="Consolas"/>
        <family val="3"/>
      </rPr>
      <t>!- Conductivity {W/m-K}</t>
    </r>
  </si>
  <si>
    <r>
      <t>    41.9286</t>
    </r>
    <r>
      <rPr>
        <sz val="11"/>
        <color rgb="FF000000"/>
        <rFont val="Consolas"/>
        <family val="3"/>
      </rPr>
      <t xml:space="preserve">,                 </t>
    </r>
    <r>
      <rPr>
        <sz val="11"/>
        <color rgb="FF008000"/>
        <rFont val="Consolas"/>
        <family val="3"/>
      </rPr>
      <t>!- Density {kg/m3}</t>
    </r>
  </si>
  <si>
    <r>
      <t>    776.25126</t>
    </r>
    <r>
      <rPr>
        <sz val="11"/>
        <color rgb="FF000000"/>
        <rFont val="Consolas"/>
        <family val="3"/>
      </rPr>
      <t xml:space="preserve">;               </t>
    </r>
    <r>
      <rPr>
        <sz val="11"/>
        <color rgb="FF008000"/>
        <rFont val="Consolas"/>
        <family val="3"/>
      </rPr>
      <t>!- Specific Heat {J/kg-K}  </t>
    </r>
  </si>
  <si>
    <t>! change the absorptance based on roofing choice</t>
  </si>
  <si>
    <r>
      <t>Material:NoMass</t>
    </r>
    <r>
      <rPr>
        <sz val="11"/>
        <color rgb="FF000000"/>
        <rFont val="Consolas"/>
        <family val="3"/>
      </rPr>
      <t>,</t>
    </r>
  </si>
  <si>
    <r>
      <t>    Wood Shingle (WS02)</t>
    </r>
    <r>
      <rPr>
        <sz val="11"/>
        <color rgb="FF000000"/>
        <rFont val="Consolas"/>
        <family val="3"/>
      </rPr>
      <t xml:space="preserve">,   </t>
    </r>
    <r>
      <rPr>
        <sz val="11"/>
        <color rgb="FF008000"/>
        <rFont val="Consolas"/>
        <family val="3"/>
      </rPr>
      <t>!- Name</t>
    </r>
  </si>
  <si>
    <r>
      <t>    MediumRough</t>
    </r>
    <r>
      <rPr>
        <sz val="11"/>
        <color rgb="FF000000"/>
        <rFont val="Consolas"/>
        <family val="3"/>
      </rPr>
      <t xml:space="preserve">,             </t>
    </r>
    <r>
      <rPr>
        <sz val="11"/>
        <color rgb="FF008000"/>
        <rFont val="Consolas"/>
        <family val="3"/>
      </rPr>
      <t>!- Roughness</t>
    </r>
  </si>
  <si>
    <r>
      <t xml:space="preserve">&lt;%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roofing==</t>
    </r>
    <r>
      <rPr>
        <sz val="11"/>
        <color rgb="FFA31515"/>
        <rFont val="Consolas"/>
        <family val="3"/>
      </rPr>
      <t>'REQ'</t>
    </r>
    <r>
      <rPr>
        <sz val="11"/>
        <color rgb="FF000000"/>
        <rFont val="Consolas"/>
        <family val="3"/>
      </rPr>
      <t xml:space="preserve"> %&gt;</t>
    </r>
  </si>
  <si>
    <r>
      <t>    0.165</t>
    </r>
    <r>
      <rPr>
        <sz val="11"/>
        <color rgb="FF000000"/>
        <rFont val="Consolas"/>
        <family val="3"/>
      </rPr>
      <t xml:space="preserve">,                   </t>
    </r>
    <r>
      <rPr>
        <sz val="11"/>
        <color rgb="FF008000"/>
        <rFont val="Consolas"/>
        <family val="3"/>
      </rPr>
      <t>!- Thermal Resistance {m2-K/W}</t>
    </r>
  </si>
  <si>
    <r>
      <t>    0.75</t>
    </r>
    <r>
      <rPr>
        <sz val="11"/>
        <color rgb="FF000000"/>
        <rFont val="Consolas"/>
        <family val="3"/>
      </rPr>
      <t xml:space="preserve">, </t>
    </r>
    <r>
      <rPr>
        <sz val="11"/>
        <color rgb="FF008000"/>
        <rFont val="Consolas"/>
        <family val="3"/>
      </rPr>
      <t>! thermal absorptance</t>
    </r>
  </si>
  <si>
    <r>
      <t>    0.8</t>
    </r>
    <r>
      <rPr>
        <sz val="11"/>
        <color rgb="FF000000"/>
        <rFont val="Consolas"/>
        <family val="3"/>
      </rPr>
      <t xml:space="preserve">; </t>
    </r>
    <r>
      <rPr>
        <sz val="11"/>
        <color rgb="FF008000"/>
        <rFont val="Consolas"/>
        <family val="3"/>
      </rPr>
      <t>!solar absorptance</t>
    </r>
  </si>
  <si>
    <r>
      <t xml:space="preserve">    0.165;                   </t>
    </r>
    <r>
      <rPr>
        <sz val="11"/>
        <color rgb="FF008000"/>
        <rFont val="Consolas"/>
        <family val="3"/>
      </rPr>
      <t>!- Thermal Resistance {m2-K/W}</t>
    </r>
  </si>
  <si>
    <t>With below deck R13</t>
  </si>
  <si>
    <t>excess R-value in model</t>
  </si>
  <si>
    <t>Option B-Ceiling Insulation (roof cavity &amp; ceiling insulation)</t>
  </si>
  <si>
    <t>Option C-Ceiling Insulation (ceiling insulation only)</t>
  </si>
  <si>
    <t>Best guess design intent of building energy model</t>
  </si>
  <si>
    <t>wall assembly</t>
  </si>
  <si>
    <t>wall_base_type</t>
  </si>
  <si>
    <t>wall_cont_thick</t>
  </si>
  <si>
    <t>wall_cont_cond</t>
  </si>
  <si>
    <t>wall_cav_thick</t>
  </si>
  <si>
    <t>wall_cav_cond</t>
  </si>
  <si>
    <t>T24_2025|MFm|Walls - Metal Building - Any Fire Rating|CZ01</t>
  </si>
  <si>
    <t>T24_2025|MFm|Walls - Metal Building - Any Fire Rating|CZ02</t>
  </si>
  <si>
    <t>T24_2025|MFm|Walls - Metal Building - Any Fire Rating|CZ03</t>
  </si>
  <si>
    <t>T24_2025|MFm|Walls - Metal Building - Any Fire Rating|CZ04</t>
  </si>
  <si>
    <t>T24_2025|MFm|Walls - Metal Building - Any Fire Rating|CZ05</t>
  </si>
  <si>
    <t>T24_2025|MFm|Walls - Metal Building - Any Fire Rating|CZ06</t>
  </si>
  <si>
    <t>T24_2025|MFm|Walls - Metal Building - Any Fire Rating|CZ07</t>
  </si>
  <si>
    <t>T24_2025|MFm|Walls - Metal Building - Any Fire Rating|CZ08</t>
  </si>
  <si>
    <t>T24_2025|MFm|Walls - Metal Building - Any Fire Rating|CZ09</t>
  </si>
  <si>
    <t>T24_2025|MFm|Walls - Metal Building - Any Fire Rating|CZ10</t>
  </si>
  <si>
    <t>T24_2025|MFm|Walls - Metal Building - Any Fire Rating|CZ11</t>
  </si>
  <si>
    <t>T24_2025|MFm|Walls - Metal Building - Any Fire Rating|CZ12</t>
  </si>
  <si>
    <t>T24_2025|MFm|Walls - Metal Building - Any Fire Rating|CZ13</t>
  </si>
  <si>
    <t>T24_2025|MFm|Walls - Metal Building - Any Fire Rating|CZ14</t>
  </si>
  <si>
    <t>T24_2025|MFm|Walls - Metal Building - Any Fire Rating|CZ15</t>
  </si>
  <si>
    <t>T24_2025|MFm|Walls - Metal Building - Any Fire Rating|CZ16</t>
  </si>
  <si>
    <t>T24_2025|MFm|Walls - Framed (wood, metal) and other - &gt;1hr fire rating|CZ01</t>
  </si>
  <si>
    <t>T24_2025|MFm|Walls - Framed (wood, metal) and other - &gt;1hr fire rating|CZ02</t>
  </si>
  <si>
    <t>T24_2025|MFm|Walls - Framed (wood, metal) and other - &gt;1hr fire rating|CZ03</t>
  </si>
  <si>
    <t>T24_2025|MFm|Walls - Framed (wood, metal) and other - &gt;1hr fire rating|CZ04</t>
  </si>
  <si>
    <t>T24_2025|MFm|Walls - Framed (wood, metal) and other - &gt;1hr fire rating|CZ05</t>
  </si>
  <si>
    <t>T24_2025|MFm|Walls - Framed (wood, metal) and other - &gt;1hr fire rating|CZ06</t>
  </si>
  <si>
    <t>T24_2025|MFm|Walls - Framed (wood, metal) and other - &gt;1hr fire rating|CZ07</t>
  </si>
  <si>
    <t>T24_2025|MFm|Walls - Framed (wood, metal) and other - &gt;1hr fire rating|CZ08</t>
  </si>
  <si>
    <t>T24_2025|MFm|Walls - Framed (wood, metal) and other - &gt;1hr fire rating|CZ09</t>
  </si>
  <si>
    <t>T24_2025|MFm|Walls - Framed (wood, metal) and other - &gt;1hr fire rating|CZ10</t>
  </si>
  <si>
    <t>T24_2025|MFm|Walls - Framed (wood, metal) and other - &gt;1hr fire rating|CZ11</t>
  </si>
  <si>
    <t>T24_2025|MFm|Walls - Framed (wood, metal) and other - &gt;1hr fire rating|CZ12</t>
  </si>
  <si>
    <t>T24_2025|MFm|Walls - Framed (wood, metal) and other - &gt;1hr fire rating|CZ13</t>
  </si>
  <si>
    <t>T24_2025|MFm|Walls - Framed (wood, metal) and other - &gt;1hr fire rating|CZ14</t>
  </si>
  <si>
    <t>T24_2025|MFm|Walls - Framed (wood, metal) and other - &gt;1hr fire rating|CZ15</t>
  </si>
  <si>
    <t>T24_2025|MFm|Walls - Framed (wood, metal) and other - &gt;1hr fire rating|CZ16</t>
  </si>
  <si>
    <t>T24_2025|MFm|Walls - Framed (wood, metal) and other - ?1hr fire rating|CZ01</t>
  </si>
  <si>
    <t>T24_2025|MFm|Walls - Framed (wood, metal) and other - ?1hr fire rating|CZ02</t>
  </si>
  <si>
    <t>T24_2025|MFm|Walls - Framed (wood, metal) and other - ?1hr fire rating|CZ03</t>
  </si>
  <si>
    <t>T24_2025|MFm|Walls - Framed (wood, metal) and other - ?1hr fire rating|CZ04</t>
  </si>
  <si>
    <t>T24_2025|MFm|Walls - Framed (wood, metal) and other - ?1hr fire rating|CZ05</t>
  </si>
  <si>
    <t>T24_2025|MFm|Walls - Framed (wood, metal) and other - ?1hr fire rating|CZ06</t>
  </si>
  <si>
    <t>T24_2025|MFm|Walls - Framed (wood, metal) and other - ?1hr fire rating|CZ07</t>
  </si>
  <si>
    <t>T24_2025|MFm|Walls - Framed (wood, metal) and other - ?1hr fire rating|CZ08</t>
  </si>
  <si>
    <t>T24_2025|MFm|Walls - Framed (wood, metal) and other - ?1hr fire rating|CZ09</t>
  </si>
  <si>
    <t>T24_2025|MFm|Walls - Framed (wood, metal) and other - ?1hr fire rating|CZ10</t>
  </si>
  <si>
    <t>T24_2025|MFm|Walls - Framed (wood, metal) and other - ?1hr fire rating|CZ11</t>
  </si>
  <si>
    <t>T24_2025|MFm|Walls - Framed (wood, metal) and other - ?1hr fire rating|CZ12</t>
  </si>
  <si>
    <t>T24_2025|MFm|Walls - Framed (wood, metal) and other - ?1hr fire rating|CZ13</t>
  </si>
  <si>
    <t>T24_2025|MFm|Walls - Framed (wood, metal) and other - ?1hr fire rating|CZ14</t>
  </si>
  <si>
    <t>T24_2025|MFm|Walls - Framed (wood, metal) and other - ?1hr fire rating|CZ15</t>
  </si>
  <si>
    <t>T24_2025|MFm|Walls - Framed (wood, metal) and other - ?1hr fire rating|CZ16</t>
  </si>
  <si>
    <t>T24_2025|MFm|Walls - Mass Light|CZ01</t>
  </si>
  <si>
    <t>T24_2025|MFm|Walls - Mass Light|CZ02</t>
  </si>
  <si>
    <t>T24_2025|MFm|Walls - Mass Light|CZ03</t>
  </si>
  <si>
    <t>T24_2025|MFm|Walls - Mass Light|CZ04</t>
  </si>
  <si>
    <t>T24_2025|MFm|Walls - Mass Light|CZ05</t>
  </si>
  <si>
    <t>T24_2025|MFm|Walls - Mass Light|CZ06</t>
  </si>
  <si>
    <t>T24_2025|MFm|Walls - Mass Light|CZ07</t>
  </si>
  <si>
    <t>T24_2025|MFm|Walls - Mass Light|CZ08</t>
  </si>
  <si>
    <t>T24_2025|MFm|Walls - Mass Light|CZ09</t>
  </si>
  <si>
    <t>T24_2025|MFm|Walls - Mass Light|CZ10</t>
  </si>
  <si>
    <t>T24_2025|MFm|Walls - Mass Light|CZ11</t>
  </si>
  <si>
    <t>T24_2025|MFm|Walls - Mass Light|CZ12</t>
  </si>
  <si>
    <t>T24_2025|MFm|Walls - Mass Light|CZ13</t>
  </si>
  <si>
    <t>T24_2025|MFm|Walls - Mass Light|CZ14</t>
  </si>
  <si>
    <t>T24_2025|MFm|Walls - Mass Light|CZ15</t>
  </si>
  <si>
    <t>T24_2025|MFm|Walls - Mass Light|CZ16</t>
  </si>
  <si>
    <t>T24_2025|SFm|Above Grade Framed Walls|CZ01</t>
  </si>
  <si>
    <t>T24_2025|SFm|Above Grade Framed Walls|CZ02</t>
  </si>
  <si>
    <t>T24_2025|SFm|Above Grade Framed Walls|CZ03</t>
  </si>
  <si>
    <t>T24_2025|SFm|Above Grade Framed Walls|CZ04</t>
  </si>
  <si>
    <t>T24_2025|SFm|Above Grade Framed Walls|CZ05</t>
  </si>
  <si>
    <t>T24_2025|SFm|Above Grade Framed Walls|CZ06</t>
  </si>
  <si>
    <t>T24_2025|SFm|Above Grade Framed Walls|CZ07</t>
  </si>
  <si>
    <t>T24_2025|SFm|Above Grade Framed Walls|CZ08</t>
  </si>
  <si>
    <t>T24_2025|SFm|Above Grade Framed Walls|CZ09</t>
  </si>
  <si>
    <t>T24_2025|SFm|Above Grade Framed Walls|CZ10</t>
  </si>
  <si>
    <t>T24_2025|SFm|Above Grade Framed Walls|CZ11</t>
  </si>
  <si>
    <t>T24_2025|SFm|Above Grade Framed Walls|CZ12</t>
  </si>
  <si>
    <t>T24_2025|SFm|Above Grade Framed Walls|CZ13</t>
  </si>
  <si>
    <t>T24_2025|SFm|Above Grade Framed Walls|CZ14</t>
  </si>
  <si>
    <t>T24_2025|SFm|Above Grade Framed Walls|CZ15</t>
  </si>
  <si>
    <t>T24_2025|SFm|Above Grade Framed Walls|CZ16</t>
  </si>
  <si>
    <t>T24_2025|SFm|Above Grade Mass Wall Interior|CZ01</t>
  </si>
  <si>
    <t>T24_2025|SFm|Above Grade Mass Wall Interior|CZ02</t>
  </si>
  <si>
    <t>T24_2025|SFm|Above Grade Mass Wall Interior|CZ03</t>
  </si>
  <si>
    <t>T24_2025|SFm|Above Grade Mass Wall Interior|CZ04</t>
  </si>
  <si>
    <t>T24_2025|SFm|Above Grade Mass Wall Interior|CZ05</t>
  </si>
  <si>
    <t>T24_2025|SFm|Above Grade Mass Wall Interior|CZ06</t>
  </si>
  <si>
    <t>T24_2025|SFm|Above Grade Mass Wall Interior|CZ07</t>
  </si>
  <si>
    <t>T24_2025|SFm|Above Grade Mass Wall Interior|CZ08</t>
  </si>
  <si>
    <t>T24_2025|SFm|Above Grade Mass Wall Interior|CZ09</t>
  </si>
  <si>
    <t>T24_2025|SFm|Above Grade Mass Wall Interior|CZ10</t>
  </si>
  <si>
    <t>T24_2025|SFm|Above Grade Mass Wall Interior|CZ11</t>
  </si>
  <si>
    <t>T24_2025|SFm|Above Grade Mass Wall Interior|CZ12</t>
  </si>
  <si>
    <t>T24_2025|SFm|Above Grade Mass Wall Interior|CZ13</t>
  </si>
  <si>
    <t>T24_2025|SFm|Above Grade Mass Wall Interior|CZ14</t>
  </si>
  <si>
    <t>T24_2025|SFm|Above Grade Mass Wall Interior|CZ15</t>
  </si>
  <si>
    <t>T24_2025|SFm|Above Grade Mass Wall Interior|CZ16</t>
  </si>
  <si>
    <t>T24_2025|SFm|Above Grade Mass Wall Exterior|CZ01</t>
  </si>
  <si>
    <t>T24_2025|SFm|Above Grade Mass Wall Exterior|CZ02</t>
  </si>
  <si>
    <t>T24_2025|SFm|Above Grade Mass Wall Exterior|CZ03</t>
  </si>
  <si>
    <t>T24_2025|SFm|Above Grade Mass Wall Exterior|CZ04</t>
  </si>
  <si>
    <t>T24_2025|SFm|Above Grade Mass Wall Exterior|CZ05</t>
  </si>
  <si>
    <t>T24_2025|SFm|Above Grade Mass Wall Exterior|CZ06</t>
  </si>
  <si>
    <t>T24_2025|SFm|Above Grade Mass Wall Exterior|CZ07</t>
  </si>
  <si>
    <t>T24_2025|SFm|Above Grade Mass Wall Exterior|CZ08</t>
  </si>
  <si>
    <t>T24_2025|SFm|Above Grade Mass Wall Exterior|CZ09</t>
  </si>
  <si>
    <t>T24_2025|SFm|Above Grade Mass Wall Exterior|CZ10</t>
  </si>
  <si>
    <t>T24_2025|SFm|Above Grade Mass Wall Exterior|CZ11</t>
  </si>
  <si>
    <t>T24_2025|SFm|Above Grade Mass Wall Exterior|CZ12</t>
  </si>
  <si>
    <t>T24_2025|SFm|Above Grade Mass Wall Exterior|CZ13</t>
  </si>
  <si>
    <t>T24_2025|SFm|Above Grade Mass Wall Exterior|CZ14</t>
  </si>
  <si>
    <t>T24_2025|SFm|Above Grade Mass Wall Exterior|CZ15</t>
  </si>
  <si>
    <t>T24_2025|SFm|Above Grade Mass Wall Exterior|CZ16</t>
  </si>
  <si>
    <t>T24_2025|SFm|Below Grade Interior Walls|CZ01</t>
  </si>
  <si>
    <t>T24_2025|SFm|Below Grade Interior Walls|CZ02</t>
  </si>
  <si>
    <t>T24_2025|SFm|Below Grade Interior Walls|CZ03</t>
  </si>
  <si>
    <t>T24_2025|SFm|Below Grade Interior Walls|CZ04</t>
  </si>
  <si>
    <t>T24_2025|SFm|Below Grade Interior Walls|CZ05</t>
  </si>
  <si>
    <t>T24_2025|SFm|Below Grade Interior Walls|CZ06</t>
  </si>
  <si>
    <t>T24_2025|SFm|Below Grade Interior Walls|CZ07</t>
  </si>
  <si>
    <t>T24_2025|SFm|Below Grade Interior Walls|CZ08</t>
  </si>
  <si>
    <t>T24_2025|SFm|Below Grade Interior Walls|CZ09</t>
  </si>
  <si>
    <t>T24_2025|SFm|Below Grade Interior Walls|CZ10</t>
  </si>
  <si>
    <t>T24_2025|SFm|Below Grade Interior Walls|CZ11</t>
  </si>
  <si>
    <t>T24_2025|SFm|Below Grade Interior Walls|CZ12</t>
  </si>
  <si>
    <t>T24_2025|SFm|Below Grade Interior Walls|CZ13</t>
  </si>
  <si>
    <t>T24_2025|SFm|Below Grade Interior Walls|CZ14</t>
  </si>
  <si>
    <t>T24_2025|SFm|Below Grade Interior Walls|CZ15</t>
  </si>
  <si>
    <t>T24_2025|SFm|Below Grade Interior Walls|CZ16</t>
  </si>
  <si>
    <t>T24_2025|SFm|Below Grade Exterior Walls|CZ01</t>
  </si>
  <si>
    <t>T24_2025|SFm|Below Grade Exterior Walls|CZ02</t>
  </si>
  <si>
    <t>T24_2025|SFm|Below Grade Exterior Walls|CZ03</t>
  </si>
  <si>
    <t>T24_2025|SFm|Below Grade Exterior Walls|CZ04</t>
  </si>
  <si>
    <t>T24_2025|SFm|Below Grade Exterior Walls|CZ05</t>
  </si>
  <si>
    <t>T24_2025|SFm|Below Grade Exterior Walls|CZ06</t>
  </si>
  <si>
    <t>T24_2025|SFm|Below Grade Exterior Walls|CZ07</t>
  </si>
  <si>
    <t>T24_2025|SFm|Below Grade Exterior Walls|CZ08</t>
  </si>
  <si>
    <t>T24_2025|SFm|Below Grade Exterior Walls|CZ09</t>
  </si>
  <si>
    <t>T24_2025|SFm|Below Grade Exterior Walls|CZ10</t>
  </si>
  <si>
    <t>T24_2025|SFm|Below Grade Exterior Walls|CZ11</t>
  </si>
  <si>
    <t>T24_2025|SFm|Below Grade Exterior Walls|CZ12</t>
  </si>
  <si>
    <t>T24_2025|SFm|Below Grade Exterior Walls|CZ13</t>
  </si>
  <si>
    <t>T24_2025|SFm|Below Grade Exterior Walls|CZ14</t>
  </si>
  <si>
    <t>T24_2025|SFm|Below Grade Exterior Walls|CZ15</t>
  </si>
  <si>
    <t>T24_2025|SFm|Below Grade Exterior Walls|CZ16</t>
  </si>
  <si>
    <t>Script outputs (generated by insulation.rb)</t>
  </si>
  <si>
    <t>roof_base_type</t>
  </si>
  <si>
    <t>roof_cont_thick</t>
  </si>
  <si>
    <t>roof_cont_cond</t>
  </si>
  <si>
    <t>roof_cav_thick</t>
  </si>
  <si>
    <t>roof_cav_cond</t>
  </si>
  <si>
    <t>T24_2025|MFm|Ceiling Insulation (Option B)|CZ01</t>
  </si>
  <si>
    <t>T24_2025|MFm|Ceiling Insulation (Option B)|CZ02</t>
  </si>
  <si>
    <t>T24_2025|MFm|Ceiling Insulation (Option B)|CZ03</t>
  </si>
  <si>
    <t>T24_2025|MFm|Ceiling Insulation (Option B)|CZ04</t>
  </si>
  <si>
    <t>T24_2025|MFm|Ceiling Insulation (Option B)|CZ05</t>
  </si>
  <si>
    <t>T24_2025|MFm|Ceiling Insulation (Option B)|CZ06</t>
  </si>
  <si>
    <t>T24_2025|MFm|Ceiling Insulation (Option B)|CZ07</t>
  </si>
  <si>
    <t>T24_2025|MFm|Ceiling Insulation (Option B)|CZ08</t>
  </si>
  <si>
    <t>T24_2025|MFm|Ceiling Insulation (Option B)|CZ09</t>
  </si>
  <si>
    <t>T24_2025|MFm|Ceiling Insulation (Option B)|CZ10</t>
  </si>
  <si>
    <t>T24_2025|MFm|Ceiling Insulation (Option B)|CZ11</t>
  </si>
  <si>
    <t>T24_2025|MFm|Ceiling Insulation (Option B)|CZ12</t>
  </si>
  <si>
    <t>T24_2025|MFm|Ceiling Insulation (Option B)|CZ13</t>
  </si>
  <si>
    <t>T24_2025|MFm|Ceiling Insulation (Option B)|CZ14</t>
  </si>
  <si>
    <t>T24_2025|MFm|Ceiling Insulation (Option B)|CZ15</t>
  </si>
  <si>
    <t>T24_2025|MFm|Ceiling Insulation (Option B)|CZ16</t>
  </si>
  <si>
    <t>T24_2025|SFm|Ceiling Insulation (Option B)|CZ01</t>
  </si>
  <si>
    <t>T24_2025|SFm|Ceiling Insulation (Option B)|CZ02</t>
  </si>
  <si>
    <t>T24_2025|SFm|Ceiling Insulation (Option B)|CZ03</t>
  </si>
  <si>
    <t>T24_2025|SFm|Ceiling Insulation (Option B)|CZ04</t>
  </si>
  <si>
    <t>T24_2025|SFm|Ceiling Insulation (Option B)|CZ05</t>
  </si>
  <si>
    <t>T24_2025|SFm|Ceiling Insulation (Option B)|CZ06</t>
  </si>
  <si>
    <t>T24_2025|SFm|Ceiling Insulation (Option B)|CZ07</t>
  </si>
  <si>
    <t>T24_2025|SFm|Ceiling Insulation (Option B)|CZ08</t>
  </si>
  <si>
    <t>T24_2025|SFm|Ceiling Insulation (Option B)|CZ09</t>
  </si>
  <si>
    <t>T24_2025|SFm|Ceiling Insulation (Option B)|CZ10</t>
  </si>
  <si>
    <t>T24_2025|SFm|Ceiling Insulation (Option B)|CZ11</t>
  </si>
  <si>
    <t>T24_2025|SFm|Ceiling Insulation (Option B)|CZ12</t>
  </si>
  <si>
    <t>T24_2025|SFm|Ceiling Insulation (Option B)|CZ13</t>
  </si>
  <si>
    <t>T24_2025|SFm|Ceiling Insulation (Option B)|CZ14</t>
  </si>
  <si>
    <t>T24_2025|SFm|Ceiling Insulation (Option B)|CZ15</t>
  </si>
  <si>
    <t>T24_2025|SFm|Ceiling Insulation (Option B)|CZ16</t>
  </si>
  <si>
    <t>Attic/roof script outputs (generated by insulation.rb)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</si>
</sst>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%"/>
    <numFmt numFmtId="167" formatCode="0.0000"/>
  </numFmts>
  <fonts count="1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11"/>
      <color rgb="FFA31515"/>
      <name val="Consolas"/>
      <family val="3"/>
    </font>
    <font>
      <sz val="11"/>
      <color rgb="FF0000FF"/>
      <name val="Consolas"/>
      <family val="3"/>
    </font>
    <font>
      <sz val="11"/>
      <color rgb="FF098658"/>
      <name val="Consolas"/>
      <family val="3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7" fillId="6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0" fillId="9" borderId="0" applyNumberFormat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166" fontId="0" fillId="0" borderId="0" xfId="1" applyNumberFormat="1" applyFont="1"/>
    <xf numFmtId="0" fontId="0" fillId="0" borderId="0" xfId="0" applyAlignment="1">
      <alignment wrapText="1"/>
    </xf>
    <xf numFmtId="0" fontId="8" fillId="3" borderId="0" xfId="2"/>
    <xf numFmtId="0" fontId="9" fillId="0" borderId="0" xfId="0" applyFont="1"/>
    <xf numFmtId="0" fontId="10" fillId="4" borderId="0" xfId="3"/>
    <xf numFmtId="0" fontId="10" fillId="5" borderId="0" xfId="4"/>
    <xf numFmtId="0" fontId="7" fillId="6" borderId="0" xfId="5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7" fontId="0" fillId="0" borderId="0" xfId="0" applyNumberFormat="1"/>
    <xf numFmtId="2" fontId="9" fillId="0" borderId="0" xfId="0" applyNumberFormat="1" applyFont="1"/>
    <xf numFmtId="0" fontId="12" fillId="0" borderId="1" xfId="6"/>
    <xf numFmtId="0" fontId="0" fillId="0" borderId="3" xfId="0" applyBorder="1" applyAlignment="1">
      <alignment wrapText="1"/>
    </xf>
    <xf numFmtId="0" fontId="0" fillId="0" borderId="3" xfId="0" applyBorder="1"/>
    <xf numFmtId="167" fontId="0" fillId="0" borderId="3" xfId="0" applyNumberFormat="1" applyBorder="1"/>
    <xf numFmtId="165" fontId="0" fillId="0" borderId="3" xfId="0" applyNumberFormat="1" applyBorder="1"/>
    <xf numFmtId="164" fontId="0" fillId="0" borderId="3" xfId="0" applyNumberFormat="1" applyBorder="1"/>
    <xf numFmtId="164" fontId="9" fillId="0" borderId="0" xfId="0" applyNumberFormat="1" applyFont="1"/>
    <xf numFmtId="167" fontId="9" fillId="0" borderId="0" xfId="0" applyNumberFormat="1" applyFont="1"/>
    <xf numFmtId="0" fontId="9" fillId="0" borderId="4" xfId="0" applyFont="1" applyBorder="1" applyAlignment="1">
      <alignment wrapText="1"/>
    </xf>
    <xf numFmtId="0" fontId="0" fillId="0" borderId="5" xfId="0" applyBorder="1"/>
    <xf numFmtId="0" fontId="0" fillId="0" borderId="4" xfId="0" applyBorder="1"/>
    <xf numFmtId="167" fontId="0" fillId="0" borderId="4" xfId="0" applyNumberFormat="1" applyBorder="1"/>
    <xf numFmtId="165" fontId="0" fillId="0" borderId="4" xfId="0" applyNumberFormat="1" applyBorder="1"/>
    <xf numFmtId="164" fontId="0" fillId="0" borderId="4" xfId="0" applyNumberFormat="1" applyBorder="1"/>
    <xf numFmtId="0" fontId="9" fillId="0" borderId="6" xfId="0" applyFont="1" applyBorder="1"/>
    <xf numFmtId="0" fontId="0" fillId="0" borderId="6" xfId="0" applyBorder="1"/>
    <xf numFmtId="167" fontId="9" fillId="0" borderId="6" xfId="0" applyNumberFormat="1" applyFont="1" applyBorder="1"/>
    <xf numFmtId="167" fontId="0" fillId="0" borderId="6" xfId="0" applyNumberFormat="1" applyBorder="1"/>
    <xf numFmtId="165" fontId="0" fillId="0" borderId="6" xfId="0" applyNumberFormat="1" applyBorder="1"/>
    <xf numFmtId="164" fontId="9" fillId="0" borderId="6" xfId="0" applyNumberFormat="1" applyFont="1" applyBorder="1"/>
    <xf numFmtId="0" fontId="4" fillId="0" borderId="6" xfId="0" applyFont="1" applyBorder="1" applyAlignment="1">
      <alignment vertical="center"/>
    </xf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Border="1"/>
    <xf numFmtId="0" fontId="9" fillId="0" borderId="7" xfId="0" applyFont="1" applyBorder="1" applyAlignment="1">
      <alignment wrapText="1"/>
    </xf>
    <xf numFmtId="0" fontId="9" fillId="0" borderId="7" xfId="0" applyFont="1" applyBorder="1"/>
    <xf numFmtId="167" fontId="0" fillId="0" borderId="8" xfId="0" applyNumberFormat="1" applyBorder="1"/>
    <xf numFmtId="2" fontId="0" fillId="0" borderId="8" xfId="0" applyNumberFormat="1" applyBorder="1"/>
    <xf numFmtId="165" fontId="0" fillId="0" borderId="7" xfId="0" applyNumberFormat="1" applyBorder="1"/>
    <xf numFmtId="0" fontId="0" fillId="0" borderId="7" xfId="0" applyBorder="1"/>
    <xf numFmtId="2" fontId="0" fillId="0" borderId="4" xfId="0" applyNumberFormat="1" applyBorder="1"/>
    <xf numFmtId="2" fontId="9" fillId="0" borderId="6" xfId="0" applyNumberFormat="1" applyFont="1" applyBorder="1"/>
    <xf numFmtId="0" fontId="13" fillId="0" borderId="2" xfId="7"/>
    <xf numFmtId="0" fontId="0" fillId="0" borderId="9" xfId="0" applyBorder="1"/>
    <xf numFmtId="165" fontId="0" fillId="0" borderId="9" xfId="0" applyNumberFormat="1" applyBorder="1"/>
    <xf numFmtId="0" fontId="0" fillId="7" borderId="0" xfId="0" applyFill="1" applyAlignment="1">
      <alignment vertical="center"/>
    </xf>
    <xf numFmtId="164" fontId="9" fillId="0" borderId="8" xfId="0" applyNumberFormat="1" applyFont="1" applyBorder="1"/>
    <xf numFmtId="164" fontId="0" fillId="0" borderId="7" xfId="0" applyNumberFormat="1" applyBorder="1"/>
    <xf numFmtId="167" fontId="0" fillId="0" borderId="7" xfId="0" applyNumberFormat="1" applyBorder="1"/>
    <xf numFmtId="167" fontId="0" fillId="8" borderId="4" xfId="0" applyNumberFormat="1" applyFill="1" applyBorder="1"/>
    <xf numFmtId="0" fontId="0" fillId="8" borderId="3" xfId="0" applyFill="1" applyBorder="1"/>
    <xf numFmtId="165" fontId="0" fillId="8" borderId="3" xfId="0" applyNumberFormat="1" applyFill="1" applyBorder="1"/>
    <xf numFmtId="2" fontId="0" fillId="8" borderId="3" xfId="0" applyNumberFormat="1" applyFill="1" applyBorder="1"/>
    <xf numFmtId="0" fontId="0" fillId="0" borderId="10" xfId="0" applyBorder="1"/>
    <xf numFmtId="0" fontId="0" fillId="0" borderId="11" xfId="0" applyBorder="1"/>
    <xf numFmtId="165" fontId="0" fillId="0" borderId="11" xfId="0" applyNumberFormat="1" applyBorder="1"/>
    <xf numFmtId="164" fontId="0" fillId="0" borderId="11" xfId="0" applyNumberFormat="1" applyBorder="1"/>
    <xf numFmtId="167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7" fontId="0" fillId="0" borderId="15" xfId="0" applyNumberFormat="1" applyBorder="1"/>
    <xf numFmtId="165" fontId="0" fillId="0" borderId="15" xfId="0" applyNumberFormat="1" applyBorder="1"/>
    <xf numFmtId="164" fontId="0" fillId="0" borderId="15" xfId="0" applyNumberFormat="1" applyBorder="1"/>
    <xf numFmtId="0" fontId="0" fillId="0" borderId="16" xfId="0" applyBorder="1"/>
    <xf numFmtId="0" fontId="9" fillId="0" borderId="4" xfId="0" applyFont="1" applyBorder="1"/>
    <xf numFmtId="0" fontId="0" fillId="0" borderId="17" xfId="0" applyBorder="1"/>
    <xf numFmtId="2" fontId="0" fillId="0" borderId="11" xfId="0" applyNumberFormat="1" applyBorder="1"/>
    <xf numFmtId="0" fontId="0" fillId="0" borderId="18" xfId="0" applyBorder="1"/>
    <xf numFmtId="0" fontId="0" fillId="0" borderId="19" xfId="0" applyBorder="1"/>
    <xf numFmtId="0" fontId="8" fillId="3" borderId="3" xfId="2" applyBorder="1"/>
    <xf numFmtId="2" fontId="0" fillId="0" borderId="3" xfId="0" applyNumberFormat="1" applyBorder="1"/>
    <xf numFmtId="0" fontId="9" fillId="0" borderId="3" xfId="0" applyFont="1" applyBorder="1"/>
    <xf numFmtId="0" fontId="0" fillId="8" borderId="0" xfId="0" applyFill="1"/>
    <xf numFmtId="1" fontId="0" fillId="0" borderId="8" xfId="0" applyNumberFormat="1" applyBorder="1"/>
    <xf numFmtId="0" fontId="0" fillId="0" borderId="0" xfId="0" applyBorder="1"/>
    <xf numFmtId="2" fontId="9" fillId="0" borderId="0" xfId="0" applyNumberFormat="1" applyFont="1" applyBorder="1"/>
    <xf numFmtId="167" fontId="9" fillId="0" borderId="0" xfId="0" applyNumberFormat="1" applyFont="1" applyBorder="1"/>
    <xf numFmtId="0" fontId="0" fillId="0" borderId="0" xfId="0" applyFill="1" applyBorder="1"/>
    <xf numFmtId="2" fontId="0" fillId="0" borderId="9" xfId="0" applyNumberFormat="1" applyBorder="1"/>
    <xf numFmtId="0" fontId="0" fillId="2" borderId="0" xfId="0" applyFill="1" applyAlignment="1">
      <alignment wrapText="1"/>
    </xf>
    <xf numFmtId="0" fontId="0" fillId="0" borderId="0" xfId="0" applyFill="1"/>
    <xf numFmtId="0" fontId="10" fillId="9" borderId="0" xfId="8"/>
    <xf numFmtId="165" fontId="0" fillId="2" borderId="0" xfId="0" applyNumberFormat="1" applyFill="1"/>
  </cellXfs>
  <cellStyles count="9">
    <cellStyle name="40% - Accent2" xfId="5" builtinId="35"/>
    <cellStyle name="Accent1" xfId="3" builtinId="29"/>
    <cellStyle name="Accent2" xfId="4" builtinId="33"/>
    <cellStyle name="Accent3" xfId="8" builtinId="37"/>
    <cellStyle name="Bad" xfId="2" builtinId="27"/>
    <cellStyle name="Heading 1" xfId="6" builtinId="16"/>
    <cellStyle name="Heading 3" xfId="7" builtinId="1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Fette" id="{74D8D2A9-7AE6-4018-9DBA-B1642DBD3696}" userId="S::nfette@solaris-technical.com::17f1301c-3be6-43a2-b1ce-afff31c1021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6" dT="2025-03-13T23:31:39.40" personId="{74D8D2A9-7AE6-4018-9DBA-B1642DBD3696}" id="{58A7E50E-EAF5-4FD8-BC54-3B1713D60AD3}">
    <text>The pair of wall_consol and wall_insul looks like they are meant to represent cavity insulation and continuous insulation, respectively; both are treated as consolidated layers (joists/studs and insulation combined).</text>
  </threadedComment>
  <threadedComment ref="C106" dT="2025-03-15T00:12:56.06" personId="{74D8D2A9-7AE6-4018-9DBA-B1642DBD3696}" id="{8191DCA6-A33C-467A-B0F3-E6F1A1B625B0}">
    <text>Codes files hint at option B; however, the model has infiltration rate around 1.0 ACH for zones like “EL7 Roof Zone 1” and “EL8 Roof Zone 1”, which seems like a vented attic.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69" dT="2025-03-18T20:54:58.44" personId="{74D8D2A9-7AE6-4018-9DBA-B1642DBD3696}" id="{FDCBD160-C792-4C57-8EB8-86E0338C8966}">
    <text>Input wall design here</text>
  </threadedComment>
  <threadedComment ref="R69" dT="2025-03-18T20:55:10.74" personId="{74D8D2A9-7AE6-4018-9DBA-B1642DBD3696}" id="{53196469-F550-4327-91DE-0C3CD3899698}">
    <text>Wall consolidated layers output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030A-47E0-4300-9F34-308DC5E0DB35}">
  <dimension ref="C2:X112"/>
  <sheetViews>
    <sheetView topLeftCell="A28" workbookViewId="0">
      <selection activeCell="G31" sqref="G31"/>
    </sheetView>
  </sheetViews>
  <sheetFormatPr defaultRowHeight="15" x14ac:dyDescent="0.25"/>
  <cols>
    <col min="3" max="3" width="34" bestFit="1" customWidth="1"/>
    <col min="4" max="12" width="12.140625" customWidth="1"/>
    <col min="13" max="13" width="31.5703125" customWidth="1"/>
    <col min="14" max="19" width="12.140625" customWidth="1"/>
  </cols>
  <sheetData>
    <row r="2" spans="3:22" ht="20.25" thickBot="1" x14ac:dyDescent="0.35">
      <c r="C2" s="19" t="s">
        <v>176</v>
      </c>
      <c r="K2" s="18"/>
    </row>
    <row r="3" spans="3:22" ht="15.75" thickTop="1" x14ac:dyDescent="0.25">
      <c r="C3" s="15"/>
    </row>
    <row r="4" spans="3:22" x14ac:dyDescent="0.25">
      <c r="C4" s="82" t="s">
        <v>37</v>
      </c>
      <c r="D4" s="82" t="s">
        <v>38</v>
      </c>
      <c r="E4" s="82" t="s">
        <v>41</v>
      </c>
      <c r="F4" s="82" t="s">
        <v>34</v>
      </c>
      <c r="G4" s="82" t="s">
        <v>36</v>
      </c>
      <c r="H4" s="82" t="s">
        <v>35</v>
      </c>
      <c r="J4" t="s">
        <v>42</v>
      </c>
      <c r="Q4" t="s">
        <v>230</v>
      </c>
    </row>
    <row r="5" spans="3:22" x14ac:dyDescent="0.25">
      <c r="C5" s="80" t="s">
        <v>0</v>
      </c>
      <c r="D5" s="21" t="s">
        <v>39</v>
      </c>
      <c r="E5" s="21">
        <v>1.2699999999999999E-2</v>
      </c>
      <c r="F5" s="21">
        <f>E5/0.0254</f>
        <v>0.5</v>
      </c>
      <c r="G5" s="21"/>
      <c r="H5" s="24"/>
      <c r="J5" s="1" t="s">
        <v>26</v>
      </c>
      <c r="Q5" s="9" t="s">
        <v>25</v>
      </c>
    </row>
    <row r="6" spans="3:22" x14ac:dyDescent="0.25">
      <c r="C6" s="80" t="s">
        <v>1</v>
      </c>
      <c r="D6" s="21" t="s">
        <v>40</v>
      </c>
      <c r="E6" s="21">
        <v>9.4018000000000004E-2</v>
      </c>
      <c r="F6" s="21"/>
      <c r="G6" s="81">
        <f>E6*6.933</f>
        <v>0.65182679399999999</v>
      </c>
      <c r="H6" s="24">
        <f>F5/G6</f>
        <v>0.76707494169072166</v>
      </c>
      <c r="J6" s="1" t="s">
        <v>27</v>
      </c>
      <c r="Q6" s="83" t="s">
        <v>231</v>
      </c>
    </row>
    <row r="7" spans="3:22" x14ac:dyDescent="0.25">
      <c r="C7" s="21" t="s">
        <v>2</v>
      </c>
      <c r="D7" s="21" t="s">
        <v>39</v>
      </c>
      <c r="E7" s="21">
        <v>8.8604699999999995E-2</v>
      </c>
      <c r="F7" s="23">
        <f>E7/0.0254</f>
        <v>3.4883740157480316</v>
      </c>
      <c r="G7" s="21"/>
      <c r="H7" s="24"/>
      <c r="J7" s="2" t="s">
        <v>28</v>
      </c>
      <c r="Q7" s="6" t="s">
        <v>272</v>
      </c>
    </row>
    <row r="8" spans="3:22" x14ac:dyDescent="0.25">
      <c r="C8" s="21" t="s">
        <v>3</v>
      </c>
      <c r="D8" s="21" t="s">
        <v>40</v>
      </c>
      <c r="E8" s="21">
        <v>4.19186E-2</v>
      </c>
      <c r="F8" s="21"/>
      <c r="G8" s="81">
        <f>E8*6.933</f>
        <v>0.29062165379999999</v>
      </c>
      <c r="H8" s="24">
        <f>F7/G8</f>
        <v>12.003145567909613</v>
      </c>
      <c r="J8" s="2" t="s">
        <v>29</v>
      </c>
    </row>
    <row r="9" spans="3:22" x14ac:dyDescent="0.25">
      <c r="C9" s="21" t="s">
        <v>22</v>
      </c>
      <c r="D9" s="21" t="s">
        <v>39</v>
      </c>
      <c r="E9" s="21">
        <v>5.0799999999999998E-2</v>
      </c>
      <c r="F9" s="21">
        <f>E9/0.0254</f>
        <v>2</v>
      </c>
      <c r="G9" s="21"/>
      <c r="H9" s="24"/>
      <c r="J9" s="2" t="s">
        <v>30</v>
      </c>
    </row>
    <row r="10" spans="3:22" x14ac:dyDescent="0.25">
      <c r="C10" s="21" t="s">
        <v>23</v>
      </c>
      <c r="D10" s="21" t="s">
        <v>40</v>
      </c>
      <c r="E10" s="21">
        <v>2.8840000000000001E-2</v>
      </c>
      <c r="F10" s="21"/>
      <c r="G10" s="81">
        <f>E10*6.933</f>
        <v>0.19994772</v>
      </c>
      <c r="H10" s="24">
        <f>F9/G10</f>
        <v>10.002614683478262</v>
      </c>
      <c r="J10" s="2" t="s">
        <v>31</v>
      </c>
    </row>
    <row r="11" spans="3:22" x14ac:dyDescent="0.25">
      <c r="C11" s="21" t="s">
        <v>4</v>
      </c>
      <c r="D11" s="21" t="s">
        <v>39</v>
      </c>
      <c r="E11" s="21">
        <v>6.8000000000000005E-2</v>
      </c>
      <c r="F11" s="23">
        <f>E11/0.0254</f>
        <v>2.6771653543307088</v>
      </c>
      <c r="G11" s="21"/>
      <c r="H11" s="24"/>
      <c r="J11" s="2" t="s">
        <v>32</v>
      </c>
    </row>
    <row r="12" spans="3:22" x14ac:dyDescent="0.25">
      <c r="C12" s="21" t="s">
        <v>5</v>
      </c>
      <c r="D12" s="21" t="s">
        <v>40</v>
      </c>
      <c r="E12" s="21">
        <v>6.1717599999999997E-2</v>
      </c>
      <c r="F12" s="21"/>
      <c r="G12" s="81">
        <f>E12*6.933</f>
        <v>0.42788812079999999</v>
      </c>
      <c r="H12" s="24">
        <f>F11/G12</f>
        <v>6.2566947390952405</v>
      </c>
      <c r="J12" s="2" t="s">
        <v>33</v>
      </c>
    </row>
    <row r="13" spans="3:22" x14ac:dyDescent="0.25">
      <c r="K13" s="4"/>
      <c r="L13" s="3"/>
      <c r="O13" s="2"/>
    </row>
    <row r="14" spans="3:22" ht="20.25" thickBot="1" x14ac:dyDescent="0.35">
      <c r="C14" s="19" t="s">
        <v>128</v>
      </c>
    </row>
    <row r="15" spans="3:22" ht="15.75" thickTop="1" x14ac:dyDescent="0.25"/>
    <row r="16" spans="3:22" x14ac:dyDescent="0.25">
      <c r="C16" t="s">
        <v>115</v>
      </c>
      <c r="Q16" s="1" t="s">
        <v>107</v>
      </c>
      <c r="V16" t="s">
        <v>137</v>
      </c>
    </row>
    <row r="17" spans="3:24" x14ac:dyDescent="0.25">
      <c r="Q17" s="14" t="s">
        <v>108</v>
      </c>
      <c r="V17" s="14" t="s">
        <v>138</v>
      </c>
      <c r="X17" t="str" cm="1">
        <f t="array" ref="X17:X23">TRIM(SUBSTITUTE(_xlfn.TEXTSPLIT(_xlfn.TEXTSPLIT(V17:V23,","),";"),CHAR(160)," "))</f>
        <v>Material</v>
      </c>
    </row>
    <row r="18" spans="3:24" ht="45.75" thickBot="1" x14ac:dyDescent="0.3">
      <c r="C18" s="43" t="s">
        <v>116</v>
      </c>
      <c r="D18" s="43" t="s">
        <v>127</v>
      </c>
      <c r="E18" s="43" t="s">
        <v>129</v>
      </c>
      <c r="F18" s="43" t="s">
        <v>131</v>
      </c>
      <c r="G18" s="43" t="s">
        <v>132</v>
      </c>
      <c r="H18" s="43" t="s">
        <v>133</v>
      </c>
      <c r="I18" s="43" t="s">
        <v>134</v>
      </c>
      <c r="J18" s="43" t="s">
        <v>145</v>
      </c>
      <c r="K18" s="43" t="s">
        <v>146</v>
      </c>
      <c r="L18" s="43" t="s">
        <v>168</v>
      </c>
      <c r="M18" s="44" t="s">
        <v>151</v>
      </c>
      <c r="N18" s="43" t="s">
        <v>153</v>
      </c>
      <c r="Q18" s="15" t="s">
        <v>109</v>
      </c>
      <c r="V18" s="15" t="s">
        <v>139</v>
      </c>
      <c r="X18" t="str">
        <v>Drywall_1/2in</v>
      </c>
    </row>
    <row r="19" spans="3:24" ht="15.75" thickTop="1" x14ac:dyDescent="0.25">
      <c r="C19" s="40" t="s">
        <v>122</v>
      </c>
      <c r="D19" s="40" t="s">
        <v>120</v>
      </c>
      <c r="E19" s="40" t="s">
        <v>136</v>
      </c>
      <c r="F19" s="45">
        <v>3.0479999999999999E-3</v>
      </c>
      <c r="G19" s="45">
        <v>8.6499999999999994E-2</v>
      </c>
      <c r="H19" s="41">
        <v>400</v>
      </c>
      <c r="I19" s="41">
        <v>878.64000664866501</v>
      </c>
      <c r="J19" s="42">
        <f>F19/G19</f>
        <v>3.5236994219653178E-2</v>
      </c>
      <c r="K19" s="42">
        <f>CONVERT_U_VALUES*J19</f>
        <v>0.20008493238353756</v>
      </c>
      <c r="L19" s="45">
        <f>1/K19</f>
        <v>4.9978775917175327</v>
      </c>
      <c r="M19" s="40" t="s">
        <v>148</v>
      </c>
      <c r="N19" s="40"/>
      <c r="Q19" s="15" t="s">
        <v>110</v>
      </c>
      <c r="V19" s="15" t="s">
        <v>130</v>
      </c>
      <c r="X19" t="str">
        <v>MediumSmooth</v>
      </c>
    </row>
    <row r="20" spans="3:24" ht="60" x14ac:dyDescent="0.25">
      <c r="C20" s="21" t="s">
        <v>123</v>
      </c>
      <c r="D20" s="21" t="s">
        <v>119</v>
      </c>
      <c r="E20" t="s">
        <v>147</v>
      </c>
      <c r="F20" s="59">
        <f>E9</f>
        <v>5.0799999999999998E-2</v>
      </c>
      <c r="G20" s="59">
        <f>E10</f>
        <v>2.8840000000000001E-2</v>
      </c>
      <c r="H20" s="23">
        <v>120.801</v>
      </c>
      <c r="I20" s="23">
        <v>1036.25775</v>
      </c>
      <c r="J20" s="24">
        <f>F20/G20</f>
        <v>1.7614424410540914</v>
      </c>
      <c r="K20" s="24">
        <f>CONVERT_U_VALUES*J20</f>
        <v>10.00193403327323</v>
      </c>
      <c r="L20" s="22">
        <f t="shared" ref="L20:L24" si="0">1/K20</f>
        <v>9.9980663407029116E-2</v>
      </c>
      <c r="M20" s="21" t="s">
        <v>149</v>
      </c>
      <c r="N20" s="20" t="s">
        <v>166</v>
      </c>
      <c r="Q20" s="15" t="s">
        <v>111</v>
      </c>
      <c r="V20" s="16" t="s">
        <v>140</v>
      </c>
      <c r="X20" t="str">
        <v>1.27000257446048E-02</v>
      </c>
    </row>
    <row r="21" spans="3:24" x14ac:dyDescent="0.25">
      <c r="C21" s="21" t="s">
        <v>124</v>
      </c>
      <c r="D21" s="21" t="s">
        <v>121</v>
      </c>
      <c r="E21" s="28" t="s">
        <v>136</v>
      </c>
      <c r="F21" s="22">
        <v>1.1112500000000001E-2</v>
      </c>
      <c r="G21" s="22">
        <v>0.1163</v>
      </c>
      <c r="H21" s="23">
        <v>544.62739931025897</v>
      </c>
      <c r="I21" s="23">
        <v>1213.3600091814901</v>
      </c>
      <c r="J21" s="24">
        <f>F21/G21</f>
        <v>9.5550300945829753E-2</v>
      </c>
      <c r="K21" s="24">
        <f>CONVERT_U_VALUES*J21</f>
        <v>0.54255977070002148</v>
      </c>
      <c r="L21" s="22">
        <f t="shared" si="0"/>
        <v>1.8431149045749926</v>
      </c>
      <c r="M21" s="21" t="s">
        <v>148</v>
      </c>
      <c r="N21" s="21"/>
      <c r="Q21" s="15" t="s">
        <v>112</v>
      </c>
      <c r="V21" s="16" t="s">
        <v>141</v>
      </c>
      <c r="X21" t="str">
        <v>0.16009</v>
      </c>
    </row>
    <row r="22" spans="3:24" ht="30" customHeight="1" x14ac:dyDescent="0.25">
      <c r="C22" s="21" t="s">
        <v>125</v>
      </c>
      <c r="D22" s="21" t="s">
        <v>118</v>
      </c>
      <c r="E22" t="s">
        <v>147</v>
      </c>
      <c r="F22" s="59">
        <f>E7</f>
        <v>8.8604699999999995E-2</v>
      </c>
      <c r="G22" s="59">
        <f>E8</f>
        <v>4.19186E-2</v>
      </c>
      <c r="H22" s="23">
        <v>120.801</v>
      </c>
      <c r="I22" s="23">
        <v>1036.25775</v>
      </c>
      <c r="J22" s="24">
        <f>F22/G22</f>
        <v>2.1137323288468601</v>
      </c>
      <c r="K22" s="24">
        <f>CONVERT_U_VALUES*J22</f>
        <v>12.002328787122753</v>
      </c>
      <c r="L22" s="22">
        <f t="shared" si="0"/>
        <v>8.3317164338382044E-2</v>
      </c>
      <c r="M22" s="21" t="s">
        <v>149</v>
      </c>
      <c r="N22" s="20" t="s">
        <v>167</v>
      </c>
      <c r="Q22" s="15" t="s">
        <v>113</v>
      </c>
      <c r="V22" s="16" t="s">
        <v>142</v>
      </c>
      <c r="X22" t="str">
        <v>800.922646044499</v>
      </c>
    </row>
    <row r="23" spans="3:24" ht="15.75" thickBot="1" x14ac:dyDescent="0.3">
      <c r="C23" s="29" t="s">
        <v>126</v>
      </c>
      <c r="D23" s="29" t="s">
        <v>117</v>
      </c>
      <c r="E23" s="29" t="s">
        <v>136</v>
      </c>
      <c r="F23" s="30">
        <v>1.27000257446048E-2</v>
      </c>
      <c r="G23" s="30">
        <v>0.16009000000000001</v>
      </c>
      <c r="H23" s="31">
        <v>800.92264604449895</v>
      </c>
      <c r="I23" s="31">
        <v>1087.84000823168</v>
      </c>
      <c r="J23" s="32">
        <f>F23/G23</f>
        <v>7.9330537476449497E-2</v>
      </c>
      <c r="K23" s="32">
        <f>CONVERT_U_VALUES*J23</f>
        <v>0.45045968245702767</v>
      </c>
      <c r="L23" s="30">
        <f t="shared" si="0"/>
        <v>2.2199545019112708</v>
      </c>
      <c r="M23" s="29" t="s">
        <v>148</v>
      </c>
      <c r="N23" s="29"/>
      <c r="Q23" s="15" t="s">
        <v>114</v>
      </c>
      <c r="V23" s="16" t="s">
        <v>143</v>
      </c>
      <c r="X23" t="str">
        <v>1087.84000823168</v>
      </c>
    </row>
    <row r="24" spans="3:24" ht="15.75" thickTop="1" x14ac:dyDescent="0.25">
      <c r="C24" s="33" t="s">
        <v>158</v>
      </c>
      <c r="D24" s="34"/>
      <c r="E24" s="34"/>
      <c r="F24" s="35">
        <f>SUM(F19:F23)</f>
        <v>0.16626522574460481</v>
      </c>
      <c r="G24" s="36"/>
      <c r="H24" s="37"/>
      <c r="I24" s="37"/>
      <c r="J24" s="38">
        <f t="shared" ref="J24:K24" si="1">SUM(J19:J23)</f>
        <v>4.085292602542884</v>
      </c>
      <c r="K24" s="38">
        <f t="shared" si="1"/>
        <v>23.197367205936569</v>
      </c>
      <c r="L24" s="35">
        <f t="shared" si="0"/>
        <v>4.3108340318210092E-2</v>
      </c>
      <c r="M24" s="34"/>
      <c r="N24" s="39"/>
      <c r="O24" s="15"/>
      <c r="P24" s="15"/>
      <c r="U24" s="16"/>
    </row>
    <row r="25" spans="3:24" x14ac:dyDescent="0.25">
      <c r="C25" s="10"/>
      <c r="F25" s="26"/>
      <c r="G25" s="17"/>
      <c r="H25" s="5"/>
      <c r="I25" s="5"/>
      <c r="J25" s="25"/>
      <c r="K25" s="25"/>
      <c r="L25" s="25"/>
      <c r="N25" s="15"/>
      <c r="O25" s="15"/>
      <c r="P25" s="15"/>
      <c r="U25" s="16"/>
    </row>
    <row r="26" spans="3:24" ht="30.75" thickBot="1" x14ac:dyDescent="0.3">
      <c r="C26" s="47" t="s">
        <v>161</v>
      </c>
      <c r="D26" s="48" t="s">
        <v>151</v>
      </c>
      <c r="E26" s="43" t="s">
        <v>146</v>
      </c>
      <c r="F26" s="43" t="s">
        <v>168</v>
      </c>
      <c r="G26" s="17"/>
      <c r="H26" s="5"/>
      <c r="I26" s="5"/>
      <c r="J26" s="25"/>
      <c r="K26" s="25"/>
      <c r="L26" s="25"/>
      <c r="N26" s="15"/>
      <c r="O26" s="15"/>
      <c r="P26" s="15"/>
      <c r="U26" s="16"/>
    </row>
    <row r="27" spans="3:24" ht="15.75" thickTop="1" x14ac:dyDescent="0.25">
      <c r="C27" s="45" t="s">
        <v>159</v>
      </c>
      <c r="D27" s="42" t="s">
        <v>148</v>
      </c>
      <c r="E27" s="46">
        <f>SUMIFS(K$19:K$23,$M$19:$M$23,D27)</f>
        <v>1.1931043855405867</v>
      </c>
      <c r="F27" s="45">
        <f>1/E27</f>
        <v>0.83814963059322545</v>
      </c>
      <c r="H27" s="5"/>
      <c r="N27" s="15"/>
      <c r="O27" s="15"/>
      <c r="P27" s="15"/>
      <c r="U27" s="16"/>
    </row>
    <row r="28" spans="3:24" ht="15.75" thickBot="1" x14ac:dyDescent="0.3">
      <c r="C28" s="58" t="s">
        <v>160</v>
      </c>
      <c r="D28" s="32" t="s">
        <v>149</v>
      </c>
      <c r="E28" s="49">
        <f>SUMIFS(K$19:K$23,$M$19:$M$23,D28)</f>
        <v>22.004262820395983</v>
      </c>
      <c r="F28" s="30">
        <f t="shared" ref="F28:F29" si="2">1/E28</f>
        <v>4.5445739680635401E-2</v>
      </c>
      <c r="G28" s="17"/>
      <c r="H28" s="5"/>
      <c r="N28" s="15"/>
      <c r="O28" s="15"/>
      <c r="P28" s="15"/>
      <c r="U28" s="16"/>
    </row>
    <row r="29" spans="3:24" ht="15.75" thickTop="1" x14ac:dyDescent="0.25">
      <c r="C29" s="34" t="s">
        <v>150</v>
      </c>
      <c r="D29" s="34"/>
      <c r="E29" s="50">
        <f>SUM(K19:K23)</f>
        <v>23.197367205936569</v>
      </c>
      <c r="F29" s="35">
        <f t="shared" si="2"/>
        <v>4.3108340318210092E-2</v>
      </c>
    </row>
    <row r="30" spans="3:24" x14ac:dyDescent="0.25">
      <c r="K30" s="18"/>
      <c r="L30" s="18"/>
    </row>
    <row r="31" spans="3:24" ht="20.25" thickBot="1" x14ac:dyDescent="0.35">
      <c r="C31" s="19" t="s">
        <v>152</v>
      </c>
      <c r="K31" s="18"/>
    </row>
    <row r="32" spans="3:24" ht="15.75" thickTop="1" x14ac:dyDescent="0.25">
      <c r="K32" s="18"/>
      <c r="L32" s="18"/>
      <c r="Q32" s="14" t="s">
        <v>108</v>
      </c>
      <c r="V32" t="s">
        <v>137</v>
      </c>
    </row>
    <row r="33" spans="3:24" ht="45.75" thickBot="1" x14ac:dyDescent="0.3">
      <c r="C33" s="43" t="s">
        <v>116</v>
      </c>
      <c r="D33" s="43" t="s">
        <v>127</v>
      </c>
      <c r="E33" s="43" t="s">
        <v>129</v>
      </c>
      <c r="F33" s="27" t="s">
        <v>131</v>
      </c>
      <c r="G33" s="27" t="s">
        <v>132</v>
      </c>
      <c r="H33" s="43" t="s">
        <v>133</v>
      </c>
      <c r="I33" s="43" t="s">
        <v>134</v>
      </c>
      <c r="J33" s="43" t="s">
        <v>145</v>
      </c>
      <c r="K33" s="43" t="s">
        <v>146</v>
      </c>
      <c r="L33" s="43" t="s">
        <v>168</v>
      </c>
      <c r="M33" s="44" t="s">
        <v>151</v>
      </c>
      <c r="N33" s="43" t="s">
        <v>153</v>
      </c>
      <c r="Q33" s="15" t="s">
        <v>155</v>
      </c>
      <c r="V33" s="14" t="s">
        <v>138</v>
      </c>
      <c r="X33" t="str" cm="1">
        <f t="array" ref="X33:X36">TRIM(SUBSTITUTE(_xlfn.TEXTSPLIT(_xlfn.TEXTSPLIT(V33:V36,","),";"),CHAR(160)," "))</f>
        <v>Material</v>
      </c>
    </row>
    <row r="34" spans="3:24" ht="15.75" thickTop="1" x14ac:dyDescent="0.25">
      <c r="C34" s="40" t="s">
        <v>162</v>
      </c>
      <c r="D34" s="40" t="s">
        <v>120</v>
      </c>
      <c r="E34" s="40" t="s">
        <v>147</v>
      </c>
      <c r="F34" s="60">
        <f>$E$11</f>
        <v>6.8000000000000005E-2</v>
      </c>
      <c r="G34" s="61">
        <f>$E$12</f>
        <v>6.1717599999999997E-2</v>
      </c>
      <c r="H34">
        <v>41.928600000000003</v>
      </c>
      <c r="I34">
        <v>776.25126</v>
      </c>
      <c r="J34" s="42">
        <f>F34/G34</f>
        <v>1.1017926815041417</v>
      </c>
      <c r="K34" s="42">
        <f>CONVERT_U_VALUES*J34</f>
        <v>6.256268988359885</v>
      </c>
      <c r="L34" s="45">
        <f>1/K34</f>
        <v>0.15983967471036686</v>
      </c>
      <c r="M34" s="40"/>
      <c r="N34" s="40" t="s">
        <v>200</v>
      </c>
      <c r="Q34" s="15" t="s">
        <v>156</v>
      </c>
      <c r="V34" s="15" t="s">
        <v>163</v>
      </c>
      <c r="X34" t="str">
        <v>ceil_consol_layer</v>
      </c>
    </row>
    <row r="35" spans="3:24" ht="15.75" thickBot="1" x14ac:dyDescent="0.3">
      <c r="C35" s="29" t="s">
        <v>126</v>
      </c>
      <c r="D35" s="29" t="s">
        <v>119</v>
      </c>
      <c r="E35" s="29" t="s">
        <v>136</v>
      </c>
      <c r="F35" s="30">
        <v>1.27000257446048E-2</v>
      </c>
      <c r="G35" s="30">
        <v>0.16009000000000001</v>
      </c>
      <c r="H35" s="31">
        <v>800.92264604449895</v>
      </c>
      <c r="I35" s="31">
        <v>1087.84000823168</v>
      </c>
      <c r="J35" s="56">
        <f>F35/G35</f>
        <v>7.9330537476449497E-2</v>
      </c>
      <c r="K35" s="56">
        <f>CONVERT_U_VALUES*J35</f>
        <v>0.45045968245702767</v>
      </c>
      <c r="L35" s="57">
        <f>1/K35</f>
        <v>2.2199545019112708</v>
      </c>
      <c r="M35" s="29"/>
      <c r="N35" s="29" t="s">
        <v>154</v>
      </c>
      <c r="Q35" s="15" t="s">
        <v>157</v>
      </c>
      <c r="V35" s="15" t="s">
        <v>164</v>
      </c>
      <c r="X35" t="str">
        <v>Rough</v>
      </c>
    </row>
    <row r="36" spans="3:24" ht="15.75" thickTop="1" x14ac:dyDescent="0.25">
      <c r="C36" s="33" t="s">
        <v>158</v>
      </c>
      <c r="D36" s="34"/>
      <c r="E36" s="34"/>
      <c r="F36" s="35">
        <f>SUM(F34:F35)</f>
        <v>8.0700025744604803E-2</v>
      </c>
      <c r="G36" s="36"/>
      <c r="H36" s="37"/>
      <c r="I36" s="37"/>
      <c r="J36" s="55">
        <f>SUM(J34:J35)</f>
        <v>1.1811232189805911</v>
      </c>
      <c r="K36" s="55">
        <f>SUM(K34:K35)</f>
        <v>6.7067286708169123</v>
      </c>
      <c r="L36" s="45">
        <f>1/K36</f>
        <v>0.14910398930425123</v>
      </c>
      <c r="M36" s="34"/>
      <c r="N36" s="39"/>
      <c r="V36" s="16" t="s">
        <v>165</v>
      </c>
      <c r="X36" t="str">
        <v>776.25126</v>
      </c>
    </row>
    <row r="37" spans="3:24" x14ac:dyDescent="0.25">
      <c r="C37" s="10"/>
      <c r="F37" s="26"/>
      <c r="G37" s="17"/>
      <c r="H37" s="5"/>
      <c r="I37" s="5"/>
      <c r="J37" s="25"/>
      <c r="K37" s="25"/>
      <c r="L37" s="25"/>
      <c r="N37" s="15"/>
      <c r="V37" s="16"/>
    </row>
    <row r="38" spans="3:24" x14ac:dyDescent="0.25">
      <c r="C38" s="10" t="s">
        <v>177</v>
      </c>
      <c r="F38" s="26"/>
      <c r="G38" s="17"/>
      <c r="H38" s="5"/>
      <c r="I38" s="5"/>
      <c r="J38" s="25"/>
      <c r="K38" s="25"/>
      <c r="L38" s="25"/>
      <c r="N38" s="15"/>
      <c r="V38" s="16"/>
    </row>
    <row r="39" spans="3:24" x14ac:dyDescent="0.25">
      <c r="C39" s="10"/>
      <c r="F39" s="26"/>
      <c r="G39" s="17"/>
      <c r="H39" s="5"/>
      <c r="I39" s="5"/>
      <c r="J39" s="25"/>
      <c r="K39" s="25"/>
      <c r="L39" s="25"/>
      <c r="N39" s="15"/>
      <c r="Q39" s="2" t="s">
        <v>178</v>
      </c>
      <c r="V39" s="16"/>
    </row>
    <row r="40" spans="3:24" ht="45.75" thickBot="1" x14ac:dyDescent="0.3">
      <c r="C40" s="27" t="s">
        <v>116</v>
      </c>
      <c r="D40" s="27" t="s">
        <v>127</v>
      </c>
      <c r="E40" s="27" t="s">
        <v>129</v>
      </c>
      <c r="F40" s="27" t="s">
        <v>131</v>
      </c>
      <c r="G40" s="27" t="s">
        <v>132</v>
      </c>
      <c r="H40" s="27" t="s">
        <v>133</v>
      </c>
      <c r="I40" s="27" t="s">
        <v>134</v>
      </c>
      <c r="J40" s="27" t="s">
        <v>145</v>
      </c>
      <c r="K40" s="27" t="s">
        <v>146</v>
      </c>
      <c r="L40" s="27" t="s">
        <v>168</v>
      </c>
      <c r="M40" s="75" t="s">
        <v>226</v>
      </c>
      <c r="N40" s="27" t="s">
        <v>153</v>
      </c>
      <c r="Q40" s="14" t="s">
        <v>108</v>
      </c>
      <c r="V40" t="s">
        <v>137</v>
      </c>
    </row>
    <row r="41" spans="3:24" x14ac:dyDescent="0.25">
      <c r="C41" s="62" t="s">
        <v>201</v>
      </c>
      <c r="D41" s="63" t="s">
        <v>120</v>
      </c>
      <c r="E41" s="63" t="s">
        <v>135</v>
      </c>
      <c r="F41" s="64">
        <v>0</v>
      </c>
      <c r="G41" s="77" t="s">
        <v>214</v>
      </c>
      <c r="H41" s="63">
        <v>0</v>
      </c>
      <c r="I41" s="63">
        <v>0</v>
      </c>
      <c r="J41" s="65">
        <v>0.16500000000000001</v>
      </c>
      <c r="K41" s="65">
        <f t="shared" ref="K41:K56" si="3">CONVERT_U_VALUES*J41</f>
        <v>0.93691345060499998</v>
      </c>
      <c r="L41" s="66">
        <f>1/K41</f>
        <v>1.0673344473326354</v>
      </c>
      <c r="M41" s="63" t="s">
        <v>211</v>
      </c>
      <c r="N41" s="76" t="s">
        <v>212</v>
      </c>
      <c r="Q41" s="15" t="s">
        <v>179</v>
      </c>
      <c r="V41" s="2" t="s">
        <v>215</v>
      </c>
      <c r="X41" t="str" cm="1">
        <f t="array" ref="X41:X47">TRIM(SUBSTITUTE(_xlfn.TEXTSPLIT(_xlfn.TEXTSPLIT(V41:V47,","),";"),CHAR(160)," "))</f>
        <v>Material</v>
      </c>
    </row>
    <row r="42" spans="3:24" x14ac:dyDescent="0.25">
      <c r="C42" s="78" t="s">
        <v>202</v>
      </c>
      <c r="D42" s="21" t="s">
        <v>119</v>
      </c>
      <c r="E42" s="21" t="s">
        <v>147</v>
      </c>
      <c r="F42" s="22">
        <v>9.4488000000000003E-3</v>
      </c>
      <c r="G42" s="22">
        <v>0.1624073</v>
      </c>
      <c r="H42" s="23">
        <v>1121.2950000000001</v>
      </c>
      <c r="I42" s="23">
        <v>1465.38</v>
      </c>
      <c r="J42" s="24">
        <f>F42/G42</f>
        <v>5.8179650791559248E-2</v>
      </c>
      <c r="K42" s="24">
        <f t="shared" si="3"/>
        <v>0.33035937804917387</v>
      </c>
      <c r="L42" s="22">
        <f>1/K42</f>
        <v>3.0270065463410285</v>
      </c>
      <c r="M42" s="21" t="s">
        <v>211</v>
      </c>
      <c r="N42" s="79"/>
      <c r="Q42" s="15" t="s">
        <v>180</v>
      </c>
      <c r="V42" s="15" t="s">
        <v>216</v>
      </c>
      <c r="X42" t="str">
        <v>Radiant Barrier</v>
      </c>
    </row>
    <row r="43" spans="3:24" x14ac:dyDescent="0.25">
      <c r="C43" s="78" t="s">
        <v>206</v>
      </c>
      <c r="D43" s="21" t="s">
        <v>121</v>
      </c>
      <c r="E43" s="21" t="s">
        <v>147</v>
      </c>
      <c r="F43" s="22">
        <v>0</v>
      </c>
      <c r="G43" s="22" t="s">
        <v>214</v>
      </c>
      <c r="H43" s="23">
        <v>0</v>
      </c>
      <c r="I43" s="23">
        <v>0</v>
      </c>
      <c r="J43" s="22">
        <v>1.0999999999999999E-2</v>
      </c>
      <c r="K43" s="24">
        <f t="shared" si="3"/>
        <v>6.2460896706999995E-2</v>
      </c>
      <c r="L43" s="22">
        <f t="shared" ref="L43:L48" si="4">1/K43</f>
        <v>16.010016709989532</v>
      </c>
      <c r="M43" s="21" t="s">
        <v>211</v>
      </c>
      <c r="N43" s="79"/>
      <c r="Q43" s="15" t="s">
        <v>181</v>
      </c>
      <c r="V43" s="15" t="s">
        <v>217</v>
      </c>
      <c r="X43" t="str">
        <v>Smooth</v>
      </c>
    </row>
    <row r="44" spans="3:24" ht="15.75" thickBot="1" x14ac:dyDescent="0.3">
      <c r="C44" s="69" t="s">
        <v>207</v>
      </c>
      <c r="D44" s="70" t="s">
        <v>118</v>
      </c>
      <c r="E44" s="70" t="s">
        <v>147</v>
      </c>
      <c r="F44" s="71">
        <v>2.5298399999999999E-2</v>
      </c>
      <c r="G44" s="71">
        <v>0.1153628</v>
      </c>
      <c r="H44" s="72">
        <v>544.62900000000002</v>
      </c>
      <c r="I44" s="72">
        <v>1214.172</v>
      </c>
      <c r="J44" s="73">
        <f t="shared" ref="J44" si="5">F44/G44</f>
        <v>0.21929426123499082</v>
      </c>
      <c r="K44" s="73">
        <f t="shared" si="3"/>
        <v>1.2452105635851487</v>
      </c>
      <c r="L44" s="71">
        <f t="shared" si="4"/>
        <v>0.80307702909365741</v>
      </c>
      <c r="M44" s="70" t="s">
        <v>211</v>
      </c>
      <c r="N44" s="74"/>
      <c r="Q44" s="15" t="s">
        <v>182</v>
      </c>
      <c r="V44" s="16" t="s">
        <v>218</v>
      </c>
      <c r="X44" t="str">
        <v>0.001</v>
      </c>
    </row>
    <row r="45" spans="3:24" x14ac:dyDescent="0.25">
      <c r="C45" s="62" t="s">
        <v>201</v>
      </c>
      <c r="D45" s="63" t="s">
        <v>120</v>
      </c>
      <c r="E45" s="63" t="s">
        <v>135</v>
      </c>
      <c r="F45" s="64">
        <v>0</v>
      </c>
      <c r="G45" s="77" t="s">
        <v>214</v>
      </c>
      <c r="H45" s="63">
        <v>0</v>
      </c>
      <c r="I45" s="63">
        <v>0</v>
      </c>
      <c r="J45" s="65">
        <v>0.16500000000000001</v>
      </c>
      <c r="K45" s="65">
        <f t="shared" si="3"/>
        <v>0.93691345060499998</v>
      </c>
      <c r="L45" s="66">
        <f>1/K45</f>
        <v>1.0673344473326354</v>
      </c>
      <c r="M45" s="63" t="s">
        <v>228</v>
      </c>
      <c r="N45" s="76"/>
      <c r="Q45" s="2" t="s">
        <v>183</v>
      </c>
      <c r="V45" s="16" t="s">
        <v>219</v>
      </c>
      <c r="X45" t="str">
        <v>237</v>
      </c>
    </row>
    <row r="46" spans="3:24" x14ac:dyDescent="0.25">
      <c r="C46" s="78" t="s">
        <v>202</v>
      </c>
      <c r="D46" s="21" t="s">
        <v>119</v>
      </c>
      <c r="E46" s="21" t="s">
        <v>147</v>
      </c>
      <c r="F46" s="22">
        <v>9.4488000000000003E-3</v>
      </c>
      <c r="G46" s="22">
        <v>0.1624073</v>
      </c>
      <c r="H46" s="23">
        <v>1121.2950000000001</v>
      </c>
      <c r="I46" s="23">
        <v>1465.38</v>
      </c>
      <c r="J46" s="24">
        <f>F46/G46</f>
        <v>5.8179650791559248E-2</v>
      </c>
      <c r="K46" s="24">
        <f t="shared" si="3"/>
        <v>0.33035937804917387</v>
      </c>
      <c r="L46" s="22">
        <f>1/K46</f>
        <v>3.0270065463410285</v>
      </c>
      <c r="M46" s="21" t="s">
        <v>228</v>
      </c>
      <c r="N46" s="79"/>
      <c r="Q46" s="15" t="s">
        <v>184</v>
      </c>
      <c r="V46" s="16" t="s">
        <v>220</v>
      </c>
      <c r="X46" t="str">
        <v>2710</v>
      </c>
    </row>
    <row r="47" spans="3:24" x14ac:dyDescent="0.25">
      <c r="C47" s="78" t="s">
        <v>206</v>
      </c>
      <c r="D47" s="21" t="s">
        <v>121</v>
      </c>
      <c r="E47" s="21" t="s">
        <v>147</v>
      </c>
      <c r="F47" s="22">
        <v>0</v>
      </c>
      <c r="G47" s="22" t="s">
        <v>214</v>
      </c>
      <c r="H47" s="23">
        <v>0</v>
      </c>
      <c r="I47" s="23">
        <v>0</v>
      </c>
      <c r="J47" s="22">
        <v>1.0999999999999999E-2</v>
      </c>
      <c r="K47" s="24">
        <f t="shared" si="3"/>
        <v>6.2460896706999995E-2</v>
      </c>
      <c r="L47" s="22">
        <f t="shared" si="4"/>
        <v>16.010016709989532</v>
      </c>
      <c r="M47" s="21" t="s">
        <v>228</v>
      </c>
      <c r="N47" s="79"/>
      <c r="Q47" s="15" t="s">
        <v>185</v>
      </c>
      <c r="V47" s="16" t="s">
        <v>221</v>
      </c>
      <c r="X47" t="str">
        <v>887</v>
      </c>
    </row>
    <row r="48" spans="3:24" x14ac:dyDescent="0.25">
      <c r="C48" s="78" t="s">
        <v>207</v>
      </c>
      <c r="D48" s="21" t="s">
        <v>118</v>
      </c>
      <c r="E48" s="21" t="s">
        <v>147</v>
      </c>
      <c r="F48" s="22">
        <v>2.5298399999999999E-2</v>
      </c>
      <c r="G48" s="22">
        <v>0.1153628</v>
      </c>
      <c r="H48" s="23">
        <v>544.62900000000002</v>
      </c>
      <c r="I48" s="23">
        <v>1214.172</v>
      </c>
      <c r="J48" s="24">
        <f t="shared" ref="J48" si="6">F48/G48</f>
        <v>0.21929426123499082</v>
      </c>
      <c r="K48" s="24">
        <f t="shared" si="3"/>
        <v>1.2452105635851487</v>
      </c>
      <c r="L48" s="22">
        <f t="shared" si="4"/>
        <v>0.80307702909365741</v>
      </c>
      <c r="M48" s="21" t="s">
        <v>228</v>
      </c>
      <c r="N48" s="79"/>
      <c r="Q48" s="15" t="s">
        <v>186</v>
      </c>
      <c r="V48" s="16" t="s">
        <v>222</v>
      </c>
    </row>
    <row r="49" spans="3:22" x14ac:dyDescent="0.25">
      <c r="C49" s="78" t="s">
        <v>208</v>
      </c>
      <c r="D49" s="21" t="s">
        <v>117</v>
      </c>
      <c r="E49" s="21" t="s">
        <v>214</v>
      </c>
      <c r="F49" s="22" t="s">
        <v>214</v>
      </c>
      <c r="G49" s="22" t="s">
        <v>214</v>
      </c>
      <c r="H49" s="22" t="s">
        <v>214</v>
      </c>
      <c r="I49" s="22" t="s">
        <v>214</v>
      </c>
      <c r="J49" s="24">
        <v>0.17611019426187199</v>
      </c>
      <c r="K49" s="24">
        <f t="shared" si="3"/>
        <v>1.0000000593491354</v>
      </c>
      <c r="L49" s="22">
        <f>1/K49</f>
        <v>0.99999994065086817</v>
      </c>
      <c r="M49" s="21" t="s">
        <v>228</v>
      </c>
      <c r="N49" s="79"/>
      <c r="Q49" s="2" t="s">
        <v>187</v>
      </c>
      <c r="V49" s="16" t="s">
        <v>223</v>
      </c>
    </row>
    <row r="50" spans="3:22" ht="15.75" thickBot="1" x14ac:dyDescent="0.3">
      <c r="C50" s="67" t="s">
        <v>209</v>
      </c>
      <c r="D50" s="29" t="s">
        <v>203</v>
      </c>
      <c r="E50" s="29" t="s">
        <v>147</v>
      </c>
      <c r="F50" s="30">
        <v>0.141941176</v>
      </c>
      <c r="G50" s="30">
        <v>4.7653670000000002E-2</v>
      </c>
      <c r="H50" s="31">
        <v>41.928600000000003</v>
      </c>
      <c r="I50" s="31">
        <v>776.25126</v>
      </c>
      <c r="J50" s="32">
        <f>F50/G50</f>
        <v>2.9785990459916309</v>
      </c>
      <c r="K50" s="32">
        <f t="shared" si="3"/>
        <v>16.913269758477455</v>
      </c>
      <c r="L50" s="30">
        <f>1/K50</f>
        <v>5.9125172972468498E-2</v>
      </c>
      <c r="M50" s="29" t="s">
        <v>228</v>
      </c>
      <c r="N50" s="68"/>
      <c r="Q50" s="2" t="s">
        <v>188</v>
      </c>
      <c r="V50" s="16" t="s">
        <v>224</v>
      </c>
    </row>
    <row r="51" spans="3:22" x14ac:dyDescent="0.25">
      <c r="C51" s="62" t="s">
        <v>201</v>
      </c>
      <c r="D51" s="63" t="s">
        <v>120</v>
      </c>
      <c r="E51" s="63" t="s">
        <v>135</v>
      </c>
      <c r="F51" s="64">
        <v>0</v>
      </c>
      <c r="G51" s="77" t="s">
        <v>214</v>
      </c>
      <c r="H51" s="63">
        <v>0</v>
      </c>
      <c r="I51" s="63">
        <v>0</v>
      </c>
      <c r="J51" s="65">
        <v>0.16500000000000001</v>
      </c>
      <c r="K51" s="65">
        <f t="shared" si="3"/>
        <v>0.93691345060499998</v>
      </c>
      <c r="L51" s="66">
        <f>1/K51</f>
        <v>1.0673344473326354</v>
      </c>
      <c r="M51" s="63" t="s">
        <v>213</v>
      </c>
      <c r="N51" s="76" t="s">
        <v>212</v>
      </c>
      <c r="Q51" s="2" t="s">
        <v>189</v>
      </c>
      <c r="V51" s="16"/>
    </row>
    <row r="52" spans="3:22" x14ac:dyDescent="0.25">
      <c r="C52" s="78" t="s">
        <v>202</v>
      </c>
      <c r="D52" s="21" t="s">
        <v>119</v>
      </c>
      <c r="E52" s="21" t="s">
        <v>147</v>
      </c>
      <c r="F52" s="22">
        <v>9.4488000000000003E-3</v>
      </c>
      <c r="G52" s="22">
        <v>0.1624073</v>
      </c>
      <c r="H52" s="23">
        <v>1121.2950000000001</v>
      </c>
      <c r="I52" s="23">
        <v>1465.38</v>
      </c>
      <c r="J52" s="24">
        <f>F52/G52</f>
        <v>5.8179650791559248E-2</v>
      </c>
      <c r="K52" s="24">
        <f t="shared" si="3"/>
        <v>0.33035937804917387</v>
      </c>
      <c r="L52" s="22">
        <f>1/K52</f>
        <v>3.0270065463410285</v>
      </c>
      <c r="M52" s="21" t="s">
        <v>213</v>
      </c>
      <c r="N52" s="79"/>
      <c r="Q52" s="15" t="s">
        <v>185</v>
      </c>
      <c r="V52" s="16"/>
    </row>
    <row r="53" spans="3:22" x14ac:dyDescent="0.25">
      <c r="C53" s="78" t="s">
        <v>206</v>
      </c>
      <c r="D53" s="21" t="s">
        <v>121</v>
      </c>
      <c r="E53" s="21" t="s">
        <v>147</v>
      </c>
      <c r="F53" s="22">
        <v>0</v>
      </c>
      <c r="G53" s="22" t="s">
        <v>214</v>
      </c>
      <c r="H53" s="23">
        <v>0</v>
      </c>
      <c r="I53" s="23">
        <v>0</v>
      </c>
      <c r="J53" s="22">
        <v>1.0999999999999999E-2</v>
      </c>
      <c r="K53" s="24">
        <f t="shared" si="3"/>
        <v>6.2460896706999995E-2</v>
      </c>
      <c r="L53" s="22">
        <f t="shared" ref="L53:L54" si="7">1/K53</f>
        <v>16.010016709989532</v>
      </c>
      <c r="M53" s="21" t="s">
        <v>213</v>
      </c>
      <c r="N53" s="79"/>
      <c r="Q53" s="15" t="s">
        <v>190</v>
      </c>
      <c r="V53" s="16"/>
    </row>
    <row r="54" spans="3:22" x14ac:dyDescent="0.25">
      <c r="C54" s="78" t="s">
        <v>207</v>
      </c>
      <c r="D54" s="21" t="s">
        <v>118</v>
      </c>
      <c r="E54" s="21" t="s">
        <v>147</v>
      </c>
      <c r="F54" s="22">
        <v>2.5298399999999999E-2</v>
      </c>
      <c r="G54" s="22">
        <v>0.1153628</v>
      </c>
      <c r="H54" s="23">
        <v>544.62900000000002</v>
      </c>
      <c r="I54" s="23">
        <v>1214.172</v>
      </c>
      <c r="J54" s="24">
        <f t="shared" ref="J54" si="8">F54/G54</f>
        <v>0.21929426123499082</v>
      </c>
      <c r="K54" s="24">
        <f t="shared" si="3"/>
        <v>1.2452105635851487</v>
      </c>
      <c r="L54" s="22">
        <f t="shared" si="7"/>
        <v>0.80307702909365741</v>
      </c>
      <c r="M54" s="21" t="s">
        <v>213</v>
      </c>
      <c r="N54" s="79"/>
      <c r="Q54" s="2" t="s">
        <v>187</v>
      </c>
      <c r="V54" s="16"/>
    </row>
    <row r="55" spans="3:22" x14ac:dyDescent="0.25">
      <c r="C55" s="78" t="s">
        <v>208</v>
      </c>
      <c r="D55" s="21" t="s">
        <v>204</v>
      </c>
      <c r="E55" s="21" t="s">
        <v>214</v>
      </c>
      <c r="F55" s="22" t="s">
        <v>214</v>
      </c>
      <c r="G55" s="22" t="s">
        <v>214</v>
      </c>
      <c r="H55" s="22" t="s">
        <v>214</v>
      </c>
      <c r="I55" s="22" t="s">
        <v>214</v>
      </c>
      <c r="J55" s="24">
        <v>0.17611019426187199</v>
      </c>
      <c r="K55" s="24">
        <f t="shared" si="3"/>
        <v>1.0000000593491354</v>
      </c>
      <c r="L55" s="22">
        <f>1/K55</f>
        <v>0.99999994065086817</v>
      </c>
      <c r="M55" s="21" t="s">
        <v>213</v>
      </c>
      <c r="N55" s="79"/>
      <c r="Q55" s="2" t="s">
        <v>191</v>
      </c>
      <c r="V55" s="16"/>
    </row>
    <row r="56" spans="3:22" ht="15.75" thickBot="1" x14ac:dyDescent="0.3">
      <c r="C56" s="69" t="s">
        <v>210</v>
      </c>
      <c r="D56" s="70" t="s">
        <v>205</v>
      </c>
      <c r="E56" s="70" t="s">
        <v>225</v>
      </c>
      <c r="F56" s="71">
        <v>1E-3</v>
      </c>
      <c r="G56" s="71">
        <v>237</v>
      </c>
      <c r="H56" s="72">
        <v>2710</v>
      </c>
      <c r="I56" s="72">
        <v>887</v>
      </c>
      <c r="J56" s="73">
        <f t="shared" ref="J56" si="9">F56/G56</f>
        <v>4.2194092827004219E-6</v>
      </c>
      <c r="K56" s="73">
        <f t="shared" si="3"/>
        <v>2.3958917033755274E-5</v>
      </c>
      <c r="L56" s="71">
        <f>1/K56</f>
        <v>41738.113562942701</v>
      </c>
      <c r="M56" s="70" t="s">
        <v>213</v>
      </c>
      <c r="N56" s="74"/>
      <c r="Q56" s="2" t="s">
        <v>192</v>
      </c>
      <c r="V56" s="16"/>
    </row>
    <row r="57" spans="3:22" x14ac:dyDescent="0.25">
      <c r="Q57" s="2" t="s">
        <v>192</v>
      </c>
      <c r="V57" s="16"/>
    </row>
    <row r="58" spans="3:22" ht="30.75" thickBot="1" x14ac:dyDescent="0.3">
      <c r="C58" s="47" t="s">
        <v>227</v>
      </c>
      <c r="D58" s="48" t="s">
        <v>232</v>
      </c>
      <c r="E58" s="43" t="s">
        <v>146</v>
      </c>
      <c r="F58" s="43" t="s">
        <v>168</v>
      </c>
      <c r="Q58" s="54"/>
      <c r="V58" s="16"/>
    </row>
    <row r="59" spans="3:22" ht="15.75" thickTop="1" x14ac:dyDescent="0.25">
      <c r="C59" s="21" t="s">
        <v>211</v>
      </c>
      <c r="D59" s="84">
        <f>COUNTIFS($M$41:$M$56,$C59)</f>
        <v>4</v>
      </c>
      <c r="E59" s="46">
        <f>SUMIFS(K$41:K$56,$M$41:$M$56,$C59)</f>
        <v>2.5749442889463223</v>
      </c>
      <c r="F59" s="45">
        <f>1/E59</f>
        <v>0.38835791682669923</v>
      </c>
      <c r="G59" s="17"/>
      <c r="H59" s="5"/>
      <c r="I59" s="5"/>
      <c r="J59" s="25"/>
      <c r="K59" s="25"/>
      <c r="L59" s="25"/>
      <c r="N59" s="15"/>
      <c r="Q59" s="1" t="s">
        <v>193</v>
      </c>
      <c r="V59" s="16"/>
    </row>
    <row r="60" spans="3:22" x14ac:dyDescent="0.25">
      <c r="C60" s="21" t="s">
        <v>228</v>
      </c>
      <c r="D60" s="84">
        <f>COUNTIFS($M$41:$M$56,$C60)</f>
        <v>6</v>
      </c>
      <c r="E60" s="46">
        <f>SUMIFS(K$41:K$56,$M$41:$M$56,$C60)</f>
        <v>20.488214106772912</v>
      </c>
      <c r="F60" s="45">
        <f>1/E60</f>
        <v>4.880854889491925E-2</v>
      </c>
      <c r="G60" s="17"/>
      <c r="H60" s="5"/>
      <c r="I60" s="5"/>
      <c r="J60" s="25"/>
      <c r="K60" s="25"/>
      <c r="L60" s="25"/>
      <c r="N60" s="15"/>
      <c r="Q60" s="14" t="s">
        <v>138</v>
      </c>
      <c r="V60" s="16"/>
    </row>
    <row r="61" spans="3:22" x14ac:dyDescent="0.25">
      <c r="C61" s="21" t="s">
        <v>213</v>
      </c>
      <c r="D61" s="84">
        <f>COUNTIFS($M$41:$M$56,$C61)</f>
        <v>6</v>
      </c>
      <c r="E61" s="46">
        <f>SUMIFS(K$41:K$56,$M$41:$M$56,$C61)</f>
        <v>3.5749683072124916</v>
      </c>
      <c r="F61" s="45">
        <f>1/E61</f>
        <v>0.27972275949481901</v>
      </c>
      <c r="G61" s="17"/>
      <c r="H61" s="5"/>
      <c r="I61" s="5"/>
      <c r="J61" s="25"/>
      <c r="K61" s="25"/>
      <c r="L61" s="25"/>
      <c r="N61" s="15"/>
      <c r="Q61" s="15" t="s">
        <v>194</v>
      </c>
      <c r="V61" s="16"/>
    </row>
    <row r="62" spans="3:22" x14ac:dyDescent="0.25">
      <c r="G62" s="17"/>
      <c r="H62" s="5"/>
      <c r="I62" s="5"/>
      <c r="J62" s="25"/>
      <c r="K62" s="25"/>
      <c r="L62" s="25"/>
      <c r="N62" s="15"/>
      <c r="Q62" s="15" t="s">
        <v>195</v>
      </c>
      <c r="V62" s="16"/>
    </row>
    <row r="63" spans="3:22" x14ac:dyDescent="0.25">
      <c r="G63" s="17"/>
      <c r="H63" s="5"/>
      <c r="I63" s="5"/>
      <c r="J63" s="25"/>
      <c r="K63" s="25"/>
      <c r="L63" s="25"/>
      <c r="N63" s="15"/>
      <c r="Q63" s="16" t="s">
        <v>196</v>
      </c>
      <c r="V63" s="16"/>
    </row>
    <row r="64" spans="3:22" x14ac:dyDescent="0.25">
      <c r="G64" s="17"/>
      <c r="H64" s="5"/>
      <c r="I64" s="5"/>
      <c r="J64" s="25"/>
      <c r="K64" s="25"/>
      <c r="L64" s="25"/>
      <c r="N64" s="15"/>
      <c r="Q64" s="16" t="s">
        <v>197</v>
      </c>
      <c r="V64" s="16"/>
    </row>
    <row r="65" spans="3:22" x14ac:dyDescent="0.25">
      <c r="C65" s="10"/>
      <c r="F65" s="26"/>
      <c r="G65" s="17"/>
      <c r="H65" s="5"/>
      <c r="I65" s="5"/>
      <c r="J65" s="25"/>
      <c r="K65" s="25"/>
      <c r="L65" s="25"/>
      <c r="N65" s="15"/>
      <c r="Q65" s="16" t="s">
        <v>198</v>
      </c>
      <c r="V65" s="16"/>
    </row>
    <row r="66" spans="3:22" x14ac:dyDescent="0.25">
      <c r="C66" s="15"/>
      <c r="K66" s="18"/>
      <c r="L66" s="18"/>
      <c r="Q66" s="16" t="s">
        <v>199</v>
      </c>
    </row>
    <row r="68" spans="3:22" ht="15.75" thickBot="1" x14ac:dyDescent="0.3">
      <c r="C68" s="51" t="s">
        <v>235</v>
      </c>
    </row>
    <row r="69" spans="3:22" x14ac:dyDescent="0.25">
      <c r="D69" t="s">
        <v>6</v>
      </c>
      <c r="E69" t="s">
        <v>7</v>
      </c>
      <c r="F69" t="s">
        <v>8</v>
      </c>
      <c r="G69" t="s">
        <v>9</v>
      </c>
      <c r="H69" t="s">
        <v>10</v>
      </c>
      <c r="I69" t="s">
        <v>11</v>
      </c>
      <c r="J69" t="s">
        <v>12</v>
      </c>
      <c r="K69" t="s">
        <v>13</v>
      </c>
      <c r="L69" t="s">
        <v>14</v>
      </c>
      <c r="M69" t="s">
        <v>15</v>
      </c>
      <c r="N69" t="s">
        <v>16</v>
      </c>
      <c r="O69" t="s">
        <v>17</v>
      </c>
      <c r="P69" t="s">
        <v>18</v>
      </c>
      <c r="Q69" t="s">
        <v>19</v>
      </c>
      <c r="R69" t="s">
        <v>20</v>
      </c>
      <c r="S69" t="s">
        <v>21</v>
      </c>
      <c r="T69" t="s">
        <v>24</v>
      </c>
    </row>
    <row r="70" spans="3:22" x14ac:dyDescent="0.25">
      <c r="C70" s="9" t="s">
        <v>0</v>
      </c>
      <c r="D70">
        <v>1.2699999999999999E-2</v>
      </c>
      <c r="E70">
        <v>1.2699999999999999E-2</v>
      </c>
      <c r="F70">
        <v>1.2699999999999999E-2</v>
      </c>
      <c r="G70">
        <v>1.2699999999999999E-2</v>
      </c>
      <c r="H70">
        <v>1.2699999999999999E-2</v>
      </c>
      <c r="I70">
        <v>1.2699999999999999E-2</v>
      </c>
      <c r="J70">
        <v>1.2699999999999999E-2</v>
      </c>
      <c r="K70">
        <v>1.2699999999999999E-2</v>
      </c>
      <c r="L70">
        <v>1.2699999999999999E-2</v>
      </c>
      <c r="M70">
        <v>1.2699999999999999E-2</v>
      </c>
      <c r="N70">
        <v>1.2699999999999999E-2</v>
      </c>
      <c r="O70">
        <v>1.2699999999999999E-2</v>
      </c>
      <c r="P70">
        <v>1.2699999999999999E-2</v>
      </c>
      <c r="Q70">
        <v>1.2699999999999999E-2</v>
      </c>
      <c r="R70">
        <v>1.2699999999999999E-2</v>
      </c>
      <c r="S70">
        <v>1.2699999999999999E-2</v>
      </c>
      <c r="T70" t="s">
        <v>25</v>
      </c>
    </row>
    <row r="71" spans="3:22" x14ac:dyDescent="0.25">
      <c r="C71" s="9" t="s">
        <v>1</v>
      </c>
      <c r="D71">
        <v>9.4018400000000002E-2</v>
      </c>
      <c r="E71">
        <v>9.4018400000000002E-2</v>
      </c>
      <c r="F71">
        <v>9.4018400000000002E-2</v>
      </c>
      <c r="G71">
        <v>9.4018400000000002E-2</v>
      </c>
      <c r="H71">
        <v>9.4018400000000002E-2</v>
      </c>
      <c r="I71">
        <v>9.4018400000000002E-2</v>
      </c>
      <c r="J71">
        <v>9.4018400000000002E-2</v>
      </c>
      <c r="K71">
        <v>9.4018400000000002E-2</v>
      </c>
      <c r="L71">
        <v>9.4018400000000002E-2</v>
      </c>
      <c r="M71">
        <v>9.4018400000000002E-2</v>
      </c>
      <c r="N71">
        <v>9.4018400000000002E-2</v>
      </c>
      <c r="O71">
        <v>9.4018400000000002E-2</v>
      </c>
      <c r="P71">
        <v>9.4018400000000002E-2</v>
      </c>
      <c r="Q71">
        <v>9.4018400000000002E-2</v>
      </c>
      <c r="R71">
        <v>9.4018400000000002E-2</v>
      </c>
      <c r="S71">
        <v>9.4018400000000002E-2</v>
      </c>
      <c r="T71" t="s">
        <v>25</v>
      </c>
    </row>
    <row r="72" spans="3:22" x14ac:dyDescent="0.25">
      <c r="C72" t="s">
        <v>2</v>
      </c>
      <c r="D72">
        <v>3.2500000000000001E-2</v>
      </c>
      <c r="E72">
        <v>3.2500000000000001E-2</v>
      </c>
      <c r="F72">
        <v>3.2500000000000001E-2</v>
      </c>
      <c r="G72">
        <v>3.2500000000000001E-2</v>
      </c>
      <c r="H72">
        <v>3.2500000000000001E-2</v>
      </c>
      <c r="I72">
        <v>5.8999999999999997E-2</v>
      </c>
      <c r="J72">
        <v>5.8999999999999997E-2</v>
      </c>
      <c r="K72">
        <v>5.8999999999999997E-2</v>
      </c>
      <c r="L72">
        <v>5.8999999999999997E-2</v>
      </c>
      <c r="M72">
        <v>0.10299999999999999</v>
      </c>
      <c r="N72">
        <v>0.1</v>
      </c>
      <c r="O72">
        <v>0.1</v>
      </c>
      <c r="P72">
        <v>0.1</v>
      </c>
      <c r="Q72">
        <v>0.10299999999999999</v>
      </c>
      <c r="R72">
        <v>0.10299999999999999</v>
      </c>
      <c r="S72">
        <v>0.13500000000000001</v>
      </c>
    </row>
    <row r="73" spans="3:22" x14ac:dyDescent="0.25">
      <c r="C73" t="s">
        <v>3</v>
      </c>
      <c r="D73">
        <v>5.7165000000000001E-2</v>
      </c>
      <c r="E73">
        <v>5.7165000000000001E-2</v>
      </c>
      <c r="F73">
        <v>5.7165000000000001E-2</v>
      </c>
      <c r="G73">
        <v>5.7165000000000001E-2</v>
      </c>
      <c r="H73">
        <v>5.7165000000000001E-2</v>
      </c>
      <c r="I73">
        <v>5.7165000000000001E-2</v>
      </c>
      <c r="J73">
        <v>5.7165000000000001E-2</v>
      </c>
      <c r="K73">
        <v>5.7165000000000001E-2</v>
      </c>
      <c r="L73">
        <v>5.7165000000000001E-2</v>
      </c>
      <c r="M73">
        <v>5.7165000000000001E-2</v>
      </c>
      <c r="N73">
        <v>5.7165000000000001E-2</v>
      </c>
      <c r="O73">
        <v>5.7165000000000001E-2</v>
      </c>
      <c r="P73">
        <v>5.7165000000000001E-2</v>
      </c>
      <c r="Q73">
        <v>5.7165000000000001E-2</v>
      </c>
      <c r="R73">
        <v>5.7165000000000001E-2</v>
      </c>
      <c r="S73">
        <v>5.7165000000000001E-2</v>
      </c>
    </row>
    <row r="74" spans="3:22" x14ac:dyDescent="0.25">
      <c r="C74" t="s">
        <v>4</v>
      </c>
      <c r="D74">
        <v>6.8000000000000005E-2</v>
      </c>
      <c r="E74">
        <v>6.8000000000000005E-2</v>
      </c>
      <c r="F74">
        <v>6.8000000000000005E-2</v>
      </c>
      <c r="G74">
        <v>6.8000000000000005E-2</v>
      </c>
      <c r="H74">
        <v>6.8000000000000005E-2</v>
      </c>
      <c r="I74">
        <v>7.5999999999999998E-2</v>
      </c>
      <c r="J74">
        <v>7.5999999999999998E-2</v>
      </c>
      <c r="K74">
        <v>7.5999999999999998E-2</v>
      </c>
      <c r="L74">
        <v>7.5999999999999998E-2</v>
      </c>
      <c r="M74">
        <v>0.19500000000000001</v>
      </c>
      <c r="N74">
        <v>0.21</v>
      </c>
      <c r="O74">
        <v>0.21</v>
      </c>
      <c r="P74">
        <v>0.21</v>
      </c>
      <c r="Q74">
        <v>0.2</v>
      </c>
      <c r="R74">
        <v>0.2</v>
      </c>
      <c r="S74">
        <v>0.26</v>
      </c>
    </row>
    <row r="75" spans="3:22" x14ac:dyDescent="0.25">
      <c r="C75" t="s">
        <v>5</v>
      </c>
      <c r="D75">
        <v>6.1717599999999997E-2</v>
      </c>
      <c r="E75">
        <v>6.1717599999999997E-2</v>
      </c>
      <c r="F75">
        <v>6.1717599999999997E-2</v>
      </c>
      <c r="G75">
        <v>6.1717599999999997E-2</v>
      </c>
      <c r="H75">
        <v>6.1717599999999997E-2</v>
      </c>
      <c r="I75">
        <v>6.1717599999999997E-2</v>
      </c>
      <c r="J75">
        <v>6.1717599999999997E-2</v>
      </c>
      <c r="K75">
        <v>6.1717599999999997E-2</v>
      </c>
      <c r="L75">
        <v>6.1717599999999997E-2</v>
      </c>
      <c r="M75">
        <v>6.1717599999999997E-2</v>
      </c>
      <c r="N75">
        <v>6.1717599999999997E-2</v>
      </c>
      <c r="O75">
        <v>6.1717599999999997E-2</v>
      </c>
      <c r="P75">
        <v>6.1717599999999997E-2</v>
      </c>
      <c r="Q75">
        <v>6.1717599999999997E-2</v>
      </c>
      <c r="R75">
        <v>6.1717599999999997E-2</v>
      </c>
      <c r="S75">
        <v>6.1717599999999997E-2</v>
      </c>
    </row>
    <row r="77" spans="3:22" ht="15.75" thickBot="1" x14ac:dyDescent="0.3">
      <c r="C77" s="51" t="s">
        <v>236</v>
      </c>
    </row>
    <row r="78" spans="3:22" x14ac:dyDescent="0.25">
      <c r="D78" t="s">
        <v>6</v>
      </c>
      <c r="E78" t="s">
        <v>7</v>
      </c>
      <c r="F78" t="s">
        <v>8</v>
      </c>
      <c r="G78" t="s">
        <v>9</v>
      </c>
      <c r="H78" t="s">
        <v>10</v>
      </c>
      <c r="I78" t="s">
        <v>11</v>
      </c>
      <c r="J78" t="s">
        <v>12</v>
      </c>
      <c r="K78" t="s">
        <v>13</v>
      </c>
      <c r="L78" t="s">
        <v>14</v>
      </c>
      <c r="M78" t="s">
        <v>15</v>
      </c>
      <c r="N78" t="s">
        <v>16</v>
      </c>
      <c r="O78" t="s">
        <v>17</v>
      </c>
      <c r="P78" t="s">
        <v>18</v>
      </c>
      <c r="Q78" t="s">
        <v>19</v>
      </c>
      <c r="R78" t="s">
        <v>20</v>
      </c>
      <c r="S78" t="s">
        <v>21</v>
      </c>
    </row>
    <row r="79" spans="3:22" x14ac:dyDescent="0.25">
      <c r="C79" t="s">
        <v>4</v>
      </c>
      <c r="D79">
        <v>0.28388239999999998</v>
      </c>
      <c r="E79">
        <v>0.28388239999999998</v>
      </c>
      <c r="F79">
        <v>0.22411800000000001</v>
      </c>
      <c r="G79">
        <v>0.28388239999999998</v>
      </c>
      <c r="H79">
        <v>0.22411800000000001</v>
      </c>
      <c r="I79">
        <v>0.22411800000000001</v>
      </c>
      <c r="J79">
        <v>0.22411800000000001</v>
      </c>
      <c r="K79">
        <v>0.28388239999999998</v>
      </c>
      <c r="L79">
        <v>0.28388239999999998</v>
      </c>
      <c r="M79">
        <v>0.28388239999999998</v>
      </c>
      <c r="N79">
        <v>0.28388239999999998</v>
      </c>
      <c r="O79">
        <v>0.28388239999999998</v>
      </c>
      <c r="P79">
        <v>0.28388239999999998</v>
      </c>
      <c r="Q79">
        <v>0.28388239999999998</v>
      </c>
      <c r="R79">
        <v>0.28388239999999998</v>
      </c>
      <c r="S79">
        <v>0.28388239999999998</v>
      </c>
    </row>
    <row r="80" spans="3:22" x14ac:dyDescent="0.25">
      <c r="C80" t="s">
        <v>5</v>
      </c>
      <c r="D80">
        <v>4.7638600000000003E-2</v>
      </c>
      <c r="E80">
        <v>4.7638600000000003E-2</v>
      </c>
      <c r="F80">
        <v>4.7638600000000003E-2</v>
      </c>
      <c r="G80">
        <v>4.7638600000000003E-2</v>
      </c>
      <c r="H80">
        <v>4.7638600000000003E-2</v>
      </c>
      <c r="I80">
        <v>4.7638600000000003E-2</v>
      </c>
      <c r="J80">
        <v>4.7638600000000003E-2</v>
      </c>
      <c r="K80">
        <v>4.7638600000000003E-2</v>
      </c>
      <c r="L80">
        <v>4.7638600000000003E-2</v>
      </c>
      <c r="M80">
        <v>4.7638600000000003E-2</v>
      </c>
      <c r="N80">
        <v>4.7638600000000003E-2</v>
      </c>
      <c r="O80">
        <v>4.7638600000000003E-2</v>
      </c>
      <c r="P80">
        <v>4.7638600000000003E-2</v>
      </c>
      <c r="Q80">
        <v>4.7638600000000003E-2</v>
      </c>
      <c r="R80">
        <v>4.7638600000000003E-2</v>
      </c>
      <c r="S80">
        <v>4.7638600000000003E-2</v>
      </c>
    </row>
    <row r="81" spans="3:19" x14ac:dyDescent="0.25">
      <c r="C81" t="s">
        <v>2</v>
      </c>
      <c r="D81">
        <v>8.8604699999999995E-2</v>
      </c>
      <c r="E81">
        <v>8.8604699999999995E-2</v>
      </c>
      <c r="F81">
        <v>8.8604699999999995E-2</v>
      </c>
      <c r="G81">
        <v>8.8604699999999995E-2</v>
      </c>
      <c r="H81">
        <v>8.8604699999999995E-2</v>
      </c>
      <c r="I81">
        <v>8.8604699999999995E-2</v>
      </c>
      <c r="J81">
        <v>8.8604699999999995E-2</v>
      </c>
      <c r="K81">
        <v>8.8604699999999995E-2</v>
      </c>
      <c r="L81">
        <v>8.8604699999999995E-2</v>
      </c>
      <c r="M81">
        <v>8.8604699999999995E-2</v>
      </c>
      <c r="N81">
        <v>8.8604699999999995E-2</v>
      </c>
      <c r="O81">
        <v>8.8604699999999995E-2</v>
      </c>
      <c r="P81">
        <v>8.8604699999999995E-2</v>
      </c>
      <c r="Q81">
        <v>8.8604699999999995E-2</v>
      </c>
      <c r="R81">
        <v>8.8604699999999995E-2</v>
      </c>
      <c r="S81">
        <v>8.8604699999999995E-2</v>
      </c>
    </row>
    <row r="82" spans="3:19" x14ac:dyDescent="0.25">
      <c r="C82" t="s">
        <v>3</v>
      </c>
      <c r="D82">
        <v>4.19186E-2</v>
      </c>
      <c r="E82">
        <v>4.19186E-2</v>
      </c>
      <c r="F82">
        <v>4.19186E-2</v>
      </c>
      <c r="G82">
        <v>4.19186E-2</v>
      </c>
      <c r="H82">
        <v>4.19186E-2</v>
      </c>
      <c r="I82">
        <v>4.19186E-2</v>
      </c>
      <c r="J82">
        <v>4.19186E-2</v>
      </c>
      <c r="K82">
        <v>4.19186E-2</v>
      </c>
      <c r="L82">
        <v>4.19186E-2</v>
      </c>
      <c r="M82">
        <v>4.19186E-2</v>
      </c>
      <c r="N82">
        <v>4.19186E-2</v>
      </c>
      <c r="O82">
        <v>4.19186E-2</v>
      </c>
      <c r="P82">
        <v>4.19186E-2</v>
      </c>
      <c r="Q82">
        <v>4.19186E-2</v>
      </c>
      <c r="R82">
        <v>4.19186E-2</v>
      </c>
      <c r="S82">
        <v>4.19186E-2</v>
      </c>
    </row>
    <row r="83" spans="3:19" x14ac:dyDescent="0.25">
      <c r="C83" t="s">
        <v>22</v>
      </c>
      <c r="D83">
        <v>5.0799999999999998E-2</v>
      </c>
      <c r="E83">
        <v>5.0799999999999998E-2</v>
      </c>
      <c r="F83">
        <v>5.0799999999999998E-2</v>
      </c>
      <c r="G83">
        <v>5.0799999999999998E-2</v>
      </c>
      <c r="H83">
        <v>5.0799999999999998E-2</v>
      </c>
      <c r="I83">
        <v>1.9050000000000001E-2</v>
      </c>
      <c r="J83">
        <v>1.9050000000000001E-2</v>
      </c>
      <c r="K83">
        <v>5.0799999999999998E-2</v>
      </c>
      <c r="L83">
        <v>5.0799999999999998E-2</v>
      </c>
      <c r="M83">
        <v>5.0799999999999998E-2</v>
      </c>
      <c r="N83">
        <v>5.0799999999999998E-2</v>
      </c>
      <c r="O83">
        <v>5.0799999999999998E-2</v>
      </c>
      <c r="P83">
        <v>5.0799999999999998E-2</v>
      </c>
      <c r="Q83">
        <v>5.0799999999999998E-2</v>
      </c>
      <c r="R83">
        <v>5.0799999999999998E-2</v>
      </c>
      <c r="S83">
        <v>5.0799999999999998E-2</v>
      </c>
    </row>
    <row r="84" spans="3:19" x14ac:dyDescent="0.25">
      <c r="C84" t="s">
        <v>23</v>
      </c>
      <c r="D84">
        <v>2.8840000000000001E-2</v>
      </c>
      <c r="E84">
        <v>2.8840000000000001E-2</v>
      </c>
      <c r="F84">
        <v>2.8840000000000001E-2</v>
      </c>
      <c r="G84">
        <v>2.8840000000000001E-2</v>
      </c>
      <c r="H84">
        <v>2.8840000000000001E-2</v>
      </c>
      <c r="I84">
        <v>2.8840000000000001E-2</v>
      </c>
      <c r="J84">
        <v>2.8840000000000001E-2</v>
      </c>
      <c r="K84">
        <v>2.8840000000000001E-2</v>
      </c>
      <c r="L84">
        <v>2.8840000000000001E-2</v>
      </c>
      <c r="M84">
        <v>2.8840000000000001E-2</v>
      </c>
      <c r="N84">
        <v>2.8840000000000001E-2</v>
      </c>
      <c r="O84">
        <v>2.8840000000000001E-2</v>
      </c>
      <c r="P84">
        <v>2.8840000000000001E-2</v>
      </c>
      <c r="Q84">
        <v>2.8840000000000001E-2</v>
      </c>
      <c r="R84">
        <v>2.8840000000000001E-2</v>
      </c>
      <c r="S84">
        <v>2.8840000000000001E-2</v>
      </c>
    </row>
    <row r="86" spans="3:19" ht="15.75" thickBot="1" x14ac:dyDescent="0.3">
      <c r="C86" s="51" t="s">
        <v>175</v>
      </c>
    </row>
    <row r="88" spans="3:19" x14ac:dyDescent="0.25">
      <c r="C88" s="10" t="s">
        <v>169</v>
      </c>
      <c r="D88" t="s">
        <v>6</v>
      </c>
      <c r="E88" t="s">
        <v>7</v>
      </c>
      <c r="F88" t="s">
        <v>8</v>
      </c>
      <c r="G88" t="s">
        <v>9</v>
      </c>
      <c r="H88" t="s">
        <v>10</v>
      </c>
      <c r="I88" t="s">
        <v>11</v>
      </c>
      <c r="J88" t="s">
        <v>12</v>
      </c>
      <c r="K88" t="s">
        <v>13</v>
      </c>
      <c r="L88" t="s">
        <v>14</v>
      </c>
      <c r="M88" t="s">
        <v>15</v>
      </c>
      <c r="N88" t="s">
        <v>16</v>
      </c>
      <c r="O88" t="s">
        <v>17</v>
      </c>
      <c r="P88" t="s">
        <v>18</v>
      </c>
      <c r="Q88" t="s">
        <v>19</v>
      </c>
      <c r="R88" t="s">
        <v>20</v>
      </c>
      <c r="S88" t="s">
        <v>21</v>
      </c>
    </row>
    <row r="89" spans="3:19" x14ac:dyDescent="0.25">
      <c r="C89" t="s">
        <v>43</v>
      </c>
      <c r="D89" s="5">
        <f>(D79/0.0254)/(D80*6.933)</f>
        <v>33.839548617042801</v>
      </c>
      <c r="E89" s="5">
        <f>(E79/0.0254)/(E80*6.933)</f>
        <v>33.839548617042801</v>
      </c>
      <c r="F89" s="5">
        <f>(F79/0.0254)/(F80*6.933)</f>
        <v>26.715470761675963</v>
      </c>
      <c r="G89" s="5">
        <f t="shared" ref="G89:S89" si="10">(G79/0.0254)/(G80*6.933)</f>
        <v>33.839548617042801</v>
      </c>
      <c r="H89" s="5">
        <f t="shared" si="10"/>
        <v>26.715470761675963</v>
      </c>
      <c r="I89" s="5">
        <f t="shared" si="10"/>
        <v>26.715470761675963</v>
      </c>
      <c r="J89" s="5">
        <f t="shared" si="10"/>
        <v>26.715470761675963</v>
      </c>
      <c r="K89" s="5">
        <f t="shared" si="10"/>
        <v>33.839548617042801</v>
      </c>
      <c r="L89" s="5">
        <f t="shared" si="10"/>
        <v>33.839548617042801</v>
      </c>
      <c r="M89" s="5">
        <f t="shared" si="10"/>
        <v>33.839548617042801</v>
      </c>
      <c r="N89" s="5">
        <f t="shared" si="10"/>
        <v>33.839548617042801</v>
      </c>
      <c r="O89" s="5">
        <f t="shared" si="10"/>
        <v>33.839548617042801</v>
      </c>
      <c r="P89" s="5">
        <f t="shared" si="10"/>
        <v>33.839548617042801</v>
      </c>
      <c r="Q89" s="5">
        <f t="shared" si="10"/>
        <v>33.839548617042801</v>
      </c>
      <c r="R89" s="5">
        <f t="shared" si="10"/>
        <v>33.839548617042801</v>
      </c>
      <c r="S89" s="5">
        <f t="shared" si="10"/>
        <v>33.839548617042801</v>
      </c>
    </row>
    <row r="90" spans="3:19" ht="15.75" thickBot="1" x14ac:dyDescent="0.3">
      <c r="C90" s="52" t="s">
        <v>173</v>
      </c>
      <c r="D90" s="53">
        <f>$K$35</f>
        <v>0.45045968245702767</v>
      </c>
      <c r="E90" s="53">
        <f t="shared" ref="E90:S90" si="11">$K$35</f>
        <v>0.45045968245702767</v>
      </c>
      <c r="F90" s="53">
        <f t="shared" si="11"/>
        <v>0.45045968245702767</v>
      </c>
      <c r="G90" s="53">
        <f t="shared" si="11"/>
        <v>0.45045968245702767</v>
      </c>
      <c r="H90" s="53">
        <f t="shared" si="11"/>
        <v>0.45045968245702767</v>
      </c>
      <c r="I90" s="53">
        <f t="shared" si="11"/>
        <v>0.45045968245702767</v>
      </c>
      <c r="J90" s="53">
        <f t="shared" si="11"/>
        <v>0.45045968245702767</v>
      </c>
      <c r="K90" s="53">
        <f t="shared" si="11"/>
        <v>0.45045968245702767</v>
      </c>
      <c r="L90" s="53">
        <f t="shared" si="11"/>
        <v>0.45045968245702767</v>
      </c>
      <c r="M90" s="53">
        <f t="shared" si="11"/>
        <v>0.45045968245702767</v>
      </c>
      <c r="N90" s="53">
        <f t="shared" si="11"/>
        <v>0.45045968245702767</v>
      </c>
      <c r="O90" s="53">
        <f t="shared" si="11"/>
        <v>0.45045968245702767</v>
      </c>
      <c r="P90" s="53">
        <f t="shared" si="11"/>
        <v>0.45045968245702767</v>
      </c>
      <c r="Q90" s="53">
        <f t="shared" si="11"/>
        <v>0.45045968245702767</v>
      </c>
      <c r="R90" s="53">
        <f t="shared" si="11"/>
        <v>0.45045968245702767</v>
      </c>
      <c r="S90" s="53">
        <f t="shared" si="11"/>
        <v>0.45045968245702767</v>
      </c>
    </row>
    <row r="91" spans="3:19" ht="15.75" thickTop="1" x14ac:dyDescent="0.25">
      <c r="C91" t="s">
        <v>174</v>
      </c>
      <c r="D91" s="5">
        <f>D89+D90</f>
        <v>34.290008299499831</v>
      </c>
      <c r="E91" s="5">
        <f t="shared" ref="E91:S91" si="12">E89+E90</f>
        <v>34.290008299499831</v>
      </c>
      <c r="F91" s="5">
        <f t="shared" si="12"/>
        <v>27.165930444132989</v>
      </c>
      <c r="G91" s="5">
        <f t="shared" si="12"/>
        <v>34.290008299499831</v>
      </c>
      <c r="H91" s="5">
        <f t="shared" si="12"/>
        <v>27.165930444132989</v>
      </c>
      <c r="I91" s="5">
        <f t="shared" si="12"/>
        <v>27.165930444132989</v>
      </c>
      <c r="J91" s="5">
        <f t="shared" si="12"/>
        <v>27.165930444132989</v>
      </c>
      <c r="K91" s="5">
        <f t="shared" si="12"/>
        <v>34.290008299499831</v>
      </c>
      <c r="L91" s="5">
        <f t="shared" si="12"/>
        <v>34.290008299499831</v>
      </c>
      <c r="M91" s="5">
        <f t="shared" si="12"/>
        <v>34.290008299499831</v>
      </c>
      <c r="N91" s="5">
        <f t="shared" si="12"/>
        <v>34.290008299499831</v>
      </c>
      <c r="O91" s="5">
        <f t="shared" si="12"/>
        <v>34.290008299499831</v>
      </c>
      <c r="P91" s="5">
        <f t="shared" si="12"/>
        <v>34.290008299499831</v>
      </c>
      <c r="Q91" s="5">
        <f t="shared" si="12"/>
        <v>34.290008299499831</v>
      </c>
      <c r="R91" s="5">
        <f t="shared" si="12"/>
        <v>34.290008299499831</v>
      </c>
      <c r="S91" s="5">
        <f t="shared" si="12"/>
        <v>34.290008299499831</v>
      </c>
    </row>
    <row r="92" spans="3:19" ht="15.75" thickBot="1" x14ac:dyDescent="0.3">
      <c r="C92" s="52" t="s">
        <v>96</v>
      </c>
      <c r="D92" s="53">
        <f>D106</f>
        <v>38</v>
      </c>
      <c r="E92" s="53">
        <f t="shared" ref="E92:S92" si="13">E106</f>
        <v>38</v>
      </c>
      <c r="F92" s="53">
        <f t="shared" si="13"/>
        <v>30</v>
      </c>
      <c r="G92" s="53">
        <f t="shared" si="13"/>
        <v>38</v>
      </c>
      <c r="H92" s="53">
        <f t="shared" si="13"/>
        <v>30</v>
      </c>
      <c r="I92" s="53">
        <f t="shared" si="13"/>
        <v>30</v>
      </c>
      <c r="J92" s="53">
        <f t="shared" si="13"/>
        <v>30</v>
      </c>
      <c r="K92" s="53">
        <f t="shared" si="13"/>
        <v>38</v>
      </c>
      <c r="L92" s="53">
        <f t="shared" si="13"/>
        <v>38</v>
      </c>
      <c r="M92" s="53">
        <f t="shared" si="13"/>
        <v>38</v>
      </c>
      <c r="N92" s="53">
        <f t="shared" si="13"/>
        <v>38</v>
      </c>
      <c r="O92" s="53">
        <f t="shared" si="13"/>
        <v>38</v>
      </c>
      <c r="P92" s="53">
        <f t="shared" si="13"/>
        <v>38</v>
      </c>
      <c r="Q92" s="53">
        <f t="shared" si="13"/>
        <v>38</v>
      </c>
      <c r="R92" s="53">
        <f t="shared" si="13"/>
        <v>38</v>
      </c>
      <c r="S92" s="53">
        <f t="shared" si="13"/>
        <v>38</v>
      </c>
    </row>
    <row r="93" spans="3:19" ht="15.75" thickTop="1" x14ac:dyDescent="0.25">
      <c r="C93" s="88" t="s">
        <v>269</v>
      </c>
      <c r="D93" s="7">
        <f>(D89-D92)/D92</f>
        <v>-0.10948556270939996</v>
      </c>
      <c r="E93" s="7">
        <f t="shared" ref="E93:S93" si="14">(E89-E92)/E92</f>
        <v>-0.10948556270939996</v>
      </c>
      <c r="F93" s="7">
        <f t="shared" si="14"/>
        <v>-0.10948430794413457</v>
      </c>
      <c r="G93" s="7">
        <f t="shared" si="14"/>
        <v>-0.10948556270939996</v>
      </c>
      <c r="H93" s="7">
        <f t="shared" si="14"/>
        <v>-0.10948430794413457</v>
      </c>
      <c r="I93" s="7">
        <f t="shared" si="14"/>
        <v>-0.10948430794413457</v>
      </c>
      <c r="J93" s="7">
        <f t="shared" si="14"/>
        <v>-0.10948430794413457</v>
      </c>
      <c r="K93" s="7">
        <f t="shared" si="14"/>
        <v>-0.10948556270939996</v>
      </c>
      <c r="L93" s="7">
        <f t="shared" si="14"/>
        <v>-0.10948556270939996</v>
      </c>
      <c r="M93" s="7">
        <f t="shared" si="14"/>
        <v>-0.10948556270939996</v>
      </c>
      <c r="N93" s="7">
        <f t="shared" si="14"/>
        <v>-0.10948556270939996</v>
      </c>
      <c r="O93" s="7">
        <f t="shared" si="14"/>
        <v>-0.10948556270939996</v>
      </c>
      <c r="P93" s="7">
        <f t="shared" si="14"/>
        <v>-0.10948556270939996</v>
      </c>
      <c r="Q93" s="7">
        <f t="shared" si="14"/>
        <v>-0.10948556270939996</v>
      </c>
      <c r="R93" s="7">
        <f t="shared" si="14"/>
        <v>-0.10948556270939996</v>
      </c>
      <c r="S93" s="7">
        <f t="shared" si="14"/>
        <v>-0.10948556270939996</v>
      </c>
    </row>
    <row r="94" spans="3:19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3:19" x14ac:dyDescent="0.25">
      <c r="C95" s="10" t="s">
        <v>170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3:19" x14ac:dyDescent="0.25">
      <c r="C96" t="s">
        <v>44</v>
      </c>
      <c r="D96" s="5">
        <f>(D81/0.0254)/(D82*6.933)</f>
        <v>12.003145567909613</v>
      </c>
      <c r="E96" s="5">
        <f>(E81/0.0254)/(E82*6.933)</f>
        <v>12.003145567909613</v>
      </c>
      <c r="F96" s="5">
        <f t="shared" ref="F96:S96" si="15">(F81/0.0254)/(F82*6.933)</f>
        <v>12.003145567909613</v>
      </c>
      <c r="G96" s="5">
        <f t="shared" si="15"/>
        <v>12.003145567909613</v>
      </c>
      <c r="H96" s="5">
        <f>(H81/0.0254)/(H82*6.933)</f>
        <v>12.003145567909613</v>
      </c>
      <c r="I96" s="5">
        <f t="shared" si="15"/>
        <v>12.003145567909613</v>
      </c>
      <c r="J96" s="5">
        <f t="shared" si="15"/>
        <v>12.003145567909613</v>
      </c>
      <c r="K96" s="5">
        <f t="shared" si="15"/>
        <v>12.003145567909613</v>
      </c>
      <c r="L96" s="5">
        <f t="shared" si="15"/>
        <v>12.003145567909613</v>
      </c>
      <c r="M96" s="5">
        <f t="shared" si="15"/>
        <v>12.003145567909613</v>
      </c>
      <c r="N96" s="5">
        <f t="shared" si="15"/>
        <v>12.003145567909613</v>
      </c>
      <c r="O96" s="5">
        <f t="shared" si="15"/>
        <v>12.003145567909613</v>
      </c>
      <c r="P96" s="5">
        <f t="shared" si="15"/>
        <v>12.003145567909613</v>
      </c>
      <c r="Q96" s="5">
        <f t="shared" si="15"/>
        <v>12.003145567909613</v>
      </c>
      <c r="R96" s="5">
        <f t="shared" si="15"/>
        <v>12.003145567909613</v>
      </c>
      <c r="S96" s="5">
        <f t="shared" si="15"/>
        <v>12.003145567909613</v>
      </c>
    </row>
    <row r="97" spans="3:20" ht="15.75" thickBot="1" x14ac:dyDescent="0.3">
      <c r="C97" s="52" t="s">
        <v>45</v>
      </c>
      <c r="D97" s="53">
        <f>(D83/0.0254)/(D84*6.933)</f>
        <v>10.002614683478262</v>
      </c>
      <c r="E97" s="53">
        <f t="shared" ref="E97:S97" si="16">(E83/0.0254)/(E84*6.933)</f>
        <v>10.002614683478262</v>
      </c>
      <c r="F97" s="53">
        <f t="shared" si="16"/>
        <v>10.002614683478262</v>
      </c>
      <c r="G97" s="53">
        <f t="shared" si="16"/>
        <v>10.002614683478262</v>
      </c>
      <c r="H97" s="53">
        <f t="shared" si="16"/>
        <v>10.002614683478262</v>
      </c>
      <c r="I97" s="53">
        <f t="shared" si="16"/>
        <v>3.7509805063043484</v>
      </c>
      <c r="J97" s="53">
        <f t="shared" si="16"/>
        <v>3.7509805063043484</v>
      </c>
      <c r="K97" s="53">
        <f t="shared" si="16"/>
        <v>10.002614683478262</v>
      </c>
      <c r="L97" s="53">
        <f t="shared" si="16"/>
        <v>10.002614683478262</v>
      </c>
      <c r="M97" s="53">
        <f t="shared" si="16"/>
        <v>10.002614683478262</v>
      </c>
      <c r="N97" s="53">
        <f t="shared" si="16"/>
        <v>10.002614683478262</v>
      </c>
      <c r="O97" s="53">
        <f t="shared" si="16"/>
        <v>10.002614683478262</v>
      </c>
      <c r="P97" s="53">
        <f t="shared" si="16"/>
        <v>10.002614683478262</v>
      </c>
      <c r="Q97" s="53">
        <f t="shared" si="16"/>
        <v>10.002614683478262</v>
      </c>
      <c r="R97" s="53">
        <f t="shared" si="16"/>
        <v>10.002614683478262</v>
      </c>
      <c r="S97" s="53">
        <f t="shared" si="16"/>
        <v>10.002614683478262</v>
      </c>
    </row>
    <row r="98" spans="3:20" ht="15.75" thickTop="1" x14ac:dyDescent="0.25">
      <c r="C98" t="s">
        <v>97</v>
      </c>
      <c r="D98" s="5">
        <f>D96+D97</f>
        <v>22.005760251387876</v>
      </c>
      <c r="E98" s="5">
        <f t="shared" ref="E98:S98" si="17">E96+E97</f>
        <v>22.005760251387876</v>
      </c>
      <c r="F98" s="5">
        <f t="shared" si="17"/>
        <v>22.005760251387876</v>
      </c>
      <c r="G98" s="5">
        <f t="shared" si="17"/>
        <v>22.005760251387876</v>
      </c>
      <c r="H98" s="5">
        <f t="shared" si="17"/>
        <v>22.005760251387876</v>
      </c>
      <c r="I98" s="5">
        <f t="shared" si="17"/>
        <v>15.754126074213961</v>
      </c>
      <c r="J98" s="5">
        <f t="shared" si="17"/>
        <v>15.754126074213961</v>
      </c>
      <c r="K98" s="5">
        <f t="shared" si="17"/>
        <v>22.005760251387876</v>
      </c>
      <c r="L98" s="5">
        <f t="shared" si="17"/>
        <v>22.005760251387876</v>
      </c>
      <c r="M98" s="5">
        <f t="shared" si="17"/>
        <v>22.005760251387876</v>
      </c>
      <c r="N98" s="5">
        <f t="shared" si="17"/>
        <v>22.005760251387876</v>
      </c>
      <c r="O98" s="5">
        <f t="shared" si="17"/>
        <v>22.005760251387876</v>
      </c>
      <c r="P98" s="5">
        <f t="shared" si="17"/>
        <v>22.005760251387876</v>
      </c>
      <c r="Q98" s="5">
        <f t="shared" si="17"/>
        <v>22.005760251387876</v>
      </c>
      <c r="R98" s="5">
        <f t="shared" si="17"/>
        <v>22.005760251387876</v>
      </c>
      <c r="S98" s="5">
        <f t="shared" si="17"/>
        <v>22.005760251387876</v>
      </c>
    </row>
    <row r="99" spans="3:20" x14ac:dyDescent="0.25">
      <c r="C99" t="s">
        <v>273</v>
      </c>
      <c r="D99" s="5">
        <f>$E$27+D98</f>
        <v>23.198864636928462</v>
      </c>
      <c r="E99" s="5">
        <f t="shared" ref="E99:S99" si="18">$E$27+E98</f>
        <v>23.198864636928462</v>
      </c>
      <c r="F99" s="5">
        <f t="shared" si="18"/>
        <v>23.198864636928462</v>
      </c>
      <c r="G99" s="5">
        <f t="shared" si="18"/>
        <v>23.198864636928462</v>
      </c>
      <c r="H99" s="5">
        <f t="shared" si="18"/>
        <v>23.198864636928462</v>
      </c>
      <c r="I99" s="5">
        <f t="shared" si="18"/>
        <v>16.947230459754547</v>
      </c>
      <c r="J99" s="5">
        <f t="shared" si="18"/>
        <v>16.947230459754547</v>
      </c>
      <c r="K99" s="5">
        <f t="shared" si="18"/>
        <v>23.198864636928462</v>
      </c>
      <c r="L99" s="5">
        <f t="shared" si="18"/>
        <v>23.198864636928462</v>
      </c>
      <c r="M99" s="5">
        <f t="shared" si="18"/>
        <v>23.198864636928462</v>
      </c>
      <c r="N99" s="5">
        <f t="shared" si="18"/>
        <v>23.198864636928462</v>
      </c>
      <c r="O99" s="5">
        <f t="shared" si="18"/>
        <v>23.198864636928462</v>
      </c>
      <c r="P99" s="5">
        <f t="shared" si="18"/>
        <v>23.198864636928462</v>
      </c>
      <c r="Q99" s="5">
        <f t="shared" si="18"/>
        <v>23.198864636928462</v>
      </c>
      <c r="R99" s="5">
        <f t="shared" si="18"/>
        <v>23.198864636928462</v>
      </c>
      <c r="S99" s="5">
        <f t="shared" si="18"/>
        <v>23.198864636928462</v>
      </c>
    </row>
    <row r="100" spans="3:20" ht="15.75" thickBot="1" x14ac:dyDescent="0.3">
      <c r="C100" s="52" t="s">
        <v>98</v>
      </c>
      <c r="D100" s="53">
        <f>D108</f>
        <v>20.833333333333332</v>
      </c>
      <c r="E100" s="53">
        <f t="shared" ref="E100:S100" si="19">E108</f>
        <v>20.833333333333332</v>
      </c>
      <c r="F100" s="53">
        <f t="shared" si="19"/>
        <v>20.833333333333332</v>
      </c>
      <c r="G100" s="53">
        <f t="shared" si="19"/>
        <v>20.833333333333332</v>
      </c>
      <c r="H100" s="53">
        <f t="shared" si="19"/>
        <v>20.833333333333332</v>
      </c>
      <c r="I100" s="53">
        <f t="shared" si="19"/>
        <v>15.384615384615383</v>
      </c>
      <c r="J100" s="53">
        <f t="shared" si="19"/>
        <v>15.384615384615383</v>
      </c>
      <c r="K100" s="53">
        <f t="shared" si="19"/>
        <v>20.833333333333332</v>
      </c>
      <c r="L100" s="53">
        <f t="shared" si="19"/>
        <v>20.833333333333332</v>
      </c>
      <c r="M100" s="53">
        <f t="shared" si="19"/>
        <v>20.833333333333332</v>
      </c>
      <c r="N100" s="53">
        <f t="shared" si="19"/>
        <v>20.833333333333332</v>
      </c>
      <c r="O100" s="53">
        <f t="shared" si="19"/>
        <v>20.833333333333332</v>
      </c>
      <c r="P100" s="53">
        <f t="shared" si="19"/>
        <v>20.833333333333332</v>
      </c>
      <c r="Q100" s="53">
        <f t="shared" si="19"/>
        <v>20.833333333333332</v>
      </c>
      <c r="R100" s="53">
        <f t="shared" si="19"/>
        <v>20.833333333333332</v>
      </c>
      <c r="S100" s="53">
        <f t="shared" si="19"/>
        <v>20.833333333333332</v>
      </c>
    </row>
    <row r="101" spans="3:20" ht="15.75" thickTop="1" x14ac:dyDescent="0.25">
      <c r="C101" s="88" t="s">
        <v>269</v>
      </c>
      <c r="D101" s="7">
        <f>(D99-D100)/D100</f>
        <v>0.11354550257256625</v>
      </c>
      <c r="E101" s="7">
        <f t="shared" ref="E101:S101" si="20">(E99-E100)/E100</f>
        <v>0.11354550257256625</v>
      </c>
      <c r="F101" s="7">
        <f t="shared" si="20"/>
        <v>0.11354550257256625</v>
      </c>
      <c r="G101" s="7">
        <f t="shared" si="20"/>
        <v>0.11354550257256625</v>
      </c>
      <c r="H101" s="7">
        <f t="shared" si="20"/>
        <v>0.11354550257256625</v>
      </c>
      <c r="I101" s="7">
        <f t="shared" si="20"/>
        <v>0.10156997988404563</v>
      </c>
      <c r="J101" s="7">
        <f t="shared" si="20"/>
        <v>0.10156997988404563</v>
      </c>
      <c r="K101" s="7">
        <f t="shared" si="20"/>
        <v>0.11354550257256625</v>
      </c>
      <c r="L101" s="7">
        <f t="shared" si="20"/>
        <v>0.11354550257256625</v>
      </c>
      <c r="M101" s="7">
        <f t="shared" si="20"/>
        <v>0.11354550257256625</v>
      </c>
      <c r="N101" s="7">
        <f t="shared" si="20"/>
        <v>0.11354550257256625</v>
      </c>
      <c r="O101" s="7">
        <f t="shared" si="20"/>
        <v>0.11354550257256625</v>
      </c>
      <c r="P101" s="7">
        <f t="shared" si="20"/>
        <v>0.11354550257256625</v>
      </c>
      <c r="Q101" s="7">
        <f t="shared" si="20"/>
        <v>0.11354550257256625</v>
      </c>
      <c r="R101" s="7">
        <f t="shared" si="20"/>
        <v>0.11354550257256625</v>
      </c>
      <c r="S101" s="7">
        <f t="shared" si="20"/>
        <v>0.11354550257256625</v>
      </c>
    </row>
    <row r="102" spans="3:20" x14ac:dyDescent="0.25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4" spans="3:20" ht="15.75" thickBot="1" x14ac:dyDescent="0.3">
      <c r="C104" s="51" t="s">
        <v>171</v>
      </c>
    </row>
    <row r="105" spans="3:20" x14ac:dyDescent="0.25">
      <c r="D105" t="s">
        <v>6</v>
      </c>
      <c r="E105" t="s">
        <v>7</v>
      </c>
      <c r="F105" t="s">
        <v>8</v>
      </c>
      <c r="G105" t="s">
        <v>9</v>
      </c>
      <c r="H105" t="s">
        <v>10</v>
      </c>
      <c r="I105" t="s">
        <v>11</v>
      </c>
      <c r="J105" t="s">
        <v>12</v>
      </c>
      <c r="K105" t="s">
        <v>13</v>
      </c>
      <c r="L105" t="s">
        <v>14</v>
      </c>
      <c r="M105" t="s">
        <v>15</v>
      </c>
      <c r="N105" t="s">
        <v>16</v>
      </c>
      <c r="O105" t="s">
        <v>17</v>
      </c>
      <c r="P105" t="s">
        <v>18</v>
      </c>
      <c r="Q105" t="s">
        <v>19</v>
      </c>
      <c r="R105" t="s">
        <v>20</v>
      </c>
      <c r="S105" t="s">
        <v>21</v>
      </c>
    </row>
    <row r="106" spans="3:20" x14ac:dyDescent="0.25">
      <c r="C106" s="6" t="s">
        <v>46</v>
      </c>
      <c r="D106" s="5">
        <v>38</v>
      </c>
      <c r="E106" s="5">
        <v>38</v>
      </c>
      <c r="F106" s="5">
        <v>30</v>
      </c>
      <c r="G106" s="5">
        <v>38</v>
      </c>
      <c r="H106" s="5">
        <v>30</v>
      </c>
      <c r="I106" s="5">
        <v>30</v>
      </c>
      <c r="J106" s="5">
        <v>30</v>
      </c>
      <c r="K106" s="5">
        <v>38</v>
      </c>
      <c r="L106" s="5">
        <v>38</v>
      </c>
      <c r="M106" s="5">
        <v>38</v>
      </c>
      <c r="N106" s="5">
        <v>38</v>
      </c>
      <c r="O106" s="5">
        <v>38</v>
      </c>
      <c r="P106" s="5">
        <v>38</v>
      </c>
      <c r="Q106" s="5">
        <v>38</v>
      </c>
      <c r="R106" s="5">
        <v>38</v>
      </c>
      <c r="S106" s="5">
        <v>38</v>
      </c>
    </row>
    <row r="107" spans="3:20" x14ac:dyDescent="0.25">
      <c r="C107" s="6" t="s">
        <v>172</v>
      </c>
      <c r="D107" s="5">
        <v>38</v>
      </c>
      <c r="E107" s="5">
        <v>30</v>
      </c>
      <c r="F107" s="5">
        <v>30</v>
      </c>
      <c r="G107" s="5">
        <v>30</v>
      </c>
      <c r="H107" s="5">
        <v>30</v>
      </c>
      <c r="I107" s="5">
        <v>30</v>
      </c>
      <c r="J107" s="5">
        <v>30</v>
      </c>
      <c r="K107" s="5">
        <v>38</v>
      </c>
      <c r="L107" s="5">
        <v>38</v>
      </c>
      <c r="M107" s="5">
        <v>38</v>
      </c>
      <c r="N107" s="5">
        <v>38</v>
      </c>
      <c r="O107" s="5">
        <v>38</v>
      </c>
      <c r="P107" s="5">
        <v>38</v>
      </c>
      <c r="Q107" s="5">
        <v>38</v>
      </c>
      <c r="R107" s="5">
        <v>38</v>
      </c>
      <c r="S107" s="5">
        <v>38</v>
      </c>
    </row>
    <row r="108" spans="3:20" x14ac:dyDescent="0.25">
      <c r="C108" s="6" t="s">
        <v>48</v>
      </c>
      <c r="D108" s="5">
        <f>1/0.048</f>
        <v>20.833333333333332</v>
      </c>
      <c r="E108" s="5">
        <f t="shared" ref="E108:H108" si="21">1/0.048</f>
        <v>20.833333333333332</v>
      </c>
      <c r="F108" s="5">
        <f t="shared" si="21"/>
        <v>20.833333333333332</v>
      </c>
      <c r="G108" s="5">
        <f t="shared" si="21"/>
        <v>20.833333333333332</v>
      </c>
      <c r="H108" s="5">
        <f t="shared" si="21"/>
        <v>20.833333333333332</v>
      </c>
      <c r="I108" s="5">
        <f>1/0.065</f>
        <v>15.384615384615383</v>
      </c>
      <c r="J108" s="5">
        <f>1/0.065</f>
        <v>15.384615384615383</v>
      </c>
      <c r="K108" s="5">
        <f t="shared" ref="K108:S108" si="22">1/0.048</f>
        <v>20.833333333333332</v>
      </c>
      <c r="L108" s="5">
        <f t="shared" si="22"/>
        <v>20.833333333333332</v>
      </c>
      <c r="M108" s="5">
        <f t="shared" si="22"/>
        <v>20.833333333333332</v>
      </c>
      <c r="N108" s="5">
        <f t="shared" si="22"/>
        <v>20.833333333333332</v>
      </c>
      <c r="O108" s="5">
        <f t="shared" si="22"/>
        <v>20.833333333333332</v>
      </c>
      <c r="P108" s="5">
        <f t="shared" si="22"/>
        <v>20.833333333333332</v>
      </c>
      <c r="Q108" s="5">
        <f t="shared" si="22"/>
        <v>20.833333333333332</v>
      </c>
      <c r="R108" s="5">
        <f t="shared" si="22"/>
        <v>20.833333333333332</v>
      </c>
      <c r="S108" s="5">
        <f t="shared" si="22"/>
        <v>20.833333333333332</v>
      </c>
      <c r="T108" t="s">
        <v>52</v>
      </c>
    </row>
    <row r="109" spans="3:20" x14ac:dyDescent="0.25">
      <c r="C109" t="s">
        <v>49</v>
      </c>
      <c r="D109" s="5">
        <f>1/0.077</f>
        <v>12.987012987012987</v>
      </c>
      <c r="E109" s="5">
        <f t="shared" ref="E109:R111" si="23">1/0.077</f>
        <v>12.987012987012987</v>
      </c>
      <c r="F109" s="5">
        <f t="shared" si="23"/>
        <v>12.987012987012987</v>
      </c>
      <c r="G109" s="5">
        <f t="shared" si="23"/>
        <v>12.987012987012987</v>
      </c>
      <c r="H109" s="5">
        <f t="shared" si="23"/>
        <v>12.987012987012987</v>
      </c>
      <c r="I109" s="5">
        <f t="shared" si="23"/>
        <v>12.987012987012987</v>
      </c>
      <c r="J109" s="5">
        <f t="shared" si="23"/>
        <v>12.987012987012987</v>
      </c>
      <c r="K109" s="5">
        <f t="shared" si="23"/>
        <v>12.987012987012987</v>
      </c>
      <c r="L109" s="5">
        <f t="shared" si="23"/>
        <v>12.987012987012987</v>
      </c>
      <c r="M109" s="5">
        <f t="shared" si="23"/>
        <v>12.987012987012987</v>
      </c>
      <c r="N109" s="5">
        <f t="shared" si="23"/>
        <v>12.987012987012987</v>
      </c>
      <c r="O109" s="5">
        <f t="shared" si="23"/>
        <v>12.987012987012987</v>
      </c>
      <c r="P109" s="5">
        <f t="shared" si="23"/>
        <v>12.987012987012987</v>
      </c>
      <c r="Q109" s="5">
        <f t="shared" si="23"/>
        <v>12.987012987012987</v>
      </c>
      <c r="R109" s="5">
        <f t="shared" si="23"/>
        <v>12.987012987012987</v>
      </c>
      <c r="S109" s="5">
        <f>1/0.059</f>
        <v>16.949152542372882</v>
      </c>
      <c r="T109" t="s">
        <v>52</v>
      </c>
    </row>
    <row r="110" spans="3:20" x14ac:dyDescent="0.25">
      <c r="C110" t="s">
        <v>50</v>
      </c>
      <c r="D110" s="5">
        <f>1/0.125</f>
        <v>8</v>
      </c>
      <c r="E110" s="5">
        <f t="shared" ref="E110:R110" si="24">1/0.125</f>
        <v>8</v>
      </c>
      <c r="F110" s="5">
        <f t="shared" si="24"/>
        <v>8</v>
      </c>
      <c r="G110" s="5">
        <f t="shared" si="24"/>
        <v>8</v>
      </c>
      <c r="H110" s="5">
        <f t="shared" si="24"/>
        <v>8</v>
      </c>
      <c r="I110" s="5">
        <f t="shared" si="24"/>
        <v>8</v>
      </c>
      <c r="J110" s="5">
        <f t="shared" si="24"/>
        <v>8</v>
      </c>
      <c r="K110" s="5">
        <f t="shared" si="24"/>
        <v>8</v>
      </c>
      <c r="L110" s="5">
        <f t="shared" si="24"/>
        <v>8</v>
      </c>
      <c r="M110" s="5">
        <f t="shared" si="24"/>
        <v>8</v>
      </c>
      <c r="N110" s="5">
        <f t="shared" si="24"/>
        <v>8</v>
      </c>
      <c r="O110" s="5">
        <f t="shared" si="24"/>
        <v>8</v>
      </c>
      <c r="P110" s="5">
        <f t="shared" si="24"/>
        <v>8</v>
      </c>
      <c r="Q110" s="5">
        <f t="shared" si="24"/>
        <v>8</v>
      </c>
      <c r="R110" s="5">
        <f t="shared" si="24"/>
        <v>8</v>
      </c>
      <c r="S110" s="5">
        <f>1/0.077</f>
        <v>12.987012987012987</v>
      </c>
      <c r="T110" t="s">
        <v>52</v>
      </c>
    </row>
    <row r="111" spans="3:20" x14ac:dyDescent="0.25">
      <c r="C111" t="s">
        <v>47</v>
      </c>
      <c r="D111" s="5">
        <f>1/0.077</f>
        <v>12.987012987012987</v>
      </c>
      <c r="E111" s="5">
        <f t="shared" si="23"/>
        <v>12.987012987012987</v>
      </c>
      <c r="F111" s="5">
        <f t="shared" si="23"/>
        <v>12.987012987012987</v>
      </c>
      <c r="G111" s="5">
        <f t="shared" si="23"/>
        <v>12.987012987012987</v>
      </c>
      <c r="H111" s="5">
        <f t="shared" si="23"/>
        <v>12.987012987012987</v>
      </c>
      <c r="I111" s="5">
        <f t="shared" si="23"/>
        <v>12.987012987012987</v>
      </c>
      <c r="J111" s="5">
        <f t="shared" si="23"/>
        <v>12.987012987012987</v>
      </c>
      <c r="K111" s="5">
        <f t="shared" si="23"/>
        <v>12.987012987012987</v>
      </c>
      <c r="L111" s="5">
        <f t="shared" si="23"/>
        <v>12.987012987012987</v>
      </c>
      <c r="M111" s="5">
        <f t="shared" si="23"/>
        <v>12.987012987012987</v>
      </c>
      <c r="N111" s="5">
        <f t="shared" si="23"/>
        <v>12.987012987012987</v>
      </c>
      <c r="O111" s="5">
        <f t="shared" si="23"/>
        <v>12.987012987012987</v>
      </c>
      <c r="P111" s="5">
        <f t="shared" si="23"/>
        <v>12.987012987012987</v>
      </c>
      <c r="Q111" s="5">
        <f t="shared" si="23"/>
        <v>12.987012987012987</v>
      </c>
      <c r="R111" s="5">
        <f t="shared" si="23"/>
        <v>12.987012987012987</v>
      </c>
      <c r="S111" s="5">
        <f>1/0.067</f>
        <v>14.925373134328357</v>
      </c>
      <c r="T111" t="s">
        <v>52</v>
      </c>
    </row>
    <row r="112" spans="3:20" x14ac:dyDescent="0.25">
      <c r="C112" t="s">
        <v>51</v>
      </c>
      <c r="D112">
        <f>1/0.2</f>
        <v>5</v>
      </c>
      <c r="E112">
        <f t="shared" ref="E112:P112" si="25">1/0.2</f>
        <v>5</v>
      </c>
      <c r="F112">
        <f t="shared" si="25"/>
        <v>5</v>
      </c>
      <c r="G112">
        <f t="shared" si="25"/>
        <v>5</v>
      </c>
      <c r="H112">
        <f t="shared" si="25"/>
        <v>5</v>
      </c>
      <c r="I112">
        <f t="shared" si="25"/>
        <v>5</v>
      </c>
      <c r="J112">
        <f t="shared" si="25"/>
        <v>5</v>
      </c>
      <c r="K112">
        <f t="shared" si="25"/>
        <v>5</v>
      </c>
      <c r="L112">
        <f t="shared" si="25"/>
        <v>5</v>
      </c>
      <c r="M112">
        <f t="shared" si="25"/>
        <v>5</v>
      </c>
      <c r="N112">
        <f t="shared" si="25"/>
        <v>5</v>
      </c>
      <c r="O112">
        <f t="shared" si="25"/>
        <v>5</v>
      </c>
      <c r="P112">
        <f t="shared" si="25"/>
        <v>5</v>
      </c>
      <c r="Q112">
        <f>1/0.1</f>
        <v>10</v>
      </c>
      <c r="R112">
        <f t="shared" ref="R112" si="26">1/0.1</f>
        <v>10</v>
      </c>
      <c r="S112" s="5">
        <f>1/0.053</f>
        <v>18.867924528301888</v>
      </c>
      <c r="T112" t="s">
        <v>52</v>
      </c>
    </row>
  </sheetData>
  <phoneticPr fontId="1" type="noConversion"/>
  <conditionalFormatting sqref="D101:S101">
    <cfRule type="colorScale" priority="1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D102:S102 D93:S93">
    <cfRule type="colorScale" priority="5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2359-E2F4-4FCE-8CDE-9989EBF69CB4}">
  <dimension ref="C2:X129"/>
  <sheetViews>
    <sheetView topLeftCell="A45" workbookViewId="0">
      <selection activeCell="C66" sqref="C66"/>
    </sheetView>
  </sheetViews>
  <sheetFormatPr defaultRowHeight="15" x14ac:dyDescent="0.25"/>
  <cols>
    <col min="3" max="3" width="34" bestFit="1" customWidth="1"/>
    <col min="4" max="13" width="12.140625" customWidth="1"/>
    <col min="14" max="14" width="21.28515625" customWidth="1"/>
    <col min="15" max="19" width="12.140625" customWidth="1"/>
  </cols>
  <sheetData>
    <row r="2" spans="3:22" ht="20.25" thickBot="1" x14ac:dyDescent="0.35">
      <c r="C2" s="19" t="s">
        <v>176</v>
      </c>
    </row>
    <row r="3" spans="3:22" ht="15.75" thickTop="1" x14ac:dyDescent="0.25"/>
    <row r="4" spans="3:22" x14ac:dyDescent="0.25">
      <c r="C4" s="82" t="s">
        <v>37</v>
      </c>
      <c r="D4" s="82" t="s">
        <v>38</v>
      </c>
      <c r="E4" s="82" t="s">
        <v>41</v>
      </c>
      <c r="F4" s="82" t="s">
        <v>34</v>
      </c>
      <c r="G4" s="82" t="s">
        <v>36</v>
      </c>
      <c r="H4" s="82" t="s">
        <v>35</v>
      </c>
      <c r="J4" t="s">
        <v>57</v>
      </c>
      <c r="Q4" t="s">
        <v>230</v>
      </c>
    </row>
    <row r="5" spans="3:22" x14ac:dyDescent="0.25">
      <c r="C5" s="21" t="s">
        <v>0</v>
      </c>
      <c r="D5" s="21" t="s">
        <v>39</v>
      </c>
      <c r="E5" s="21">
        <v>1.2699999999999999E-2</v>
      </c>
      <c r="F5" s="21">
        <f>E5/0.0254</f>
        <v>0.5</v>
      </c>
      <c r="G5" s="21"/>
      <c r="H5" s="24"/>
      <c r="J5" s="1" t="s">
        <v>26</v>
      </c>
      <c r="Q5" s="9" t="s">
        <v>25</v>
      </c>
    </row>
    <row r="6" spans="3:22" x14ac:dyDescent="0.25">
      <c r="C6" s="21" t="s">
        <v>1</v>
      </c>
      <c r="D6" s="21" t="s">
        <v>40</v>
      </c>
      <c r="E6" s="21">
        <v>9.4018000000000004E-2</v>
      </c>
      <c r="F6" s="21"/>
      <c r="G6" s="81">
        <f>E6*6.933</f>
        <v>0.65182679399999999</v>
      </c>
      <c r="H6" s="24">
        <f>F5/G6</f>
        <v>0.76707494169072166</v>
      </c>
      <c r="J6" s="1" t="s">
        <v>27</v>
      </c>
      <c r="Q6" s="83" t="s">
        <v>231</v>
      </c>
    </row>
    <row r="7" spans="3:22" x14ac:dyDescent="0.25">
      <c r="C7" s="21" t="s">
        <v>2</v>
      </c>
      <c r="D7" s="21" t="s">
        <v>39</v>
      </c>
      <c r="E7" s="21">
        <v>8.8604699999999995E-2</v>
      </c>
      <c r="F7" s="23">
        <f>E7/0.0254</f>
        <v>3.4883740157480316</v>
      </c>
      <c r="G7" s="21"/>
      <c r="H7" s="24"/>
      <c r="J7" s="2" t="s">
        <v>28</v>
      </c>
      <c r="Q7" s="6" t="s">
        <v>272</v>
      </c>
    </row>
    <row r="8" spans="3:22" x14ac:dyDescent="0.25">
      <c r="C8" s="21" t="s">
        <v>3</v>
      </c>
      <c r="D8" s="21" t="s">
        <v>40</v>
      </c>
      <c r="E8" s="21">
        <v>4.19186E-2</v>
      </c>
      <c r="F8" s="21"/>
      <c r="G8" s="81">
        <f>E8*6.933</f>
        <v>0.29062165379999999</v>
      </c>
      <c r="H8" s="24">
        <f>F7/G8</f>
        <v>12.003145567909613</v>
      </c>
      <c r="J8" s="2" t="s">
        <v>29</v>
      </c>
    </row>
    <row r="9" spans="3:22" x14ac:dyDescent="0.25">
      <c r="C9" s="21" t="s">
        <v>22</v>
      </c>
      <c r="D9" s="21" t="s">
        <v>39</v>
      </c>
      <c r="E9" s="21">
        <v>5.0799999999999998E-2</v>
      </c>
      <c r="F9" s="21">
        <f>E9/0.0254</f>
        <v>2</v>
      </c>
      <c r="G9" s="21"/>
      <c r="H9" s="24"/>
      <c r="J9" s="2" t="s">
        <v>30</v>
      </c>
    </row>
    <row r="10" spans="3:22" x14ac:dyDescent="0.25">
      <c r="C10" s="21" t="s">
        <v>23</v>
      </c>
      <c r="D10" s="21" t="s">
        <v>40</v>
      </c>
      <c r="E10" s="21">
        <v>2.8840000000000001E-2</v>
      </c>
      <c r="F10" s="21"/>
      <c r="G10" s="81">
        <f>E10*6.933</f>
        <v>0.19994772</v>
      </c>
      <c r="H10" s="24">
        <f>F9/G10</f>
        <v>10.002614683478262</v>
      </c>
      <c r="J10" s="2" t="s">
        <v>31</v>
      </c>
    </row>
    <row r="11" spans="3:22" x14ac:dyDescent="0.25">
      <c r="C11" s="21" t="s">
        <v>4</v>
      </c>
      <c r="D11" s="21" t="s">
        <v>39</v>
      </c>
      <c r="E11" s="21">
        <v>6.8000000000000005E-2</v>
      </c>
      <c r="F11" s="23">
        <f>E11/0.0254</f>
        <v>2.6771653543307088</v>
      </c>
      <c r="G11" s="21"/>
      <c r="H11" s="24"/>
      <c r="J11" s="2" t="s">
        <v>32</v>
      </c>
    </row>
    <row r="12" spans="3:22" x14ac:dyDescent="0.25">
      <c r="C12" s="21" t="s">
        <v>5</v>
      </c>
      <c r="D12" s="21" t="s">
        <v>40</v>
      </c>
      <c r="E12" s="21">
        <v>6.1717599999999997E-2</v>
      </c>
      <c r="F12" s="21"/>
      <c r="G12" s="81">
        <f>E12*6.933</f>
        <v>0.42788812079999999</v>
      </c>
      <c r="H12" s="24">
        <f>F11/G12</f>
        <v>6.2566947390952405</v>
      </c>
      <c r="J12" s="2" t="s">
        <v>33</v>
      </c>
    </row>
    <row r="13" spans="3:22" x14ac:dyDescent="0.25">
      <c r="K13" s="4"/>
      <c r="L13" s="3"/>
      <c r="O13" s="2"/>
    </row>
    <row r="14" spans="3:22" ht="20.25" thickBot="1" x14ac:dyDescent="0.35">
      <c r="C14" s="19" t="s">
        <v>128</v>
      </c>
      <c r="K14" s="4"/>
      <c r="L14" s="3"/>
      <c r="O14" s="2"/>
    </row>
    <row r="15" spans="3:22" ht="15.75" thickTop="1" x14ac:dyDescent="0.25">
      <c r="K15" s="4"/>
      <c r="L15" s="3"/>
      <c r="O15" s="2"/>
    </row>
    <row r="16" spans="3:22" x14ac:dyDescent="0.25">
      <c r="C16" t="s">
        <v>229</v>
      </c>
      <c r="Q16" s="1" t="s">
        <v>107</v>
      </c>
      <c r="V16" t="s">
        <v>137</v>
      </c>
    </row>
    <row r="17" spans="3:24" x14ac:dyDescent="0.25">
      <c r="Q17" s="14" t="s">
        <v>108</v>
      </c>
      <c r="V17" s="14" t="s">
        <v>138</v>
      </c>
      <c r="X17" t="str" cm="1">
        <f t="array" ref="X17:X23">TRIM(SUBSTITUTE(_xlfn.TEXTSPLIT(_xlfn.TEXTSPLIT(V17:V23,","),";"),CHAR(160)," "))</f>
        <v>Material</v>
      </c>
    </row>
    <row r="18" spans="3:24" ht="45.75" thickBot="1" x14ac:dyDescent="0.3">
      <c r="C18" s="43" t="s">
        <v>116</v>
      </c>
      <c r="D18" s="43" t="s">
        <v>127</v>
      </c>
      <c r="E18" s="43" t="s">
        <v>129</v>
      </c>
      <c r="F18" s="43" t="s">
        <v>131</v>
      </c>
      <c r="G18" s="43" t="s">
        <v>132</v>
      </c>
      <c r="H18" s="43" t="s">
        <v>133</v>
      </c>
      <c r="I18" s="43" t="s">
        <v>134</v>
      </c>
      <c r="J18" s="43" t="s">
        <v>145</v>
      </c>
      <c r="K18" s="43" t="s">
        <v>146</v>
      </c>
      <c r="L18" s="43" t="s">
        <v>168</v>
      </c>
      <c r="M18" s="44" t="s">
        <v>151</v>
      </c>
      <c r="N18" s="43" t="s">
        <v>153</v>
      </c>
      <c r="Q18" s="15" t="s">
        <v>109</v>
      </c>
      <c r="V18" s="15" t="s">
        <v>139</v>
      </c>
      <c r="X18" t="str">
        <v>Drywall_1/2in</v>
      </c>
    </row>
    <row r="19" spans="3:24" ht="15.75" thickTop="1" x14ac:dyDescent="0.25">
      <c r="C19" s="40" t="s">
        <v>122</v>
      </c>
      <c r="D19" s="40" t="s">
        <v>120</v>
      </c>
      <c r="E19" s="40" t="s">
        <v>136</v>
      </c>
      <c r="F19" s="45">
        <v>3.0479999999999999E-3</v>
      </c>
      <c r="G19" s="45">
        <v>8.6499999999999994E-2</v>
      </c>
      <c r="H19" s="41">
        <v>400</v>
      </c>
      <c r="I19" s="41">
        <v>878.64000664866501</v>
      </c>
      <c r="J19" s="42">
        <f>F19/G19</f>
        <v>3.5236994219653178E-2</v>
      </c>
      <c r="K19" s="42">
        <f>CONVERT_U_VALUES*J19</f>
        <v>0.20008493238353756</v>
      </c>
      <c r="L19" s="45">
        <f>1/K19</f>
        <v>4.9978775917175327</v>
      </c>
      <c r="M19" s="40" t="s">
        <v>148</v>
      </c>
      <c r="N19" s="40"/>
      <c r="Q19" s="15" t="s">
        <v>110</v>
      </c>
      <c r="V19" s="15" t="s">
        <v>130</v>
      </c>
      <c r="X19" t="str">
        <v>MediumSmooth</v>
      </c>
    </row>
    <row r="20" spans="3:24" ht="60" x14ac:dyDescent="0.25">
      <c r="C20" s="21" t="s">
        <v>123</v>
      </c>
      <c r="D20" s="21" t="s">
        <v>119</v>
      </c>
      <c r="E20" t="s">
        <v>147</v>
      </c>
      <c r="F20" s="59">
        <f>E9</f>
        <v>5.0799999999999998E-2</v>
      </c>
      <c r="G20" s="59">
        <f>E10</f>
        <v>2.8840000000000001E-2</v>
      </c>
      <c r="H20" s="23">
        <v>120.801</v>
      </c>
      <c r="I20" s="23">
        <v>1036.25775</v>
      </c>
      <c r="J20" s="24">
        <f>F20/G20</f>
        <v>1.7614424410540914</v>
      </c>
      <c r="K20" s="24">
        <f>CONVERT_U_VALUES*J20</f>
        <v>10.00193403327323</v>
      </c>
      <c r="L20" s="22">
        <f t="shared" ref="L20:L24" si="0">1/K20</f>
        <v>9.9980663407029116E-2</v>
      </c>
      <c r="M20" s="21" t="s">
        <v>149</v>
      </c>
      <c r="N20" s="20" t="s">
        <v>166</v>
      </c>
      <c r="Q20" s="15" t="s">
        <v>111</v>
      </c>
      <c r="V20" s="16" t="s">
        <v>140</v>
      </c>
      <c r="X20" t="str">
        <v>1.27000257446048E-02</v>
      </c>
    </row>
    <row r="21" spans="3:24" x14ac:dyDescent="0.25">
      <c r="C21" s="21" t="s">
        <v>124</v>
      </c>
      <c r="D21" s="21" t="s">
        <v>121</v>
      </c>
      <c r="E21" s="28" t="s">
        <v>136</v>
      </c>
      <c r="F21" s="22">
        <v>1.1112500000000001E-2</v>
      </c>
      <c r="G21" s="22">
        <v>0.1163</v>
      </c>
      <c r="H21" s="23">
        <v>544.62739931025897</v>
      </c>
      <c r="I21" s="23">
        <v>1213.3600091814901</v>
      </c>
      <c r="J21" s="24">
        <f>F21/G21</f>
        <v>9.5550300945829753E-2</v>
      </c>
      <c r="K21" s="24">
        <f>CONVERT_U_VALUES*J21</f>
        <v>0.54255977070002148</v>
      </c>
      <c r="L21" s="22">
        <f t="shared" si="0"/>
        <v>1.8431149045749926</v>
      </c>
      <c r="M21" s="21" t="s">
        <v>148</v>
      </c>
      <c r="N21" s="21"/>
      <c r="Q21" s="15" t="s">
        <v>112</v>
      </c>
      <c r="V21" s="16" t="s">
        <v>141</v>
      </c>
      <c r="X21" t="str">
        <v>0.16009</v>
      </c>
    </row>
    <row r="22" spans="3:24" ht="30" customHeight="1" x14ac:dyDescent="0.25">
      <c r="C22" s="21" t="s">
        <v>125</v>
      </c>
      <c r="D22" s="21" t="s">
        <v>118</v>
      </c>
      <c r="E22" t="s">
        <v>147</v>
      </c>
      <c r="F22" s="59">
        <f>E7</f>
        <v>8.8604699999999995E-2</v>
      </c>
      <c r="G22" s="59">
        <f>E8</f>
        <v>4.19186E-2</v>
      </c>
      <c r="H22" s="23">
        <v>120.801</v>
      </c>
      <c r="I22" s="23">
        <v>1036.25775</v>
      </c>
      <c r="J22" s="24">
        <f>F22/G22</f>
        <v>2.1137323288468601</v>
      </c>
      <c r="K22" s="24">
        <f>CONVERT_U_VALUES*J22</f>
        <v>12.002328787122753</v>
      </c>
      <c r="L22" s="22">
        <f t="shared" si="0"/>
        <v>8.3317164338382044E-2</v>
      </c>
      <c r="M22" s="21" t="s">
        <v>149</v>
      </c>
      <c r="N22" s="20" t="s">
        <v>167</v>
      </c>
      <c r="Q22" s="15" t="s">
        <v>113</v>
      </c>
      <c r="V22" s="16" t="s">
        <v>142</v>
      </c>
      <c r="X22" t="str">
        <v>800.922646044499</v>
      </c>
    </row>
    <row r="23" spans="3:24" ht="15.75" thickBot="1" x14ac:dyDescent="0.3">
      <c r="C23" s="29" t="s">
        <v>126</v>
      </c>
      <c r="D23" s="29" t="s">
        <v>117</v>
      </c>
      <c r="E23" s="29" t="s">
        <v>136</v>
      </c>
      <c r="F23" s="30">
        <v>1.27000257446048E-2</v>
      </c>
      <c r="G23" s="30">
        <v>0.16009000000000001</v>
      </c>
      <c r="H23" s="31">
        <v>800.92264604449895</v>
      </c>
      <c r="I23" s="31">
        <v>1087.84000823168</v>
      </c>
      <c r="J23" s="32">
        <f>F23/G23</f>
        <v>7.9330537476449497E-2</v>
      </c>
      <c r="K23" s="32">
        <f>CONVERT_U_VALUES*J23</f>
        <v>0.45045968245702767</v>
      </c>
      <c r="L23" s="30">
        <f t="shared" si="0"/>
        <v>2.2199545019112708</v>
      </c>
      <c r="M23" s="29" t="s">
        <v>148</v>
      </c>
      <c r="N23" s="29"/>
      <c r="Q23" s="15" t="s">
        <v>114</v>
      </c>
      <c r="V23" s="16" t="s">
        <v>143</v>
      </c>
      <c r="X23" t="str">
        <v>1087.84000823168</v>
      </c>
    </row>
    <row r="24" spans="3:24" ht="15.75" thickTop="1" x14ac:dyDescent="0.25">
      <c r="C24" s="33" t="s">
        <v>158</v>
      </c>
      <c r="D24" s="34"/>
      <c r="E24" s="34"/>
      <c r="F24" s="35">
        <f>SUM(F19:F23)</f>
        <v>0.16626522574460481</v>
      </c>
      <c r="G24" s="36"/>
      <c r="H24" s="37"/>
      <c r="I24" s="37"/>
      <c r="J24" s="38">
        <f t="shared" ref="J24:K24" si="1">SUM(J19:J23)</f>
        <v>4.085292602542884</v>
      </c>
      <c r="K24" s="38">
        <f t="shared" si="1"/>
        <v>23.197367205936569</v>
      </c>
      <c r="L24" s="35">
        <f t="shared" si="0"/>
        <v>4.3108340318210092E-2</v>
      </c>
      <c r="M24" s="34"/>
      <c r="N24" s="39"/>
      <c r="O24" s="15"/>
      <c r="P24" s="15"/>
      <c r="U24" s="16"/>
    </row>
    <row r="25" spans="3:24" x14ac:dyDescent="0.25">
      <c r="C25" s="10"/>
      <c r="F25" s="26"/>
      <c r="G25" s="17"/>
      <c r="H25" s="5"/>
      <c r="I25" s="5"/>
      <c r="J25" s="25"/>
      <c r="K25" s="25"/>
      <c r="L25" s="25"/>
      <c r="N25" s="15"/>
      <c r="O25" s="15"/>
      <c r="P25" s="15"/>
      <c r="U25" s="16"/>
    </row>
    <row r="26" spans="3:24" ht="30.75" thickBot="1" x14ac:dyDescent="0.3">
      <c r="C26" s="47" t="s">
        <v>161</v>
      </c>
      <c r="D26" s="48" t="s">
        <v>151</v>
      </c>
      <c r="E26" s="43" t="s">
        <v>146</v>
      </c>
      <c r="F26" s="43" t="s">
        <v>168</v>
      </c>
      <c r="G26" s="17"/>
      <c r="H26" s="5"/>
      <c r="I26" s="5"/>
      <c r="J26" s="25"/>
      <c r="K26" s="25"/>
      <c r="L26" s="25"/>
      <c r="N26" s="15"/>
      <c r="O26" s="15"/>
      <c r="P26" s="15"/>
      <c r="U26" s="16"/>
    </row>
    <row r="27" spans="3:24" ht="15.75" thickTop="1" x14ac:dyDescent="0.25">
      <c r="C27" s="45" t="s">
        <v>159</v>
      </c>
      <c r="D27" s="42" t="s">
        <v>148</v>
      </c>
      <c r="E27" s="46">
        <f>SUMIFS(K$19:K$23,$M$19:$M$23,D27)</f>
        <v>1.1931043855405867</v>
      </c>
      <c r="F27" s="45">
        <f>1/E27</f>
        <v>0.83814963059322545</v>
      </c>
      <c r="H27" s="5"/>
      <c r="N27" s="15"/>
      <c r="O27" s="15"/>
      <c r="P27" s="15"/>
      <c r="U27" s="16"/>
    </row>
    <row r="28" spans="3:24" ht="15.75" thickBot="1" x14ac:dyDescent="0.3">
      <c r="C28" s="58" t="s">
        <v>160</v>
      </c>
      <c r="D28" s="32" t="s">
        <v>149</v>
      </c>
      <c r="E28" s="49">
        <f>SUMIFS(K$19:K$23,$M$19:$M$23,D28)</f>
        <v>22.004262820395983</v>
      </c>
      <c r="F28" s="30">
        <f t="shared" ref="F28:F29" si="2">1/E28</f>
        <v>4.5445739680635401E-2</v>
      </c>
      <c r="G28" s="17"/>
      <c r="H28" s="5"/>
      <c r="N28" s="15"/>
      <c r="O28" s="15"/>
      <c r="P28" s="15"/>
      <c r="U28" s="16"/>
    </row>
    <row r="29" spans="3:24" ht="15.75" thickTop="1" x14ac:dyDescent="0.25">
      <c r="C29" s="34" t="s">
        <v>150</v>
      </c>
      <c r="D29" s="34"/>
      <c r="E29" s="50">
        <f>SUM(K19:K23)</f>
        <v>23.197367205936569</v>
      </c>
      <c r="F29" s="35">
        <f t="shared" si="2"/>
        <v>4.3108340318210092E-2</v>
      </c>
    </row>
    <row r="30" spans="3:24" x14ac:dyDescent="0.25">
      <c r="C30" s="85"/>
      <c r="D30" s="85"/>
      <c r="E30" s="86"/>
      <c r="F30" s="87"/>
    </row>
    <row r="31" spans="3:24" ht="20.25" thickBot="1" x14ac:dyDescent="0.35">
      <c r="C31" s="19" t="s">
        <v>152</v>
      </c>
      <c r="K31" s="18"/>
    </row>
    <row r="32" spans="3:24" ht="15.75" thickTop="1" x14ac:dyDescent="0.25">
      <c r="K32" s="18"/>
      <c r="L32" s="18"/>
      <c r="Q32" s="14" t="s">
        <v>108</v>
      </c>
      <c r="V32" t="s">
        <v>137</v>
      </c>
    </row>
    <row r="33" spans="3:24" ht="45.75" thickBot="1" x14ac:dyDescent="0.3">
      <c r="C33" s="43" t="s">
        <v>116</v>
      </c>
      <c r="D33" s="43" t="s">
        <v>127</v>
      </c>
      <c r="E33" s="43" t="s">
        <v>129</v>
      </c>
      <c r="F33" s="27" t="s">
        <v>131</v>
      </c>
      <c r="G33" s="27" t="s">
        <v>132</v>
      </c>
      <c r="H33" s="43" t="s">
        <v>133</v>
      </c>
      <c r="I33" s="43" t="s">
        <v>134</v>
      </c>
      <c r="J33" s="43" t="s">
        <v>145</v>
      </c>
      <c r="K33" s="43" t="s">
        <v>146</v>
      </c>
      <c r="L33" s="43" t="s">
        <v>168</v>
      </c>
      <c r="M33" s="44" t="s">
        <v>151</v>
      </c>
      <c r="N33" s="43" t="s">
        <v>153</v>
      </c>
      <c r="Q33" s="15" t="s">
        <v>155</v>
      </c>
      <c r="V33" s="14" t="s">
        <v>138</v>
      </c>
      <c r="X33" t="str" cm="1">
        <f t="array" ref="X33:X36">TRIM(SUBSTITUTE(_xlfn.TEXTSPLIT(_xlfn.TEXTSPLIT(V33:V36,","),";"),CHAR(160)," "))</f>
        <v>Material</v>
      </c>
    </row>
    <row r="34" spans="3:24" ht="15.75" thickTop="1" x14ac:dyDescent="0.25">
      <c r="C34" s="40" t="s">
        <v>162</v>
      </c>
      <c r="D34" s="40" t="s">
        <v>120</v>
      </c>
      <c r="E34" s="40" t="s">
        <v>147</v>
      </c>
      <c r="F34" s="60">
        <f>$E$11</f>
        <v>6.8000000000000005E-2</v>
      </c>
      <c r="G34" s="61">
        <f>$E$12</f>
        <v>6.1717599999999997E-2</v>
      </c>
      <c r="H34">
        <v>41.928600000000003</v>
      </c>
      <c r="I34">
        <v>776.25126</v>
      </c>
      <c r="J34" s="42">
        <f>F34/G34</f>
        <v>1.1017926815041417</v>
      </c>
      <c r="K34" s="42">
        <f>CONVERT_U_VALUES*J34</f>
        <v>6.256268988359885</v>
      </c>
      <c r="L34" s="45">
        <f>1/K34</f>
        <v>0.15983967471036686</v>
      </c>
      <c r="M34" s="40"/>
      <c r="N34" s="40" t="s">
        <v>200</v>
      </c>
      <c r="Q34" s="15" t="s">
        <v>156</v>
      </c>
      <c r="V34" s="15" t="s">
        <v>163</v>
      </c>
      <c r="X34" t="str">
        <v>ceil_consol_layer</v>
      </c>
    </row>
    <row r="35" spans="3:24" ht="15.75" thickBot="1" x14ac:dyDescent="0.3">
      <c r="C35" s="29" t="s">
        <v>126</v>
      </c>
      <c r="D35" s="29" t="s">
        <v>119</v>
      </c>
      <c r="E35" s="29" t="s">
        <v>136</v>
      </c>
      <c r="F35" s="30">
        <v>1.27000257446048E-2</v>
      </c>
      <c r="G35" s="30">
        <v>0.16009000000000001</v>
      </c>
      <c r="H35" s="31">
        <v>800.92264604449895</v>
      </c>
      <c r="I35" s="31">
        <v>1087.84000823168</v>
      </c>
      <c r="J35" s="56">
        <f>F35/G35</f>
        <v>7.9330537476449497E-2</v>
      </c>
      <c r="K35" s="56">
        <f>CONVERT_U_VALUES*J35</f>
        <v>0.45045968245702767</v>
      </c>
      <c r="L35" s="57">
        <f>1/K35</f>
        <v>2.2199545019112708</v>
      </c>
      <c r="M35" s="29"/>
      <c r="N35" s="29" t="s">
        <v>154</v>
      </c>
      <c r="Q35" s="15" t="s">
        <v>157</v>
      </c>
      <c r="V35" s="15" t="s">
        <v>164</v>
      </c>
      <c r="X35" t="str">
        <v>Rough</v>
      </c>
    </row>
    <row r="36" spans="3:24" ht="15.75" thickTop="1" x14ac:dyDescent="0.25">
      <c r="C36" s="33" t="s">
        <v>158</v>
      </c>
      <c r="D36" s="34"/>
      <c r="E36" s="34"/>
      <c r="F36" s="35">
        <f>SUM(F34:F35)</f>
        <v>8.0700025744604803E-2</v>
      </c>
      <c r="G36" s="36"/>
      <c r="H36" s="37"/>
      <c r="I36" s="37"/>
      <c r="J36" s="55">
        <f>SUM(J34:J35)</f>
        <v>1.1811232189805911</v>
      </c>
      <c r="K36" s="55">
        <f>SUM(K34:K35)</f>
        <v>6.7067286708169123</v>
      </c>
      <c r="L36" s="45">
        <f>1/K36</f>
        <v>0.14910398930425123</v>
      </c>
      <c r="M36" s="34"/>
      <c r="N36" s="39"/>
      <c r="V36" s="16" t="s">
        <v>165</v>
      </c>
      <c r="X36" t="str">
        <v>776.25126</v>
      </c>
    </row>
    <row r="37" spans="3:24" x14ac:dyDescent="0.25">
      <c r="C37" s="10"/>
      <c r="F37" s="26"/>
      <c r="G37" s="17"/>
      <c r="H37" s="5"/>
      <c r="I37" s="5"/>
      <c r="J37" s="25"/>
      <c r="K37" s="25"/>
      <c r="L37" s="25"/>
      <c r="N37" s="15"/>
      <c r="V37" s="16"/>
    </row>
    <row r="38" spans="3:24" x14ac:dyDescent="0.25">
      <c r="C38" s="10" t="s">
        <v>177</v>
      </c>
      <c r="F38" s="26"/>
      <c r="G38" s="17"/>
      <c r="H38" s="5"/>
      <c r="I38" s="5"/>
      <c r="J38" s="25"/>
      <c r="K38" s="25"/>
      <c r="L38" s="25"/>
      <c r="N38" s="15"/>
      <c r="V38" s="16"/>
    </row>
    <row r="39" spans="3:24" x14ac:dyDescent="0.25">
      <c r="C39" s="10"/>
      <c r="F39" s="26"/>
      <c r="G39" s="17"/>
      <c r="H39" s="5"/>
      <c r="I39" s="5"/>
      <c r="J39" s="25"/>
      <c r="K39" s="25"/>
      <c r="L39" s="25"/>
      <c r="N39" s="15"/>
      <c r="Q39" s="14" t="s">
        <v>108</v>
      </c>
      <c r="V39" s="16"/>
    </row>
    <row r="40" spans="3:24" ht="45.75" thickBot="1" x14ac:dyDescent="0.3">
      <c r="C40" s="27" t="s">
        <v>116</v>
      </c>
      <c r="D40" s="27" t="s">
        <v>127</v>
      </c>
      <c r="E40" s="27" t="s">
        <v>129</v>
      </c>
      <c r="F40" s="27" t="s">
        <v>131</v>
      </c>
      <c r="G40" s="27" t="s">
        <v>132</v>
      </c>
      <c r="H40" s="27" t="s">
        <v>133</v>
      </c>
      <c r="I40" s="27" t="s">
        <v>134</v>
      </c>
      <c r="J40" s="27" t="s">
        <v>145</v>
      </c>
      <c r="K40" s="27" t="s">
        <v>146</v>
      </c>
      <c r="L40" s="27" t="s">
        <v>168</v>
      </c>
      <c r="M40" s="75" t="s">
        <v>226</v>
      </c>
      <c r="N40" s="27" t="s">
        <v>153</v>
      </c>
      <c r="Q40" s="15" t="s">
        <v>237</v>
      </c>
      <c r="V40" t="s">
        <v>137</v>
      </c>
    </row>
    <row r="41" spans="3:24" x14ac:dyDescent="0.25">
      <c r="C41" s="62" t="s">
        <v>201</v>
      </c>
      <c r="D41" s="63" t="s">
        <v>120</v>
      </c>
      <c r="E41" s="63" t="s">
        <v>135</v>
      </c>
      <c r="F41" s="64">
        <v>0</v>
      </c>
      <c r="G41" s="77" t="s">
        <v>214</v>
      </c>
      <c r="H41" s="63">
        <v>0</v>
      </c>
      <c r="I41" s="63">
        <v>0</v>
      </c>
      <c r="J41" s="65">
        <v>0.16500000000000001</v>
      </c>
      <c r="K41" s="65">
        <f t="shared" ref="K41:K56" si="3">CONVERT_U_VALUES*J41</f>
        <v>0.93691345060499998</v>
      </c>
      <c r="L41" s="66">
        <f>1/K41</f>
        <v>1.0673344473326354</v>
      </c>
      <c r="M41" s="63" t="s">
        <v>211</v>
      </c>
      <c r="N41" s="76" t="s">
        <v>212</v>
      </c>
      <c r="Q41" s="15" t="s">
        <v>238</v>
      </c>
      <c r="V41" s="2" t="s">
        <v>215</v>
      </c>
      <c r="X41" t="str" cm="1">
        <f t="array" ref="X41:X47">TRIM(SUBSTITUTE(_xlfn.TEXTSPLIT(_xlfn.TEXTSPLIT(V41:V47,","),";"),CHAR(160)," "))</f>
        <v>Material</v>
      </c>
    </row>
    <row r="42" spans="3:24" x14ac:dyDescent="0.25">
      <c r="C42" s="78" t="s">
        <v>202</v>
      </c>
      <c r="D42" s="21" t="s">
        <v>119</v>
      </c>
      <c r="E42" s="21" t="s">
        <v>147</v>
      </c>
      <c r="F42" s="22">
        <v>9.4488000000000003E-3</v>
      </c>
      <c r="G42" s="22">
        <v>0.1624073</v>
      </c>
      <c r="H42" s="23">
        <v>1121.2950000000001</v>
      </c>
      <c r="I42" s="23">
        <v>1465.38</v>
      </c>
      <c r="J42" s="24">
        <f>F42/G42</f>
        <v>5.8179650791559248E-2</v>
      </c>
      <c r="K42" s="24">
        <f t="shared" si="3"/>
        <v>0.33035937804917387</v>
      </c>
      <c r="L42" s="22">
        <f>1/K42</f>
        <v>3.0270065463410285</v>
      </c>
      <c r="M42" s="21" t="s">
        <v>211</v>
      </c>
      <c r="N42" s="79"/>
      <c r="Q42" s="15" t="s">
        <v>239</v>
      </c>
      <c r="V42" s="15" t="s">
        <v>216</v>
      </c>
      <c r="X42" t="str">
        <v>Radiant Barrier</v>
      </c>
    </row>
    <row r="43" spans="3:24" x14ac:dyDescent="0.25">
      <c r="C43" s="78" t="s">
        <v>206</v>
      </c>
      <c r="D43" s="21" t="s">
        <v>121</v>
      </c>
      <c r="E43" s="21" t="s">
        <v>147</v>
      </c>
      <c r="F43" s="22">
        <v>0</v>
      </c>
      <c r="G43" s="22" t="s">
        <v>214</v>
      </c>
      <c r="H43" s="23">
        <v>0</v>
      </c>
      <c r="I43" s="23">
        <v>0</v>
      </c>
      <c r="J43" s="22">
        <v>1.0999999999999999E-2</v>
      </c>
      <c r="K43" s="24">
        <f t="shared" si="3"/>
        <v>6.2460896706999995E-2</v>
      </c>
      <c r="L43" s="22">
        <f t="shared" ref="L43:L48" si="4">1/K43</f>
        <v>16.010016709989532</v>
      </c>
      <c r="M43" s="21" t="s">
        <v>211</v>
      </c>
      <c r="N43" s="79"/>
      <c r="Q43" s="15" t="s">
        <v>240</v>
      </c>
      <c r="V43" s="15" t="s">
        <v>217</v>
      </c>
      <c r="X43" t="str">
        <v>Smooth</v>
      </c>
    </row>
    <row r="44" spans="3:24" ht="15.75" thickBot="1" x14ac:dyDescent="0.3">
      <c r="C44" s="69" t="s">
        <v>207</v>
      </c>
      <c r="D44" s="70" t="s">
        <v>118</v>
      </c>
      <c r="E44" s="70" t="s">
        <v>147</v>
      </c>
      <c r="F44" s="71">
        <v>2.5298399999999999E-2</v>
      </c>
      <c r="G44" s="71">
        <v>0.1153628</v>
      </c>
      <c r="H44" s="72">
        <v>544.62900000000002</v>
      </c>
      <c r="I44" s="72">
        <v>1214.172</v>
      </c>
      <c r="J44" s="73">
        <f t="shared" ref="J44" si="5">F44/G44</f>
        <v>0.21929426123499082</v>
      </c>
      <c r="K44" s="73">
        <f t="shared" si="3"/>
        <v>1.2452105635851487</v>
      </c>
      <c r="L44" s="71">
        <f t="shared" si="4"/>
        <v>0.80307702909365741</v>
      </c>
      <c r="M44" s="70" t="s">
        <v>211</v>
      </c>
      <c r="N44" s="74"/>
      <c r="Q44" s="2" t="s">
        <v>241</v>
      </c>
      <c r="V44" s="16" t="s">
        <v>218</v>
      </c>
      <c r="X44" t="str">
        <v>0.001</v>
      </c>
    </row>
    <row r="45" spans="3:24" x14ac:dyDescent="0.25">
      <c r="C45" s="62" t="s">
        <v>201</v>
      </c>
      <c r="D45" s="63" t="s">
        <v>120</v>
      </c>
      <c r="E45" s="63" t="s">
        <v>135</v>
      </c>
      <c r="F45" s="64">
        <v>0</v>
      </c>
      <c r="G45" s="77" t="s">
        <v>214</v>
      </c>
      <c r="H45" s="63">
        <v>0</v>
      </c>
      <c r="I45" s="63">
        <v>0</v>
      </c>
      <c r="J45" s="65">
        <v>0.16500000000000001</v>
      </c>
      <c r="K45" s="65">
        <f t="shared" si="3"/>
        <v>0.93691345060499998</v>
      </c>
      <c r="L45" s="66">
        <f>1/K45</f>
        <v>1.0673344473326354</v>
      </c>
      <c r="M45" s="63" t="s">
        <v>228</v>
      </c>
      <c r="N45" s="76"/>
      <c r="Q45" s="15" t="s">
        <v>242</v>
      </c>
      <c r="V45" s="16" t="s">
        <v>219</v>
      </c>
      <c r="X45" t="str">
        <v>237</v>
      </c>
    </row>
    <row r="46" spans="3:24" x14ac:dyDescent="0.25">
      <c r="C46" s="78" t="s">
        <v>202</v>
      </c>
      <c r="D46" s="21" t="s">
        <v>119</v>
      </c>
      <c r="E46" s="21" t="s">
        <v>147</v>
      </c>
      <c r="F46" s="22">
        <v>9.4488000000000003E-3</v>
      </c>
      <c r="G46" s="22">
        <v>0.1624073</v>
      </c>
      <c r="H46" s="23">
        <v>1121.2950000000001</v>
      </c>
      <c r="I46" s="23">
        <v>1465.38</v>
      </c>
      <c r="J46" s="24">
        <f>F46/G46</f>
        <v>5.8179650791559248E-2</v>
      </c>
      <c r="K46" s="24">
        <f t="shared" si="3"/>
        <v>0.33035937804917387</v>
      </c>
      <c r="L46" s="22">
        <f>1/K46</f>
        <v>3.0270065463410285</v>
      </c>
      <c r="M46" s="21" t="s">
        <v>228</v>
      </c>
      <c r="N46" s="79"/>
      <c r="Q46" s="15" t="s">
        <v>243</v>
      </c>
      <c r="V46" s="16" t="s">
        <v>220</v>
      </c>
      <c r="X46" t="str">
        <v>2710</v>
      </c>
    </row>
    <row r="47" spans="3:24" x14ac:dyDescent="0.25">
      <c r="C47" s="78" t="s">
        <v>206</v>
      </c>
      <c r="D47" s="21" t="s">
        <v>121</v>
      </c>
      <c r="E47" s="21" t="s">
        <v>147</v>
      </c>
      <c r="F47" s="22">
        <v>0</v>
      </c>
      <c r="G47" s="22" t="s">
        <v>214</v>
      </c>
      <c r="H47" s="23">
        <v>0</v>
      </c>
      <c r="I47" s="23">
        <v>0</v>
      </c>
      <c r="J47" s="22">
        <v>1.0999999999999999E-2</v>
      </c>
      <c r="K47" s="24">
        <f t="shared" si="3"/>
        <v>6.2460896706999995E-2</v>
      </c>
      <c r="L47" s="22">
        <f t="shared" si="4"/>
        <v>16.010016709989532</v>
      </c>
      <c r="M47" s="21" t="s">
        <v>228</v>
      </c>
      <c r="N47" s="79"/>
      <c r="Q47" s="15" t="s">
        <v>244</v>
      </c>
      <c r="V47" s="16" t="s">
        <v>221</v>
      </c>
      <c r="X47" t="str">
        <v>887</v>
      </c>
    </row>
    <row r="48" spans="3:24" x14ac:dyDescent="0.25">
      <c r="C48" s="78" t="s">
        <v>207</v>
      </c>
      <c r="D48" s="21" t="s">
        <v>118</v>
      </c>
      <c r="E48" s="21" t="s">
        <v>147</v>
      </c>
      <c r="F48" s="22">
        <v>2.5298399999999999E-2</v>
      </c>
      <c r="G48" s="22">
        <v>0.1153628</v>
      </c>
      <c r="H48" s="23">
        <v>544.62900000000002</v>
      </c>
      <c r="I48" s="23">
        <v>1214.172</v>
      </c>
      <c r="J48" s="24">
        <f t="shared" ref="J48" si="6">F48/G48</f>
        <v>0.21929426123499082</v>
      </c>
      <c r="K48" s="24">
        <f t="shared" si="3"/>
        <v>1.2452105635851487</v>
      </c>
      <c r="L48" s="22">
        <f t="shared" si="4"/>
        <v>0.80307702909365741</v>
      </c>
      <c r="M48" s="21" t="s">
        <v>228</v>
      </c>
      <c r="N48" s="79"/>
      <c r="Q48" s="2" t="s">
        <v>187</v>
      </c>
      <c r="V48" s="16" t="s">
        <v>222</v>
      </c>
    </row>
    <row r="49" spans="3:22" x14ac:dyDescent="0.25">
      <c r="C49" s="78" t="s">
        <v>208</v>
      </c>
      <c r="D49" s="21" t="s">
        <v>117</v>
      </c>
      <c r="E49" s="21" t="s">
        <v>214</v>
      </c>
      <c r="F49" s="22" t="s">
        <v>214</v>
      </c>
      <c r="G49" s="22" t="s">
        <v>214</v>
      </c>
      <c r="H49" s="22" t="s">
        <v>214</v>
      </c>
      <c r="I49" s="22" t="s">
        <v>214</v>
      </c>
      <c r="J49" s="24">
        <v>0.17611019426187199</v>
      </c>
      <c r="K49" s="24">
        <f t="shared" si="3"/>
        <v>1.0000000593491354</v>
      </c>
      <c r="L49" s="22">
        <f>1/K49</f>
        <v>0.99999994065086817</v>
      </c>
      <c r="M49" s="21" t="s">
        <v>228</v>
      </c>
      <c r="N49" s="79"/>
      <c r="Q49" s="2" t="s">
        <v>245</v>
      </c>
      <c r="V49" s="16" t="s">
        <v>223</v>
      </c>
    </row>
    <row r="50" spans="3:22" ht="15.75" thickBot="1" x14ac:dyDescent="0.3">
      <c r="C50" s="67" t="s">
        <v>209</v>
      </c>
      <c r="D50" s="29" t="s">
        <v>203</v>
      </c>
      <c r="E50" s="29" t="s">
        <v>147</v>
      </c>
      <c r="F50" s="30">
        <v>0.141941176</v>
      </c>
      <c r="G50" s="30">
        <v>4.7653670000000002E-2</v>
      </c>
      <c r="H50" s="31">
        <v>41.928600000000003</v>
      </c>
      <c r="I50" s="31">
        <v>776.25126</v>
      </c>
      <c r="J50" s="32">
        <f>F50/G50</f>
        <v>2.9785990459916309</v>
      </c>
      <c r="K50" s="32">
        <f t="shared" si="3"/>
        <v>16.913269758477455</v>
      </c>
      <c r="L50" s="30">
        <f>1/K50</f>
        <v>5.9125172972468498E-2</v>
      </c>
      <c r="M50" s="29" t="s">
        <v>228</v>
      </c>
      <c r="N50" s="68"/>
      <c r="Q50" s="2" t="s">
        <v>246</v>
      </c>
      <c r="V50" s="16" t="s">
        <v>224</v>
      </c>
    </row>
    <row r="51" spans="3:22" ht="15.75" thickBot="1" x14ac:dyDescent="0.3">
      <c r="C51" s="62" t="s">
        <v>201</v>
      </c>
      <c r="D51" s="63" t="s">
        <v>120</v>
      </c>
      <c r="E51" s="63" t="s">
        <v>135</v>
      </c>
      <c r="F51" s="64">
        <v>0</v>
      </c>
      <c r="G51" s="77" t="s">
        <v>214</v>
      </c>
      <c r="H51" s="63">
        <v>0</v>
      </c>
      <c r="I51" s="63">
        <v>0</v>
      </c>
      <c r="J51" s="65">
        <v>0.16500000000000001</v>
      </c>
      <c r="K51" s="65">
        <f t="shared" si="3"/>
        <v>0.93691345060499998</v>
      </c>
      <c r="L51" s="66">
        <f>1/K51</f>
        <v>1.0673344473326354</v>
      </c>
      <c r="M51" s="63" t="s">
        <v>268</v>
      </c>
      <c r="N51" s="76"/>
      <c r="Q51" s="15" t="s">
        <v>247</v>
      </c>
      <c r="V51" s="16"/>
    </row>
    <row r="52" spans="3:22" ht="15.75" thickBot="1" x14ac:dyDescent="0.3">
      <c r="C52" s="78" t="s">
        <v>202</v>
      </c>
      <c r="D52" s="21" t="s">
        <v>119</v>
      </c>
      <c r="E52" s="21" t="s">
        <v>147</v>
      </c>
      <c r="F52" s="22">
        <v>9.4488000000000003E-3</v>
      </c>
      <c r="G52" s="22">
        <v>0.1624073</v>
      </c>
      <c r="H52" s="23">
        <v>1121.2950000000001</v>
      </c>
      <c r="I52" s="23">
        <v>1465.38</v>
      </c>
      <c r="J52" s="24">
        <f>F52/G52</f>
        <v>5.8179650791559248E-2</v>
      </c>
      <c r="K52" s="24">
        <f t="shared" si="3"/>
        <v>0.33035937804917387</v>
      </c>
      <c r="L52" s="22">
        <f>1/K52</f>
        <v>3.0270065463410285</v>
      </c>
      <c r="M52" s="63" t="s">
        <v>268</v>
      </c>
      <c r="N52" s="79"/>
      <c r="Q52" s="15" t="s">
        <v>248</v>
      </c>
      <c r="V52" s="16"/>
    </row>
    <row r="53" spans="3:22" ht="15.75" thickBot="1" x14ac:dyDescent="0.3">
      <c r="C53" s="78" t="s">
        <v>206</v>
      </c>
      <c r="D53" s="21" t="s">
        <v>121</v>
      </c>
      <c r="E53" s="21" t="s">
        <v>147</v>
      </c>
      <c r="F53" s="22">
        <v>0</v>
      </c>
      <c r="G53" s="22" t="s">
        <v>214</v>
      </c>
      <c r="H53" s="23">
        <v>0</v>
      </c>
      <c r="I53" s="23">
        <v>0</v>
      </c>
      <c r="J53" s="22">
        <v>1.0999999999999999E-2</v>
      </c>
      <c r="K53" s="24">
        <f t="shared" si="3"/>
        <v>6.2460896706999995E-2</v>
      </c>
      <c r="L53" s="22">
        <f t="shared" ref="L53:L54" si="7">1/K53</f>
        <v>16.010016709989532</v>
      </c>
      <c r="M53" s="63" t="s">
        <v>268</v>
      </c>
      <c r="N53" s="79"/>
      <c r="Q53" s="2" t="s">
        <v>249</v>
      </c>
      <c r="V53" s="16"/>
    </row>
    <row r="54" spans="3:22" ht="15.75" thickBot="1" x14ac:dyDescent="0.3">
      <c r="C54" s="78" t="s">
        <v>207</v>
      </c>
      <c r="D54" s="21" t="s">
        <v>118</v>
      </c>
      <c r="E54" s="21" t="s">
        <v>147</v>
      </c>
      <c r="F54" s="22">
        <v>2.5298399999999999E-2</v>
      </c>
      <c r="G54" s="22">
        <v>0.1153628</v>
      </c>
      <c r="H54" s="23">
        <v>544.62900000000002</v>
      </c>
      <c r="I54" s="23">
        <v>1214.172</v>
      </c>
      <c r="J54" s="24">
        <f t="shared" ref="J54" si="8">F54/G54</f>
        <v>0.21929426123499082</v>
      </c>
      <c r="K54" s="24">
        <f t="shared" si="3"/>
        <v>1.2452105635851487</v>
      </c>
      <c r="L54" s="22">
        <f t="shared" si="7"/>
        <v>0.80307702909365741</v>
      </c>
      <c r="M54" s="63" t="s">
        <v>268</v>
      </c>
      <c r="N54" s="79"/>
      <c r="Q54" s="2" t="s">
        <v>250</v>
      </c>
      <c r="V54" s="16"/>
    </row>
    <row r="55" spans="3:22" ht="15.75" thickBot="1" x14ac:dyDescent="0.3">
      <c r="C55" s="78" t="s">
        <v>208</v>
      </c>
      <c r="D55" s="21" t="s">
        <v>117</v>
      </c>
      <c r="E55" s="21" t="s">
        <v>214</v>
      </c>
      <c r="F55" s="22" t="s">
        <v>214</v>
      </c>
      <c r="G55" s="22" t="s">
        <v>214</v>
      </c>
      <c r="H55" s="22" t="s">
        <v>214</v>
      </c>
      <c r="I55" s="22" t="s">
        <v>214</v>
      </c>
      <c r="J55" s="24">
        <v>0.17611019426187199</v>
      </c>
      <c r="K55" s="24">
        <f t="shared" si="3"/>
        <v>1.0000000593491354</v>
      </c>
      <c r="L55" s="22">
        <f>1/K55</f>
        <v>0.99999994065086817</v>
      </c>
      <c r="M55" s="63" t="s">
        <v>268</v>
      </c>
      <c r="N55" s="79"/>
      <c r="Q55" s="2" t="s">
        <v>251</v>
      </c>
      <c r="V55" s="16"/>
    </row>
    <row r="56" spans="3:22" ht="15.75" thickBot="1" x14ac:dyDescent="0.3">
      <c r="C56" s="67" t="s">
        <v>209</v>
      </c>
      <c r="D56" s="29" t="s">
        <v>203</v>
      </c>
      <c r="E56" s="29" t="s">
        <v>147</v>
      </c>
      <c r="F56" s="30">
        <v>9.71176470648E-2</v>
      </c>
      <c r="G56" s="30">
        <v>4.7653670000000002E-2</v>
      </c>
      <c r="H56" s="31">
        <v>41.928600000000003</v>
      </c>
      <c r="I56" s="31">
        <v>776.25126</v>
      </c>
      <c r="J56" s="32">
        <f>F56/G56</f>
        <v>2.0379888278237539</v>
      </c>
      <c r="K56" s="32">
        <f t="shared" si="3"/>
        <v>11.572237242247226</v>
      </c>
      <c r="L56" s="30">
        <f>1/K56</f>
        <v>8.6413714052565413E-2</v>
      </c>
      <c r="M56" s="63" t="s">
        <v>268</v>
      </c>
      <c r="N56" s="68"/>
      <c r="Q56" s="2" t="s">
        <v>192</v>
      </c>
      <c r="V56" s="16"/>
    </row>
    <row r="57" spans="3:22" x14ac:dyDescent="0.25">
      <c r="C57" s="62" t="s">
        <v>201</v>
      </c>
      <c r="D57" s="63" t="s">
        <v>120</v>
      </c>
      <c r="E57" s="63" t="s">
        <v>135</v>
      </c>
      <c r="F57" s="64">
        <v>0</v>
      </c>
      <c r="G57" s="77" t="s">
        <v>214</v>
      </c>
      <c r="H57" s="63">
        <v>0</v>
      </c>
      <c r="I57" s="63">
        <v>0</v>
      </c>
      <c r="J57" s="65">
        <v>0.16500000000000001</v>
      </c>
      <c r="K57" s="65">
        <f>CONVERT_U_VALUES*J57</f>
        <v>0.93691345060499998</v>
      </c>
      <c r="L57" s="66">
        <f>1/K57</f>
        <v>1.0673344473326354</v>
      </c>
      <c r="M57" s="63" t="s">
        <v>213</v>
      </c>
      <c r="N57" s="76" t="s">
        <v>212</v>
      </c>
      <c r="Q57" s="54"/>
      <c r="V57" s="16"/>
    </row>
    <row r="58" spans="3:22" x14ac:dyDescent="0.25">
      <c r="C58" s="78" t="s">
        <v>202</v>
      </c>
      <c r="D58" s="21" t="s">
        <v>119</v>
      </c>
      <c r="E58" s="21" t="s">
        <v>147</v>
      </c>
      <c r="F58" s="22">
        <v>9.4488000000000003E-3</v>
      </c>
      <c r="G58" s="22">
        <v>0.1624073</v>
      </c>
      <c r="H58" s="23">
        <v>1121.2950000000001</v>
      </c>
      <c r="I58" s="23">
        <v>1465.38</v>
      </c>
      <c r="J58" s="24">
        <f>F58/G58</f>
        <v>5.8179650791559248E-2</v>
      </c>
      <c r="K58" s="24">
        <f>CONVERT_U_VALUES*J58</f>
        <v>0.33035937804917387</v>
      </c>
      <c r="L58" s="22">
        <f>1/K58</f>
        <v>3.0270065463410285</v>
      </c>
      <c r="M58" s="21" t="s">
        <v>213</v>
      </c>
      <c r="N58" s="79"/>
      <c r="Q58" s="1" t="s">
        <v>252</v>
      </c>
      <c r="V58" s="16"/>
    </row>
    <row r="59" spans="3:22" x14ac:dyDescent="0.25">
      <c r="C59" s="78" t="s">
        <v>206</v>
      </c>
      <c r="D59" s="21" t="s">
        <v>121</v>
      </c>
      <c r="E59" s="21" t="s">
        <v>147</v>
      </c>
      <c r="F59" s="22">
        <v>0</v>
      </c>
      <c r="G59" s="22" t="s">
        <v>214</v>
      </c>
      <c r="H59" s="23">
        <v>0</v>
      </c>
      <c r="I59" s="23">
        <v>0</v>
      </c>
      <c r="J59" s="22">
        <v>1.0999999999999999E-2</v>
      </c>
      <c r="K59" s="24">
        <f>CONVERT_U_VALUES*J59</f>
        <v>6.2460896706999995E-2</v>
      </c>
      <c r="L59" s="22">
        <f t="shared" ref="L59:L60" si="9">1/K59</f>
        <v>16.010016709989532</v>
      </c>
      <c r="M59" s="21" t="s">
        <v>213</v>
      </c>
      <c r="N59" s="79"/>
      <c r="Q59" s="14" t="s">
        <v>138</v>
      </c>
      <c r="V59" s="16"/>
    </row>
    <row r="60" spans="3:22" x14ac:dyDescent="0.25">
      <c r="C60" s="78" t="s">
        <v>207</v>
      </c>
      <c r="D60" s="21" t="s">
        <v>118</v>
      </c>
      <c r="E60" s="21" t="s">
        <v>147</v>
      </c>
      <c r="F60" s="22">
        <v>2.5298399999999999E-2</v>
      </c>
      <c r="G60" s="22">
        <v>0.1153628</v>
      </c>
      <c r="H60" s="23">
        <v>544.62900000000002</v>
      </c>
      <c r="I60" s="23">
        <v>1214.172</v>
      </c>
      <c r="J60" s="24">
        <f t="shared" ref="J60" si="10">F60/G60</f>
        <v>0.21929426123499082</v>
      </c>
      <c r="K60" s="24">
        <f>CONVERT_U_VALUES*J60</f>
        <v>1.2452105635851487</v>
      </c>
      <c r="L60" s="22">
        <f t="shared" si="9"/>
        <v>0.80307702909365741</v>
      </c>
      <c r="M60" s="21" t="s">
        <v>213</v>
      </c>
      <c r="N60" s="79"/>
      <c r="Q60" s="15" t="s">
        <v>253</v>
      </c>
      <c r="V60" s="16"/>
    </row>
    <row r="61" spans="3:22" x14ac:dyDescent="0.25">
      <c r="C61" s="78" t="s">
        <v>208</v>
      </c>
      <c r="D61" s="21" t="s">
        <v>204</v>
      </c>
      <c r="E61" s="21" t="s">
        <v>214</v>
      </c>
      <c r="F61" s="22" t="s">
        <v>214</v>
      </c>
      <c r="G61" s="22" t="s">
        <v>214</v>
      </c>
      <c r="H61" s="22" t="s">
        <v>214</v>
      </c>
      <c r="I61" s="22" t="s">
        <v>214</v>
      </c>
      <c r="J61" s="24">
        <v>0.17611019426187199</v>
      </c>
      <c r="K61" s="24">
        <f>CONVERT_U_VALUES*J61</f>
        <v>1.0000000593491354</v>
      </c>
      <c r="L61" s="22">
        <f>1/K61</f>
        <v>0.99999994065086817</v>
      </c>
      <c r="M61" s="21" t="s">
        <v>213</v>
      </c>
      <c r="N61" s="79"/>
      <c r="Q61" s="15" t="s">
        <v>164</v>
      </c>
      <c r="V61" s="16"/>
    </row>
    <row r="62" spans="3:22" ht="15.75" thickBot="1" x14ac:dyDescent="0.3">
      <c r="C62" s="69" t="s">
        <v>210</v>
      </c>
      <c r="D62" s="70" t="s">
        <v>205</v>
      </c>
      <c r="E62" s="70" t="s">
        <v>225</v>
      </c>
      <c r="F62" s="71">
        <v>1E-3</v>
      </c>
      <c r="G62" s="71">
        <v>237</v>
      </c>
      <c r="H62" s="72">
        <v>2710</v>
      </c>
      <c r="I62" s="72">
        <v>887</v>
      </c>
      <c r="J62" s="73">
        <f t="shared" ref="J62" si="11">F62/G62</f>
        <v>4.2194092827004219E-6</v>
      </c>
      <c r="K62" s="73">
        <f>CONVERT_U_VALUES*J62</f>
        <v>2.3958917033755274E-5</v>
      </c>
      <c r="L62" s="71">
        <f>1/K62</f>
        <v>41738.113562942701</v>
      </c>
      <c r="M62" s="70" t="s">
        <v>213</v>
      </c>
      <c r="N62" s="74"/>
      <c r="Q62" s="2" t="s">
        <v>183</v>
      </c>
      <c r="V62" s="16"/>
    </row>
    <row r="63" spans="3:22" x14ac:dyDescent="0.25">
      <c r="Q63" s="16" t="s">
        <v>254</v>
      </c>
    </row>
    <row r="64" spans="3:22" x14ac:dyDescent="0.25">
      <c r="Q64" s="2" t="s">
        <v>187</v>
      </c>
    </row>
    <row r="65" spans="3:17" ht="30.75" thickBot="1" x14ac:dyDescent="0.3">
      <c r="C65" s="47" t="s">
        <v>227</v>
      </c>
      <c r="D65" s="48" t="s">
        <v>232</v>
      </c>
      <c r="E65" s="43" t="s">
        <v>146</v>
      </c>
      <c r="F65" s="43" t="s">
        <v>168</v>
      </c>
      <c r="Q65" s="16" t="s">
        <v>255</v>
      </c>
    </row>
    <row r="66" spans="3:17" ht="15.75" thickTop="1" x14ac:dyDescent="0.25">
      <c r="C66" s="21" t="s">
        <v>211</v>
      </c>
      <c r="D66" s="84">
        <f>COUNTIFS($M$41:$M$62,$C66)</f>
        <v>4</v>
      </c>
      <c r="E66" s="46">
        <f>SUMIFS(K$41:K$62,$M$41:$M$62,$C66)</f>
        <v>2.5749442889463223</v>
      </c>
      <c r="F66" s="45">
        <f>1/E66</f>
        <v>0.38835791682669923</v>
      </c>
      <c r="G66" s="17"/>
      <c r="H66" s="5"/>
      <c r="I66" s="5"/>
      <c r="J66" s="25"/>
      <c r="K66" s="25"/>
      <c r="L66" s="25"/>
      <c r="N66" s="15"/>
      <c r="Q66" s="2" t="s">
        <v>192</v>
      </c>
    </row>
    <row r="67" spans="3:17" x14ac:dyDescent="0.25">
      <c r="C67" s="21" t="s">
        <v>228</v>
      </c>
      <c r="D67" s="84">
        <f>COUNTIFS($M$41:$M$62,$C67)</f>
        <v>6</v>
      </c>
      <c r="E67" s="46">
        <f>SUMIFS(K$41:K$62,$M$41:$M$62,$C67)</f>
        <v>20.488214106772912</v>
      </c>
      <c r="F67" s="45">
        <f>1/E67</f>
        <v>4.880854889491925E-2</v>
      </c>
      <c r="G67" s="17"/>
      <c r="H67" s="5"/>
      <c r="I67" s="5"/>
      <c r="J67" s="25"/>
      <c r="K67" s="25"/>
      <c r="L67" s="25"/>
      <c r="N67" s="15"/>
      <c r="Q67" s="16" t="s">
        <v>256</v>
      </c>
    </row>
    <row r="68" spans="3:17" x14ac:dyDescent="0.25">
      <c r="C68" s="21" t="s">
        <v>268</v>
      </c>
      <c r="D68" s="84">
        <f>COUNTIFS($M$41:$M$62,$C68)</f>
        <v>6</v>
      </c>
      <c r="E68" s="46">
        <f>SUMIFS(K$41:K$62,$M$41:$M$62,$C68)</f>
        <v>15.147181590542683</v>
      </c>
      <c r="F68" s="45">
        <f>1/E68</f>
        <v>6.6018882392243947E-2</v>
      </c>
      <c r="G68" s="17"/>
      <c r="H68" s="5"/>
      <c r="I68" s="5"/>
      <c r="J68" s="25"/>
      <c r="K68" s="25"/>
      <c r="L68" s="25"/>
      <c r="N68" s="15"/>
      <c r="Q68" s="16" t="s">
        <v>257</v>
      </c>
    </row>
    <row r="69" spans="3:17" x14ac:dyDescent="0.25">
      <c r="C69" s="21" t="s">
        <v>213</v>
      </c>
      <c r="D69" s="84">
        <f>COUNTIFS($M$41:$M$62,$C69)</f>
        <v>6</v>
      </c>
      <c r="E69" s="46">
        <f>SUMIFS(K$41:K$62,$M$41:$M$62,$C69)</f>
        <v>3.5749683072124916</v>
      </c>
      <c r="F69" s="45">
        <f>1/E69</f>
        <v>0.27972275949481901</v>
      </c>
      <c r="Q69" s="16" t="s">
        <v>258</v>
      </c>
    </row>
    <row r="70" spans="3:17" x14ac:dyDescent="0.25">
      <c r="C70" s="85"/>
      <c r="D70" s="85"/>
      <c r="E70" s="86"/>
      <c r="F70" s="87"/>
      <c r="Q70" s="54"/>
    </row>
    <row r="71" spans="3:17" x14ac:dyDescent="0.25">
      <c r="C71" s="85"/>
      <c r="D71" s="85"/>
      <c r="E71" s="86"/>
      <c r="F71" s="87"/>
      <c r="Q71" s="1" t="s">
        <v>259</v>
      </c>
    </row>
    <row r="72" spans="3:17" x14ac:dyDescent="0.25">
      <c r="C72" s="85"/>
      <c r="D72" s="85"/>
      <c r="E72" s="86"/>
      <c r="F72" s="87"/>
      <c r="Q72" s="14" t="s">
        <v>260</v>
      </c>
    </row>
    <row r="73" spans="3:17" x14ac:dyDescent="0.25">
      <c r="C73" s="85"/>
      <c r="D73" s="85"/>
      <c r="E73" s="86"/>
      <c r="F73" s="87"/>
      <c r="Q73" s="15" t="s">
        <v>261</v>
      </c>
    </row>
    <row r="74" spans="3:17" x14ac:dyDescent="0.25">
      <c r="C74" s="85"/>
      <c r="D74" s="85"/>
      <c r="E74" s="86"/>
      <c r="F74" s="87"/>
      <c r="Q74" s="15" t="s">
        <v>262</v>
      </c>
    </row>
    <row r="75" spans="3:17" x14ac:dyDescent="0.25">
      <c r="C75" s="85"/>
      <c r="D75" s="85"/>
      <c r="E75" s="86"/>
      <c r="F75" s="87"/>
      <c r="Q75" s="2" t="s">
        <v>263</v>
      </c>
    </row>
    <row r="76" spans="3:17" x14ac:dyDescent="0.25">
      <c r="C76" s="85"/>
      <c r="D76" s="85"/>
      <c r="E76" s="86"/>
      <c r="F76" s="87"/>
      <c r="Q76" s="16" t="s">
        <v>264</v>
      </c>
    </row>
    <row r="77" spans="3:17" x14ac:dyDescent="0.25">
      <c r="C77" s="85"/>
      <c r="D77" s="85"/>
      <c r="E77" s="86"/>
      <c r="F77" s="87"/>
      <c r="Q77" s="16" t="s">
        <v>265</v>
      </c>
    </row>
    <row r="78" spans="3:17" x14ac:dyDescent="0.25">
      <c r="C78" s="85"/>
      <c r="D78" s="85"/>
      <c r="E78" s="86"/>
      <c r="F78" s="87"/>
      <c r="Q78" s="16" t="s">
        <v>266</v>
      </c>
    </row>
    <row r="79" spans="3:17" x14ac:dyDescent="0.25">
      <c r="C79" s="85"/>
      <c r="D79" s="85"/>
      <c r="E79" s="86"/>
      <c r="F79" s="87"/>
      <c r="Q79" s="2" t="s">
        <v>187</v>
      </c>
    </row>
    <row r="80" spans="3:17" x14ac:dyDescent="0.25">
      <c r="C80" s="85"/>
      <c r="D80" s="85"/>
      <c r="E80" s="86"/>
      <c r="F80" s="87"/>
      <c r="Q80" s="2" t="s">
        <v>267</v>
      </c>
    </row>
    <row r="81" spans="3:20" x14ac:dyDescent="0.25">
      <c r="Q81" s="2" t="s">
        <v>192</v>
      </c>
    </row>
    <row r="82" spans="3:20" x14ac:dyDescent="0.25">
      <c r="Q82" s="2"/>
    </row>
    <row r="83" spans="3:20" ht="15.75" thickBot="1" x14ac:dyDescent="0.3">
      <c r="C83" s="51" t="s">
        <v>234</v>
      </c>
    </row>
    <row r="84" spans="3:20" x14ac:dyDescent="0.25">
      <c r="D84" t="s">
        <v>6</v>
      </c>
      <c r="E84" t="s">
        <v>7</v>
      </c>
      <c r="F84" t="s">
        <v>8</v>
      </c>
      <c r="G84" t="s">
        <v>9</v>
      </c>
      <c r="H84" t="s">
        <v>10</v>
      </c>
      <c r="I84" t="s">
        <v>11</v>
      </c>
      <c r="J84" t="s">
        <v>12</v>
      </c>
      <c r="K84" t="s">
        <v>13</v>
      </c>
      <c r="L84" t="s">
        <v>14</v>
      </c>
      <c r="M84" t="s">
        <v>15</v>
      </c>
      <c r="N84" t="s">
        <v>16</v>
      </c>
      <c r="O84" t="s">
        <v>17</v>
      </c>
      <c r="P84" t="s">
        <v>18</v>
      </c>
      <c r="Q84" t="s">
        <v>19</v>
      </c>
      <c r="R84" t="s">
        <v>20</v>
      </c>
      <c r="S84" t="s">
        <v>21</v>
      </c>
      <c r="T84" t="s">
        <v>24</v>
      </c>
    </row>
    <row r="85" spans="3:20" x14ac:dyDescent="0.25">
      <c r="C85" t="s">
        <v>0</v>
      </c>
      <c r="D85">
        <v>1.2699999999999999E-2</v>
      </c>
      <c r="E85">
        <v>1.2699999999999999E-2</v>
      </c>
      <c r="F85">
        <v>1.2699999999999999E-2</v>
      </c>
      <c r="G85">
        <v>1.2699999999999999E-2</v>
      </c>
      <c r="H85">
        <v>1.2699999999999999E-2</v>
      </c>
      <c r="I85">
        <v>1.2699999999999999E-2</v>
      </c>
      <c r="J85">
        <v>1.2699999999999999E-2</v>
      </c>
      <c r="K85">
        <v>1.2699999999999999E-2</v>
      </c>
      <c r="L85">
        <v>1.2699999999999999E-2</v>
      </c>
      <c r="M85">
        <v>1.2699999999999999E-2</v>
      </c>
      <c r="N85">
        <v>1.2699999999999999E-2</v>
      </c>
      <c r="O85">
        <v>1.2699999999999999E-2</v>
      </c>
      <c r="P85">
        <v>1.2699999999999999E-2</v>
      </c>
      <c r="Q85">
        <v>1.2699999999999999E-2</v>
      </c>
      <c r="R85">
        <v>1.2699999999999999E-2</v>
      </c>
      <c r="S85">
        <v>1.2699999999999999E-2</v>
      </c>
      <c r="T85" t="s">
        <v>25</v>
      </c>
    </row>
    <row r="86" spans="3:20" x14ac:dyDescent="0.25">
      <c r="C86" t="s">
        <v>1</v>
      </c>
      <c r="D86">
        <v>9.4018400000000002E-2</v>
      </c>
      <c r="E86">
        <v>9.4018400000000002E-2</v>
      </c>
      <c r="F86">
        <v>9.4018400000000002E-2</v>
      </c>
      <c r="G86">
        <v>9.4018400000000002E-2</v>
      </c>
      <c r="H86">
        <v>9.4018400000000002E-2</v>
      </c>
      <c r="I86">
        <v>9.4018400000000002E-2</v>
      </c>
      <c r="J86">
        <v>9.4018400000000002E-2</v>
      </c>
      <c r="K86">
        <v>9.4018400000000002E-2</v>
      </c>
      <c r="L86">
        <v>9.4018400000000002E-2</v>
      </c>
      <c r="M86">
        <v>9.4018400000000002E-2</v>
      </c>
      <c r="N86">
        <v>9.4018400000000002E-2</v>
      </c>
      <c r="O86">
        <v>9.4018400000000002E-2</v>
      </c>
      <c r="P86">
        <v>9.4018400000000002E-2</v>
      </c>
      <c r="Q86">
        <v>9.4018400000000002E-2</v>
      </c>
      <c r="R86">
        <v>9.4018400000000002E-2</v>
      </c>
      <c r="S86">
        <v>9.4018400000000002E-2</v>
      </c>
      <c r="T86" t="s">
        <v>25</v>
      </c>
    </row>
    <row r="87" spans="3:20" x14ac:dyDescent="0.25">
      <c r="C87" t="s">
        <v>2</v>
      </c>
      <c r="D87">
        <v>0.13700000000000001</v>
      </c>
      <c r="E87">
        <v>0.13700000000000001</v>
      </c>
      <c r="F87">
        <v>0.13700000000000001</v>
      </c>
      <c r="G87">
        <v>0.13700000000000001</v>
      </c>
      <c r="H87">
        <v>0.13700000000000001</v>
      </c>
      <c r="I87">
        <v>0.127</v>
      </c>
      <c r="J87">
        <v>0.127</v>
      </c>
      <c r="K87">
        <v>0.127</v>
      </c>
      <c r="L87">
        <v>0.127</v>
      </c>
      <c r="M87">
        <v>0.127</v>
      </c>
      <c r="N87">
        <v>0.127</v>
      </c>
      <c r="O87">
        <v>0.127</v>
      </c>
      <c r="P87">
        <v>0.127</v>
      </c>
      <c r="Q87">
        <v>0.127</v>
      </c>
      <c r="R87">
        <v>0.127</v>
      </c>
      <c r="S87">
        <v>0.13700000000000001</v>
      </c>
    </row>
    <row r="88" spans="3:20" x14ac:dyDescent="0.25">
      <c r="C88" t="s">
        <v>3</v>
      </c>
      <c r="D88">
        <v>5.7165000000000001E-2</v>
      </c>
      <c r="E88">
        <v>5.7165000000000001E-2</v>
      </c>
      <c r="F88">
        <v>5.7165000000000001E-2</v>
      </c>
      <c r="G88">
        <v>5.7165000000000001E-2</v>
      </c>
      <c r="H88">
        <v>5.7165000000000001E-2</v>
      </c>
      <c r="I88">
        <v>5.7165000000000001E-2</v>
      </c>
      <c r="J88">
        <v>5.7165000000000001E-2</v>
      </c>
      <c r="K88">
        <v>5.7165000000000001E-2</v>
      </c>
      <c r="L88">
        <v>5.7165000000000001E-2</v>
      </c>
      <c r="M88">
        <v>5.7165000000000001E-2</v>
      </c>
      <c r="N88">
        <v>5.7165000000000001E-2</v>
      </c>
      <c r="O88">
        <v>5.7165000000000001E-2</v>
      </c>
      <c r="P88">
        <v>5.7165000000000001E-2</v>
      </c>
      <c r="Q88">
        <v>5.7165000000000001E-2</v>
      </c>
      <c r="R88">
        <v>5.7165000000000001E-2</v>
      </c>
      <c r="S88">
        <v>5.7165000000000001E-2</v>
      </c>
    </row>
    <row r="89" spans="3:20" x14ac:dyDescent="0.25">
      <c r="C89" t="s">
        <v>4</v>
      </c>
      <c r="D89">
        <v>0.19500000000000001</v>
      </c>
      <c r="E89">
        <v>0.19500000000000001</v>
      </c>
      <c r="F89">
        <v>0.19500000000000001</v>
      </c>
      <c r="G89">
        <v>0.19500000000000001</v>
      </c>
      <c r="H89">
        <v>0.19500000000000001</v>
      </c>
      <c r="I89">
        <v>0.19500000000000001</v>
      </c>
      <c r="J89">
        <v>0.19500000000000001</v>
      </c>
      <c r="K89">
        <v>0.19500000000000001</v>
      </c>
      <c r="L89">
        <v>0.19500000000000001</v>
      </c>
      <c r="M89">
        <v>0.19500000000000001</v>
      </c>
      <c r="N89">
        <v>0.214</v>
      </c>
      <c r="O89">
        <v>0.214</v>
      </c>
      <c r="P89">
        <v>0.214</v>
      </c>
      <c r="Q89">
        <v>0.19500000000000001</v>
      </c>
      <c r="R89">
        <v>0.19500000000000001</v>
      </c>
      <c r="S89">
        <v>0.19500000000000001</v>
      </c>
    </row>
    <row r="90" spans="3:20" x14ac:dyDescent="0.25">
      <c r="C90" t="s">
        <v>5</v>
      </c>
      <c r="D90">
        <v>6.1717599999999997E-2</v>
      </c>
      <c r="E90">
        <v>6.1717599999999997E-2</v>
      </c>
      <c r="F90">
        <v>6.1717599999999997E-2</v>
      </c>
      <c r="G90">
        <v>6.1717599999999997E-2</v>
      </c>
      <c r="H90">
        <v>6.1717599999999997E-2</v>
      </c>
      <c r="I90">
        <v>6.1717599999999997E-2</v>
      </c>
      <c r="J90">
        <v>6.1717599999999997E-2</v>
      </c>
      <c r="K90">
        <v>6.1717599999999997E-2</v>
      </c>
      <c r="L90">
        <v>6.1717599999999997E-2</v>
      </c>
      <c r="M90">
        <v>6.1717599999999997E-2</v>
      </c>
      <c r="N90">
        <v>6.1717599999999997E-2</v>
      </c>
      <c r="O90">
        <v>6.1717599999999997E-2</v>
      </c>
      <c r="P90">
        <v>6.1717599999999997E-2</v>
      </c>
      <c r="Q90">
        <v>6.1717599999999997E-2</v>
      </c>
      <c r="R90">
        <v>6.1717599999999997E-2</v>
      </c>
      <c r="S90">
        <v>6.1717599999999997E-2</v>
      </c>
    </row>
    <row r="92" spans="3:20" ht="15.75" thickBot="1" x14ac:dyDescent="0.3">
      <c r="C92" s="51" t="s">
        <v>233</v>
      </c>
    </row>
    <row r="93" spans="3:20" x14ac:dyDescent="0.25">
      <c r="D93" t="s">
        <v>6</v>
      </c>
      <c r="E93" t="s">
        <v>7</v>
      </c>
      <c r="F93" t="s">
        <v>8</v>
      </c>
      <c r="G93" t="s">
        <v>9</v>
      </c>
      <c r="H93" t="s">
        <v>10</v>
      </c>
      <c r="I93" t="s">
        <v>11</v>
      </c>
      <c r="J93" t="s">
        <v>12</v>
      </c>
      <c r="K93" t="s">
        <v>13</v>
      </c>
      <c r="L93" t="s">
        <v>14</v>
      </c>
      <c r="M93" t="s">
        <v>15</v>
      </c>
      <c r="N93" t="s">
        <v>16</v>
      </c>
      <c r="O93" t="s">
        <v>17</v>
      </c>
      <c r="P93" t="s">
        <v>18</v>
      </c>
      <c r="Q93" t="s">
        <v>19</v>
      </c>
      <c r="R93" t="s">
        <v>20</v>
      </c>
      <c r="S93" t="s">
        <v>21</v>
      </c>
    </row>
    <row r="94" spans="3:20" x14ac:dyDescent="0.25">
      <c r="C94" t="s">
        <v>4</v>
      </c>
      <c r="D94">
        <v>0.28388239999999998</v>
      </c>
      <c r="E94">
        <v>0.28388239999999998</v>
      </c>
      <c r="F94">
        <v>0.22411800000000001</v>
      </c>
      <c r="G94">
        <v>0.28388239999999998</v>
      </c>
      <c r="H94">
        <v>0.22411800000000001</v>
      </c>
      <c r="I94">
        <v>0.22411800000000001</v>
      </c>
      <c r="J94">
        <v>0.22411800000000001</v>
      </c>
      <c r="K94">
        <v>0.28388239999999998</v>
      </c>
      <c r="L94">
        <v>0.28388239999999998</v>
      </c>
      <c r="M94">
        <v>0.28388239999999998</v>
      </c>
      <c r="N94">
        <v>0.28388239999999998</v>
      </c>
      <c r="O94">
        <v>0.28388239999999998</v>
      </c>
      <c r="P94">
        <v>0.28388239999999998</v>
      </c>
      <c r="Q94">
        <v>0.28388239999999998</v>
      </c>
      <c r="R94">
        <v>0.28388239999999998</v>
      </c>
      <c r="S94">
        <v>0.28388239999999998</v>
      </c>
    </row>
    <row r="95" spans="3:20" x14ac:dyDescent="0.25">
      <c r="C95" t="s">
        <v>5</v>
      </c>
      <c r="D95">
        <v>4.7638600000000003E-2</v>
      </c>
      <c r="E95">
        <v>4.7638600000000003E-2</v>
      </c>
      <c r="F95">
        <v>4.7638600000000003E-2</v>
      </c>
      <c r="G95">
        <v>4.7638600000000003E-2</v>
      </c>
      <c r="H95">
        <v>4.7638600000000003E-2</v>
      </c>
      <c r="I95">
        <v>4.7638600000000003E-2</v>
      </c>
      <c r="J95">
        <v>4.7638600000000003E-2</v>
      </c>
      <c r="K95">
        <v>4.7638600000000003E-2</v>
      </c>
      <c r="L95">
        <v>4.7638600000000003E-2</v>
      </c>
      <c r="M95">
        <v>4.7638600000000003E-2</v>
      </c>
      <c r="N95">
        <v>4.7638600000000003E-2</v>
      </c>
      <c r="O95">
        <v>4.7638600000000003E-2</v>
      </c>
      <c r="P95">
        <v>4.7638600000000003E-2</v>
      </c>
      <c r="Q95">
        <v>4.7638600000000003E-2</v>
      </c>
      <c r="R95">
        <v>4.7638600000000003E-2</v>
      </c>
      <c r="S95">
        <v>4.7638600000000003E-2</v>
      </c>
    </row>
    <row r="96" spans="3:20" x14ac:dyDescent="0.25">
      <c r="C96" t="s">
        <v>2</v>
      </c>
      <c r="D96">
        <v>7.6790698000000004E-2</v>
      </c>
      <c r="E96">
        <v>7.6790698000000004E-2</v>
      </c>
      <c r="F96">
        <v>7.6790698000000004E-2</v>
      </c>
      <c r="G96">
        <v>7.6790698000000004E-2</v>
      </c>
      <c r="H96">
        <v>7.6790698000000004E-2</v>
      </c>
      <c r="I96">
        <v>8.8604699999999995E-2</v>
      </c>
      <c r="J96">
        <v>8.8604699999999995E-2</v>
      </c>
      <c r="K96">
        <v>7.6790698000000004E-2</v>
      </c>
      <c r="L96">
        <v>7.6790698000000004E-2</v>
      </c>
      <c r="M96">
        <v>7.6790698000000004E-2</v>
      </c>
      <c r="N96">
        <v>7.6790698000000004E-2</v>
      </c>
      <c r="O96">
        <v>7.6790698000000004E-2</v>
      </c>
      <c r="P96">
        <v>7.6790698000000004E-2</v>
      </c>
      <c r="Q96">
        <v>7.6790698000000004E-2</v>
      </c>
      <c r="R96">
        <v>7.6790698000000004E-2</v>
      </c>
      <c r="S96">
        <v>7.6790698000000004E-2</v>
      </c>
    </row>
    <row r="97" spans="3:19" x14ac:dyDescent="0.25">
      <c r="C97" t="s">
        <v>3</v>
      </c>
      <c r="D97">
        <v>4.1918604999999998E-2</v>
      </c>
      <c r="E97">
        <v>4.19186E-2</v>
      </c>
      <c r="F97">
        <v>4.1918604999999998E-2</v>
      </c>
      <c r="G97">
        <v>4.1918604999999998E-2</v>
      </c>
      <c r="H97">
        <v>4.1918604999999998E-2</v>
      </c>
      <c r="I97">
        <v>4.19186E-2</v>
      </c>
      <c r="J97">
        <v>4.19186E-2</v>
      </c>
      <c r="K97">
        <v>4.1918604999999998E-2</v>
      </c>
      <c r="L97">
        <v>4.1918604999999998E-2</v>
      </c>
      <c r="M97">
        <v>4.1918604999999998E-2</v>
      </c>
      <c r="N97">
        <v>4.1918604999999998E-2</v>
      </c>
      <c r="O97">
        <v>4.1918604999999998E-2</v>
      </c>
      <c r="P97">
        <v>4.1918604999999998E-2</v>
      </c>
      <c r="Q97">
        <v>4.1918604999999998E-2</v>
      </c>
      <c r="R97">
        <v>4.1918604999999998E-2</v>
      </c>
      <c r="S97">
        <v>4.1918604999999998E-2</v>
      </c>
    </row>
    <row r="98" spans="3:19" x14ac:dyDescent="0.25">
      <c r="C98" t="s">
        <v>22</v>
      </c>
      <c r="D98">
        <v>5.0799999999999998E-2</v>
      </c>
      <c r="E98">
        <v>5.0799999999999998E-2</v>
      </c>
      <c r="F98">
        <v>5.0799999999999998E-2</v>
      </c>
      <c r="G98">
        <v>5.0799999999999998E-2</v>
      </c>
      <c r="H98">
        <v>5.0799999999999998E-2</v>
      </c>
      <c r="I98">
        <v>1.9050000000000001E-2</v>
      </c>
      <c r="J98">
        <v>1.9050000000000001E-2</v>
      </c>
      <c r="K98">
        <v>5.0799999999999998E-2</v>
      </c>
      <c r="L98">
        <v>5.0799999999999998E-2</v>
      </c>
      <c r="M98">
        <v>5.0799999999999998E-2</v>
      </c>
      <c r="N98">
        <v>5.0799999999999998E-2</v>
      </c>
      <c r="O98">
        <v>5.0799999999999998E-2</v>
      </c>
      <c r="P98">
        <v>5.0799999999999998E-2</v>
      </c>
      <c r="Q98">
        <v>5.0799999999999998E-2</v>
      </c>
      <c r="R98">
        <v>5.0799999999999998E-2</v>
      </c>
      <c r="S98">
        <v>5.0799999999999998E-2</v>
      </c>
    </row>
    <row r="99" spans="3:19" x14ac:dyDescent="0.25">
      <c r="C99" t="s">
        <v>23</v>
      </c>
      <c r="D99">
        <v>2.8840000000000001E-2</v>
      </c>
      <c r="E99">
        <v>2.8840000000000001E-2</v>
      </c>
      <c r="F99">
        <v>2.8840000000000001E-2</v>
      </c>
      <c r="G99">
        <v>2.8840000000000001E-2</v>
      </c>
      <c r="H99">
        <v>2.8840000000000001E-2</v>
      </c>
      <c r="I99">
        <v>2.8840000000000001E-2</v>
      </c>
      <c r="J99">
        <v>2.8840000000000001E-2</v>
      </c>
      <c r="K99">
        <v>2.8840000000000001E-2</v>
      </c>
      <c r="L99">
        <v>2.8840000000000001E-2</v>
      </c>
      <c r="M99">
        <v>2.8840000000000001E-2</v>
      </c>
      <c r="N99">
        <v>2.8840000000000001E-2</v>
      </c>
      <c r="O99">
        <v>2.8840000000000001E-2</v>
      </c>
      <c r="P99">
        <v>2.8840000000000001E-2</v>
      </c>
      <c r="Q99">
        <v>2.8840000000000001E-2</v>
      </c>
      <c r="R99">
        <v>2.8840000000000001E-2</v>
      </c>
      <c r="S99">
        <v>2.8840000000000001E-2</v>
      </c>
    </row>
    <row r="101" spans="3:19" ht="15.75" thickBot="1" x14ac:dyDescent="0.3">
      <c r="C101" s="51" t="s">
        <v>175</v>
      </c>
    </row>
    <row r="103" spans="3:19" x14ac:dyDescent="0.25">
      <c r="C103" s="10" t="s">
        <v>169</v>
      </c>
      <c r="D103" t="s">
        <v>6</v>
      </c>
      <c r="E103" t="s">
        <v>7</v>
      </c>
      <c r="F103" t="s">
        <v>8</v>
      </c>
      <c r="G103" t="s">
        <v>9</v>
      </c>
      <c r="H103" t="s">
        <v>10</v>
      </c>
      <c r="I103" t="s">
        <v>11</v>
      </c>
      <c r="J103" t="s">
        <v>12</v>
      </c>
      <c r="K103" t="s">
        <v>13</v>
      </c>
      <c r="L103" t="s">
        <v>14</v>
      </c>
      <c r="M103" t="s">
        <v>15</v>
      </c>
      <c r="N103" t="s">
        <v>16</v>
      </c>
      <c r="O103" t="s">
        <v>17</v>
      </c>
      <c r="P103" t="s">
        <v>18</v>
      </c>
      <c r="Q103" t="s">
        <v>19</v>
      </c>
      <c r="R103" t="s">
        <v>20</v>
      </c>
      <c r="S103" t="s">
        <v>21</v>
      </c>
    </row>
    <row r="104" spans="3:19" x14ac:dyDescent="0.25">
      <c r="C104" t="s">
        <v>43</v>
      </c>
      <c r="D104" s="5">
        <f>(D94/0.0254)/(D95*6.933)</f>
        <v>33.839548617042801</v>
      </c>
      <c r="E104" s="5">
        <f>(E94/0.0254)/(E95*6.933)</f>
        <v>33.839548617042801</v>
      </c>
      <c r="F104" s="5">
        <f>(F94/0.0254)/(F95*6.933)</f>
        <v>26.715470761675963</v>
      </c>
      <c r="G104" s="5">
        <f>(G94/0.0254)/(G95*6.933)</f>
        <v>33.839548617042801</v>
      </c>
      <c r="H104" s="5">
        <f>(H94/0.0254)/(H95*6.933)</f>
        <v>26.715470761675963</v>
      </c>
      <c r="I104" s="5">
        <f>(I94/0.0254)/(I95*6.933)</f>
        <v>26.715470761675963</v>
      </c>
      <c r="J104" s="5">
        <f>(J94/0.0254)/(J95*6.933)</f>
        <v>26.715470761675963</v>
      </c>
      <c r="K104" s="5">
        <f>(K94/0.0254)/(K95*6.933)</f>
        <v>33.839548617042801</v>
      </c>
      <c r="L104" s="5">
        <f>(L94/0.0254)/(L95*6.933)</f>
        <v>33.839548617042801</v>
      </c>
      <c r="M104" s="5">
        <f>(M94/0.0254)/(M95*6.933)</f>
        <v>33.839548617042801</v>
      </c>
      <c r="N104" s="5">
        <f>(N94/0.0254)/(N95*6.933)</f>
        <v>33.839548617042801</v>
      </c>
      <c r="O104" s="5">
        <f>(O94/0.0254)/(O95*6.933)</f>
        <v>33.839548617042801</v>
      </c>
      <c r="P104" s="5">
        <f>(P94/0.0254)/(P95*6.933)</f>
        <v>33.839548617042801</v>
      </c>
      <c r="Q104" s="5">
        <f>(Q94/0.0254)/(Q95*6.933)</f>
        <v>33.839548617042801</v>
      </c>
      <c r="R104" s="5">
        <f>(R94/0.0254)/(R95*6.933)</f>
        <v>33.839548617042801</v>
      </c>
      <c r="S104" s="5">
        <f>(S94/0.0254)/(S95*6.933)</f>
        <v>33.839548617042801</v>
      </c>
    </row>
    <row r="105" spans="3:19" ht="15.75" thickBot="1" x14ac:dyDescent="0.3">
      <c r="C105" s="52" t="s">
        <v>173</v>
      </c>
      <c r="D105" s="89">
        <f>$K$35</f>
        <v>0.45045968245702767</v>
      </c>
      <c r="E105" s="89">
        <f t="shared" ref="E105:S105" si="12">$K$35</f>
        <v>0.45045968245702767</v>
      </c>
      <c r="F105" s="89">
        <f t="shared" si="12"/>
        <v>0.45045968245702767</v>
      </c>
      <c r="G105" s="89">
        <f t="shared" si="12"/>
        <v>0.45045968245702767</v>
      </c>
      <c r="H105" s="89">
        <f t="shared" si="12"/>
        <v>0.45045968245702767</v>
      </c>
      <c r="I105" s="89">
        <f t="shared" si="12"/>
        <v>0.45045968245702767</v>
      </c>
      <c r="J105" s="89">
        <f t="shared" si="12"/>
        <v>0.45045968245702767</v>
      </c>
      <c r="K105" s="89">
        <f t="shared" si="12"/>
        <v>0.45045968245702767</v>
      </c>
      <c r="L105" s="89">
        <f t="shared" si="12"/>
        <v>0.45045968245702767</v>
      </c>
      <c r="M105" s="89">
        <f t="shared" si="12"/>
        <v>0.45045968245702767</v>
      </c>
      <c r="N105" s="89">
        <f t="shared" si="12"/>
        <v>0.45045968245702767</v>
      </c>
      <c r="O105" s="89">
        <f t="shared" si="12"/>
        <v>0.45045968245702767</v>
      </c>
      <c r="P105" s="89">
        <f t="shared" si="12"/>
        <v>0.45045968245702767</v>
      </c>
      <c r="Q105" s="89">
        <f t="shared" si="12"/>
        <v>0.45045968245702767</v>
      </c>
      <c r="R105" s="89">
        <f t="shared" si="12"/>
        <v>0.45045968245702767</v>
      </c>
      <c r="S105" s="89">
        <f t="shared" si="12"/>
        <v>0.45045968245702767</v>
      </c>
    </row>
    <row r="106" spans="3:19" ht="15.75" thickTop="1" x14ac:dyDescent="0.25">
      <c r="C106" t="s">
        <v>174</v>
      </c>
      <c r="D106" s="5">
        <f>D104+D105</f>
        <v>34.290008299499831</v>
      </c>
      <c r="E106" s="5">
        <f t="shared" ref="E106:S106" si="13">E104+E105</f>
        <v>34.290008299499831</v>
      </c>
      <c r="F106" s="5">
        <f t="shared" si="13"/>
        <v>27.165930444132989</v>
      </c>
      <c r="G106" s="5">
        <f t="shared" si="13"/>
        <v>34.290008299499831</v>
      </c>
      <c r="H106" s="5">
        <f t="shared" si="13"/>
        <v>27.165930444132989</v>
      </c>
      <c r="I106" s="5">
        <f t="shared" si="13"/>
        <v>27.165930444132989</v>
      </c>
      <c r="J106" s="5">
        <f t="shared" si="13"/>
        <v>27.165930444132989</v>
      </c>
      <c r="K106" s="5">
        <f t="shared" si="13"/>
        <v>34.290008299499831</v>
      </c>
      <c r="L106" s="5">
        <f t="shared" si="13"/>
        <v>34.290008299499831</v>
      </c>
      <c r="M106" s="5">
        <f t="shared" si="13"/>
        <v>34.290008299499831</v>
      </c>
      <c r="N106" s="5">
        <f t="shared" si="13"/>
        <v>34.290008299499831</v>
      </c>
      <c r="O106" s="5">
        <f t="shared" si="13"/>
        <v>34.290008299499831</v>
      </c>
      <c r="P106" s="5">
        <f t="shared" si="13"/>
        <v>34.290008299499831</v>
      </c>
      <c r="Q106" s="5">
        <f t="shared" si="13"/>
        <v>34.290008299499831</v>
      </c>
      <c r="R106" s="5">
        <f t="shared" si="13"/>
        <v>34.290008299499831</v>
      </c>
      <c r="S106" s="5">
        <f t="shared" si="13"/>
        <v>34.290008299499831</v>
      </c>
    </row>
    <row r="107" spans="3:19" ht="15.75" thickBot="1" x14ac:dyDescent="0.3">
      <c r="C107" s="52" t="s">
        <v>96</v>
      </c>
      <c r="D107" s="53">
        <f>D123</f>
        <v>38</v>
      </c>
      <c r="E107" s="53">
        <f t="shared" ref="E107:S107" si="14">E123</f>
        <v>38</v>
      </c>
      <c r="F107" s="53">
        <f t="shared" si="14"/>
        <v>30</v>
      </c>
      <c r="G107" s="53">
        <f t="shared" si="14"/>
        <v>38</v>
      </c>
      <c r="H107" s="53">
        <f t="shared" si="14"/>
        <v>30</v>
      </c>
      <c r="I107" s="53">
        <f t="shared" si="14"/>
        <v>30</v>
      </c>
      <c r="J107" s="53">
        <f t="shared" si="14"/>
        <v>30</v>
      </c>
      <c r="K107" s="53">
        <f t="shared" si="14"/>
        <v>38</v>
      </c>
      <c r="L107" s="53">
        <f t="shared" si="14"/>
        <v>38</v>
      </c>
      <c r="M107" s="53">
        <f t="shared" si="14"/>
        <v>38</v>
      </c>
      <c r="N107" s="53">
        <f t="shared" si="14"/>
        <v>38</v>
      </c>
      <c r="O107" s="53">
        <f t="shared" si="14"/>
        <v>38</v>
      </c>
      <c r="P107" s="53">
        <f t="shared" si="14"/>
        <v>38</v>
      </c>
      <c r="Q107" s="53">
        <f t="shared" si="14"/>
        <v>38</v>
      </c>
      <c r="R107" s="53">
        <f t="shared" si="14"/>
        <v>38</v>
      </c>
      <c r="S107" s="53">
        <f t="shared" si="14"/>
        <v>38</v>
      </c>
    </row>
    <row r="108" spans="3:19" ht="15.75" thickTop="1" x14ac:dyDescent="0.25">
      <c r="C108" s="88" t="s">
        <v>269</v>
      </c>
      <c r="D108" s="7">
        <f>(D106-D107)/D107</f>
        <v>-9.7631360539478115E-2</v>
      </c>
      <c r="E108" s="7">
        <f t="shared" ref="E108:S108" si="15">(E106-E107)/E107</f>
        <v>-9.7631360539478115E-2</v>
      </c>
      <c r="F108" s="7">
        <f t="shared" si="15"/>
        <v>-9.4468985195567026E-2</v>
      </c>
      <c r="G108" s="7">
        <f t="shared" si="15"/>
        <v>-9.7631360539478115E-2</v>
      </c>
      <c r="H108" s="7">
        <f t="shared" si="15"/>
        <v>-9.4468985195567026E-2</v>
      </c>
      <c r="I108" s="7">
        <f t="shared" si="15"/>
        <v>-9.4468985195567026E-2</v>
      </c>
      <c r="J108" s="7">
        <f t="shared" si="15"/>
        <v>-9.4468985195567026E-2</v>
      </c>
      <c r="K108" s="7">
        <f t="shared" si="15"/>
        <v>-9.7631360539478115E-2</v>
      </c>
      <c r="L108" s="7">
        <f t="shared" si="15"/>
        <v>-9.7631360539478115E-2</v>
      </c>
      <c r="M108" s="7">
        <f t="shared" si="15"/>
        <v>-9.7631360539478115E-2</v>
      </c>
      <c r="N108" s="7">
        <f t="shared" si="15"/>
        <v>-9.7631360539478115E-2</v>
      </c>
      <c r="O108" s="7">
        <f t="shared" si="15"/>
        <v>-9.7631360539478115E-2</v>
      </c>
      <c r="P108" s="7">
        <f t="shared" si="15"/>
        <v>-9.7631360539478115E-2</v>
      </c>
      <c r="Q108" s="7">
        <f t="shared" si="15"/>
        <v>-9.7631360539478115E-2</v>
      </c>
      <c r="R108" s="7">
        <f t="shared" si="15"/>
        <v>-9.7631360539478115E-2</v>
      </c>
      <c r="S108" s="7">
        <f t="shared" si="15"/>
        <v>-9.7631360539478115E-2</v>
      </c>
    </row>
    <row r="110" spans="3:19" x14ac:dyDescent="0.25">
      <c r="C110" s="10" t="s">
        <v>170</v>
      </c>
    </row>
    <row r="111" spans="3:19" x14ac:dyDescent="0.25">
      <c r="C111" t="s">
        <v>44</v>
      </c>
      <c r="D111" s="5">
        <f>(D96/0.0254)/(D97*6.933)</f>
        <v>10.40271922835432</v>
      </c>
      <c r="E111" s="5">
        <f>(E96/0.0254)/(E97*6.933)</f>
        <v>10.40272046917811</v>
      </c>
      <c r="F111" s="5">
        <f>(F96/0.0254)/(F97*6.933)</f>
        <v>10.40271922835432</v>
      </c>
      <c r="G111" s="5">
        <f>(G96/0.0254)/(G97*6.933)</f>
        <v>10.40271922835432</v>
      </c>
      <c r="H111" s="5">
        <f>(H96/0.0254)/(H97*6.933)</f>
        <v>10.40271922835432</v>
      </c>
      <c r="I111" s="5">
        <f>(I96/0.0254)/(I97*6.933)</f>
        <v>12.003145567909613</v>
      </c>
      <c r="J111" s="5">
        <f>(J96/0.0254)/(J97*6.933)</f>
        <v>12.003145567909613</v>
      </c>
      <c r="K111" s="5">
        <f>(K96/0.0254)/(K97*6.933)</f>
        <v>10.40271922835432</v>
      </c>
      <c r="L111" s="5">
        <f>(L96/0.0254)/(L97*6.933)</f>
        <v>10.40271922835432</v>
      </c>
      <c r="M111" s="5">
        <f>(M96/0.0254)/(M97*6.933)</f>
        <v>10.40271922835432</v>
      </c>
      <c r="N111" s="5">
        <f>(N96/0.0254)/(N97*6.933)</f>
        <v>10.40271922835432</v>
      </c>
      <c r="O111" s="5">
        <f>(O96/0.0254)/(O97*6.933)</f>
        <v>10.40271922835432</v>
      </c>
      <c r="P111" s="5">
        <f>(P96/0.0254)/(P97*6.933)</f>
        <v>10.40271922835432</v>
      </c>
      <c r="Q111" s="5">
        <f>(Q96/0.0254)/(Q97*6.933)</f>
        <v>10.40271922835432</v>
      </c>
      <c r="R111" s="5">
        <f>(R96/0.0254)/(R97*6.933)</f>
        <v>10.40271922835432</v>
      </c>
      <c r="S111" s="5">
        <f>(S96/0.0254)/(S97*6.933)</f>
        <v>10.40271922835432</v>
      </c>
    </row>
    <row r="112" spans="3:19" ht="15.75" thickBot="1" x14ac:dyDescent="0.3">
      <c r="C112" s="52" t="s">
        <v>45</v>
      </c>
      <c r="D112" s="53">
        <f>(D98/0.0254)/(D99*6.933)</f>
        <v>10.002614683478262</v>
      </c>
      <c r="E112" s="53">
        <f>(E98/0.0254)/(E99*6.933)</f>
        <v>10.002614683478262</v>
      </c>
      <c r="F112" s="53">
        <f>(F98/0.0254)/(F99*6.933)</f>
        <v>10.002614683478262</v>
      </c>
      <c r="G112" s="53">
        <f>(G98/0.0254)/(G99*6.933)</f>
        <v>10.002614683478262</v>
      </c>
      <c r="H112" s="53">
        <f>(H98/0.0254)/(H99*6.933)</f>
        <v>10.002614683478262</v>
      </c>
      <c r="I112" s="53">
        <f>(I98/0.0254)/(I99*6.933)</f>
        <v>3.7509805063043484</v>
      </c>
      <c r="J112" s="53">
        <f>(J98/0.0254)/(J99*6.933)</f>
        <v>3.7509805063043484</v>
      </c>
      <c r="K112" s="53">
        <f>(K98/0.0254)/(K99*6.933)</f>
        <v>10.002614683478262</v>
      </c>
      <c r="L112" s="53">
        <f>(L98/0.0254)/(L99*6.933)</f>
        <v>10.002614683478262</v>
      </c>
      <c r="M112" s="53">
        <f>(M98/0.0254)/(M99*6.933)</f>
        <v>10.002614683478262</v>
      </c>
      <c r="N112" s="53">
        <f>(N98/0.0254)/(N99*6.933)</f>
        <v>10.002614683478262</v>
      </c>
      <c r="O112" s="53">
        <f>(O98/0.0254)/(O99*6.933)</f>
        <v>10.002614683478262</v>
      </c>
      <c r="P112" s="53">
        <f>(P98/0.0254)/(P99*6.933)</f>
        <v>10.002614683478262</v>
      </c>
      <c r="Q112" s="53">
        <f>(Q98/0.0254)/(Q99*6.933)</f>
        <v>10.002614683478262</v>
      </c>
      <c r="R112" s="53">
        <f>(R98/0.0254)/(R99*6.933)</f>
        <v>10.002614683478262</v>
      </c>
      <c r="S112" s="53">
        <f>(S98/0.0254)/(S99*6.933)</f>
        <v>10.002614683478262</v>
      </c>
    </row>
    <row r="113" spans="3:20" ht="15.75" thickTop="1" x14ac:dyDescent="0.25">
      <c r="C113" t="s">
        <v>97</v>
      </c>
      <c r="D113" s="5">
        <f>D111+D112</f>
        <v>20.405333911832582</v>
      </c>
      <c r="E113" s="5">
        <f t="shared" ref="E113:S113" si="16">E111+E112</f>
        <v>20.40533515265637</v>
      </c>
      <c r="F113" s="5">
        <f t="shared" si="16"/>
        <v>20.405333911832582</v>
      </c>
      <c r="G113" s="5">
        <f t="shared" si="16"/>
        <v>20.405333911832582</v>
      </c>
      <c r="H113" s="5">
        <f t="shared" si="16"/>
        <v>20.405333911832582</v>
      </c>
      <c r="I113" s="5">
        <f t="shared" si="16"/>
        <v>15.754126074213961</v>
      </c>
      <c r="J113" s="5">
        <f t="shared" si="16"/>
        <v>15.754126074213961</v>
      </c>
      <c r="K113" s="5">
        <f t="shared" si="16"/>
        <v>20.405333911832582</v>
      </c>
      <c r="L113" s="5">
        <f t="shared" si="16"/>
        <v>20.405333911832582</v>
      </c>
      <c r="M113" s="5">
        <f t="shared" si="16"/>
        <v>20.405333911832582</v>
      </c>
      <c r="N113" s="5">
        <f t="shared" si="16"/>
        <v>20.405333911832582</v>
      </c>
      <c r="O113" s="5">
        <f t="shared" si="16"/>
        <v>20.405333911832582</v>
      </c>
      <c r="P113" s="5">
        <f t="shared" si="16"/>
        <v>20.405333911832582</v>
      </c>
      <c r="Q113" s="5">
        <f t="shared" si="16"/>
        <v>20.405333911832582</v>
      </c>
      <c r="R113" s="5">
        <f t="shared" si="16"/>
        <v>20.405333911832582</v>
      </c>
      <c r="S113" s="5">
        <f t="shared" si="16"/>
        <v>20.405333911832582</v>
      </c>
    </row>
    <row r="114" spans="3:20" x14ac:dyDescent="0.25">
      <c r="C114" t="s">
        <v>273</v>
      </c>
      <c r="D114" s="5">
        <f>$E$27+D113</f>
        <v>21.598438297373168</v>
      </c>
      <c r="E114" s="5">
        <f t="shared" ref="E114:S114" si="17">$E$27+E113</f>
        <v>21.598439538196956</v>
      </c>
      <c r="F114" s="5">
        <f t="shared" si="17"/>
        <v>21.598438297373168</v>
      </c>
      <c r="G114" s="5">
        <f t="shared" si="17"/>
        <v>21.598438297373168</v>
      </c>
      <c r="H114" s="5">
        <f t="shared" si="17"/>
        <v>21.598438297373168</v>
      </c>
      <c r="I114" s="5">
        <f t="shared" si="17"/>
        <v>16.947230459754547</v>
      </c>
      <c r="J114" s="5">
        <f t="shared" si="17"/>
        <v>16.947230459754547</v>
      </c>
      <c r="K114" s="5">
        <f t="shared" si="17"/>
        <v>21.598438297373168</v>
      </c>
      <c r="L114" s="5">
        <f t="shared" si="17"/>
        <v>21.598438297373168</v>
      </c>
      <c r="M114" s="5">
        <f t="shared" si="17"/>
        <v>21.598438297373168</v>
      </c>
      <c r="N114" s="5">
        <f t="shared" si="17"/>
        <v>21.598438297373168</v>
      </c>
      <c r="O114" s="5">
        <f t="shared" si="17"/>
        <v>21.598438297373168</v>
      </c>
      <c r="P114" s="5">
        <f t="shared" si="17"/>
        <v>21.598438297373168</v>
      </c>
      <c r="Q114" s="5">
        <f t="shared" si="17"/>
        <v>21.598438297373168</v>
      </c>
      <c r="R114" s="5">
        <f t="shared" si="17"/>
        <v>21.598438297373168</v>
      </c>
      <c r="S114" s="5">
        <f t="shared" si="17"/>
        <v>21.598438297373168</v>
      </c>
    </row>
    <row r="115" spans="3:20" ht="15.75" thickBot="1" x14ac:dyDescent="0.3">
      <c r="C115" s="52" t="s">
        <v>98</v>
      </c>
      <c r="D115" s="53">
        <f>D127</f>
        <v>19.607843137254903</v>
      </c>
      <c r="E115" s="53">
        <f t="shared" ref="E115:S115" si="18">E127</f>
        <v>19.607843137254903</v>
      </c>
      <c r="F115" s="53">
        <f t="shared" si="18"/>
        <v>19.607843137254903</v>
      </c>
      <c r="G115" s="53">
        <f t="shared" si="18"/>
        <v>19.607843137254903</v>
      </c>
      <c r="H115" s="53">
        <f t="shared" si="18"/>
        <v>19.607843137254903</v>
      </c>
      <c r="I115" s="53">
        <f t="shared" si="18"/>
        <v>15.384615384615383</v>
      </c>
      <c r="J115" s="53">
        <f t="shared" si="18"/>
        <v>15.384615384615383</v>
      </c>
      <c r="K115" s="53">
        <f t="shared" si="18"/>
        <v>19.607843137254903</v>
      </c>
      <c r="L115" s="53">
        <f t="shared" si="18"/>
        <v>19.607843137254903</v>
      </c>
      <c r="M115" s="53">
        <f t="shared" si="18"/>
        <v>19.607843137254903</v>
      </c>
      <c r="N115" s="53">
        <f t="shared" si="18"/>
        <v>19.607843137254903</v>
      </c>
      <c r="O115" s="53">
        <f t="shared" si="18"/>
        <v>19.607843137254903</v>
      </c>
      <c r="P115" s="53">
        <f t="shared" si="18"/>
        <v>19.607843137254903</v>
      </c>
      <c r="Q115" s="53">
        <f t="shared" si="18"/>
        <v>19.607843137254903</v>
      </c>
      <c r="R115" s="53">
        <f t="shared" si="18"/>
        <v>19.607843137254903</v>
      </c>
      <c r="S115" s="53">
        <f t="shared" si="18"/>
        <v>19.607843137254903</v>
      </c>
    </row>
    <row r="116" spans="3:20" ht="15.75" thickTop="1" x14ac:dyDescent="0.25">
      <c r="C116" s="88" t="s">
        <v>269</v>
      </c>
      <c r="D116" s="7">
        <f>(D114-D115)/D115</f>
        <v>0.10152035316603147</v>
      </c>
      <c r="E116" s="7">
        <f t="shared" ref="E116:S116" si="19">(E114-E115)/E115</f>
        <v>0.10152041644804469</v>
      </c>
      <c r="F116" s="7">
        <f t="shared" si="19"/>
        <v>0.10152035316603147</v>
      </c>
      <c r="G116" s="7">
        <f t="shared" si="19"/>
        <v>0.10152035316603147</v>
      </c>
      <c r="H116" s="7">
        <f t="shared" si="19"/>
        <v>0.10152035316603147</v>
      </c>
      <c r="I116" s="7">
        <f t="shared" si="19"/>
        <v>0.10156997988404563</v>
      </c>
      <c r="J116" s="7">
        <f t="shared" si="19"/>
        <v>0.10156997988404563</v>
      </c>
      <c r="K116" s="7">
        <f t="shared" si="19"/>
        <v>0.10152035316603147</v>
      </c>
      <c r="L116" s="7">
        <f t="shared" si="19"/>
        <v>0.10152035316603147</v>
      </c>
      <c r="M116" s="7">
        <f t="shared" si="19"/>
        <v>0.10152035316603147</v>
      </c>
      <c r="N116" s="7">
        <f t="shared" si="19"/>
        <v>0.10152035316603147</v>
      </c>
      <c r="O116" s="7">
        <f t="shared" si="19"/>
        <v>0.10152035316603147</v>
      </c>
      <c r="P116" s="7">
        <f t="shared" si="19"/>
        <v>0.10152035316603147</v>
      </c>
      <c r="Q116" s="7">
        <f t="shared" si="19"/>
        <v>0.10152035316603147</v>
      </c>
      <c r="R116" s="7">
        <f t="shared" si="19"/>
        <v>0.10152035316603147</v>
      </c>
      <c r="S116" s="7">
        <f t="shared" si="19"/>
        <v>0.10152035316603147</v>
      </c>
    </row>
    <row r="117" spans="3:20" x14ac:dyDescent="0.25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3:20" x14ac:dyDescent="0.25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3:20" x14ac:dyDescent="0.25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1" spans="3:20" ht="15.75" thickBot="1" x14ac:dyDescent="0.3">
      <c r="C121" s="51" t="s">
        <v>171</v>
      </c>
    </row>
    <row r="122" spans="3:20" x14ac:dyDescent="0.25">
      <c r="D122" t="s">
        <v>6</v>
      </c>
      <c r="E122" t="s">
        <v>7</v>
      </c>
      <c r="F122" t="s">
        <v>8</v>
      </c>
      <c r="G122" t="s">
        <v>9</v>
      </c>
      <c r="H122" t="s">
        <v>10</v>
      </c>
      <c r="I122" t="s">
        <v>11</v>
      </c>
      <c r="J122" t="s">
        <v>12</v>
      </c>
      <c r="K122" t="s">
        <v>13</v>
      </c>
      <c r="L122" t="s">
        <v>14</v>
      </c>
      <c r="M122" t="s">
        <v>15</v>
      </c>
      <c r="N122" t="s">
        <v>16</v>
      </c>
      <c r="O122" t="s">
        <v>17</v>
      </c>
      <c r="P122" t="s">
        <v>18</v>
      </c>
      <c r="Q122" t="s">
        <v>19</v>
      </c>
      <c r="R122" t="s">
        <v>20</v>
      </c>
      <c r="S122" t="s">
        <v>21</v>
      </c>
    </row>
    <row r="123" spans="3:20" x14ac:dyDescent="0.25">
      <c r="C123" s="6" t="s">
        <v>270</v>
      </c>
      <c r="D123" s="5">
        <v>38</v>
      </c>
      <c r="E123" s="5">
        <v>38</v>
      </c>
      <c r="F123" s="5">
        <v>30</v>
      </c>
      <c r="G123" s="5">
        <v>38</v>
      </c>
      <c r="H123" s="5">
        <v>30</v>
      </c>
      <c r="I123" s="5">
        <v>30</v>
      </c>
      <c r="J123" s="5">
        <v>30</v>
      </c>
      <c r="K123" s="5">
        <v>38</v>
      </c>
      <c r="L123" s="5">
        <v>38</v>
      </c>
      <c r="M123" s="5">
        <v>38</v>
      </c>
      <c r="N123" s="5">
        <v>38</v>
      </c>
      <c r="O123" s="5">
        <v>38</v>
      </c>
      <c r="P123" s="5">
        <v>38</v>
      </c>
      <c r="Q123" s="5">
        <v>38</v>
      </c>
      <c r="R123" s="5">
        <v>38</v>
      </c>
      <c r="S123" s="5">
        <v>38</v>
      </c>
    </row>
    <row r="124" spans="3:20" x14ac:dyDescent="0.25">
      <c r="C124" s="91" t="s">
        <v>271</v>
      </c>
      <c r="D124" s="5">
        <v>38</v>
      </c>
      <c r="E124" s="5">
        <v>30</v>
      </c>
      <c r="F124" s="5">
        <v>30</v>
      </c>
      <c r="G124" s="5">
        <v>30</v>
      </c>
      <c r="H124" s="5">
        <v>30</v>
      </c>
      <c r="I124" s="5">
        <v>30</v>
      </c>
      <c r="J124" s="5">
        <v>30</v>
      </c>
      <c r="K124" s="5">
        <v>30</v>
      </c>
      <c r="L124" s="5">
        <v>30</v>
      </c>
      <c r="M124" s="5">
        <v>30</v>
      </c>
      <c r="N124" s="5">
        <v>38</v>
      </c>
      <c r="O124" s="5">
        <v>38</v>
      </c>
      <c r="P124" s="5">
        <v>38</v>
      </c>
      <c r="Q124" s="5">
        <v>38</v>
      </c>
      <c r="R124" s="5">
        <v>38</v>
      </c>
      <c r="S124" s="5">
        <v>38</v>
      </c>
    </row>
    <row r="125" spans="3:20" ht="30" x14ac:dyDescent="0.25">
      <c r="C125" s="8" t="s">
        <v>56</v>
      </c>
      <c r="D125" s="5">
        <f t="shared" ref="D125:M125" si="20">1/0.061</f>
        <v>16.393442622950818</v>
      </c>
      <c r="E125" s="5">
        <f t="shared" si="20"/>
        <v>16.393442622950818</v>
      </c>
      <c r="F125" s="5">
        <f t="shared" si="20"/>
        <v>16.393442622950818</v>
      </c>
      <c r="G125" s="5">
        <f t="shared" si="20"/>
        <v>16.393442622950818</v>
      </c>
      <c r="H125" s="5">
        <f t="shared" si="20"/>
        <v>16.393442622950818</v>
      </c>
      <c r="I125" s="5">
        <f t="shared" si="20"/>
        <v>16.393442622950818</v>
      </c>
      <c r="J125" s="5">
        <f t="shared" si="20"/>
        <v>16.393442622950818</v>
      </c>
      <c r="K125" s="5">
        <f t="shared" si="20"/>
        <v>16.393442622950818</v>
      </c>
      <c r="L125" s="5">
        <f t="shared" si="20"/>
        <v>16.393442622950818</v>
      </c>
      <c r="M125" s="5">
        <f t="shared" si="20"/>
        <v>16.393442622950818</v>
      </c>
      <c r="N125" s="5">
        <f t="shared" ref="N125:S125" si="21">1/0.057</f>
        <v>17.543859649122805</v>
      </c>
      <c r="O125" s="5">
        <f t="shared" si="21"/>
        <v>17.543859649122805</v>
      </c>
      <c r="P125" s="5">
        <f t="shared" si="21"/>
        <v>17.543859649122805</v>
      </c>
      <c r="Q125" s="5">
        <f t="shared" si="21"/>
        <v>17.543859649122805</v>
      </c>
      <c r="R125" s="5">
        <f t="shared" si="21"/>
        <v>17.543859649122805</v>
      </c>
      <c r="S125" s="5">
        <f t="shared" si="21"/>
        <v>17.543859649122805</v>
      </c>
      <c r="T125" t="s">
        <v>52</v>
      </c>
    </row>
    <row r="126" spans="3:20" ht="30" x14ac:dyDescent="0.25">
      <c r="C126" s="8" t="s">
        <v>55</v>
      </c>
      <c r="D126" s="5">
        <f>1/0.059</f>
        <v>16.949152542372882</v>
      </c>
      <c r="E126" s="5">
        <f>1/0.059</f>
        <v>16.949152542372882</v>
      </c>
      <c r="F126" s="5">
        <f>1/0.059</f>
        <v>16.949152542372882</v>
      </c>
      <c r="G126" s="5">
        <f>1/0.059</f>
        <v>16.949152542372882</v>
      </c>
      <c r="H126" s="5">
        <f>1/0.059</f>
        <v>16.949152542372882</v>
      </c>
      <c r="I126" s="5">
        <f>1/0.065</f>
        <v>15.384615384615383</v>
      </c>
      <c r="J126" s="5">
        <f>1/0.065</f>
        <v>15.384615384615383</v>
      </c>
      <c r="K126" s="5">
        <f>1/0.059</f>
        <v>16.949152542372882</v>
      </c>
      <c r="L126" s="5">
        <f>1/0.059</f>
        <v>16.949152542372882</v>
      </c>
      <c r="M126" s="5">
        <f>1/0.059</f>
        <v>16.949152542372882</v>
      </c>
      <c r="N126" s="5">
        <f>1/0.051</f>
        <v>19.607843137254903</v>
      </c>
      <c r="O126" s="5">
        <f>1/0.059</f>
        <v>16.949152542372882</v>
      </c>
      <c r="P126" s="5">
        <f>1/0.059</f>
        <v>16.949152542372882</v>
      </c>
      <c r="Q126" s="5">
        <f t="shared" ref="Q126:S127" si="22">1/0.051</f>
        <v>19.607843137254903</v>
      </c>
      <c r="R126" s="5">
        <f t="shared" si="22"/>
        <v>19.607843137254903</v>
      </c>
      <c r="S126" s="5">
        <f t="shared" si="22"/>
        <v>19.607843137254903</v>
      </c>
      <c r="T126" t="s">
        <v>52</v>
      </c>
    </row>
    <row r="127" spans="3:20" ht="30" x14ac:dyDescent="0.25">
      <c r="C127" s="90" t="s">
        <v>54</v>
      </c>
      <c r="D127" s="5">
        <f>1/0.051</f>
        <v>19.607843137254903</v>
      </c>
      <c r="E127" s="5">
        <f>1/0.051</f>
        <v>19.607843137254903</v>
      </c>
      <c r="F127" s="5">
        <f>1/0.051</f>
        <v>19.607843137254903</v>
      </c>
      <c r="G127" s="5">
        <f>1/0.051</f>
        <v>19.607843137254903</v>
      </c>
      <c r="H127" s="5">
        <f>1/0.051</f>
        <v>19.607843137254903</v>
      </c>
      <c r="I127" s="5">
        <f>1/0.065</f>
        <v>15.384615384615383</v>
      </c>
      <c r="J127" s="5">
        <f>1/0.065</f>
        <v>15.384615384615383</v>
      </c>
      <c r="K127" s="5">
        <f>1/0.051</f>
        <v>19.607843137254903</v>
      </c>
      <c r="L127" s="5">
        <f>1/0.051</f>
        <v>19.607843137254903</v>
      </c>
      <c r="M127" s="5">
        <f>1/0.051</f>
        <v>19.607843137254903</v>
      </c>
      <c r="N127" s="5">
        <f>1/0.051</f>
        <v>19.607843137254903</v>
      </c>
      <c r="O127" s="5">
        <f>1/0.051</f>
        <v>19.607843137254903</v>
      </c>
      <c r="P127" s="5">
        <f>1/0.051</f>
        <v>19.607843137254903</v>
      </c>
      <c r="Q127" s="5">
        <f t="shared" si="22"/>
        <v>19.607843137254903</v>
      </c>
      <c r="R127" s="5">
        <f t="shared" si="22"/>
        <v>19.607843137254903</v>
      </c>
      <c r="S127" s="5">
        <f t="shared" si="22"/>
        <v>19.607843137254903</v>
      </c>
      <c r="T127" t="s">
        <v>52</v>
      </c>
    </row>
    <row r="128" spans="3:20" x14ac:dyDescent="0.25">
      <c r="C128" s="91" t="s">
        <v>53</v>
      </c>
      <c r="D128" s="5">
        <v>13</v>
      </c>
      <c r="E128" s="5">
        <v>13</v>
      </c>
      <c r="F128" s="5">
        <v>13</v>
      </c>
      <c r="G128" s="5">
        <v>13</v>
      </c>
      <c r="H128" s="5">
        <v>13</v>
      </c>
      <c r="I128" s="5">
        <v>13</v>
      </c>
      <c r="J128" s="5">
        <v>13</v>
      </c>
      <c r="K128" s="5">
        <v>13</v>
      </c>
      <c r="L128" s="5">
        <v>13</v>
      </c>
      <c r="M128" s="5">
        <v>13</v>
      </c>
      <c r="N128" s="5">
        <v>13</v>
      </c>
      <c r="O128" s="5">
        <v>13</v>
      </c>
      <c r="P128" s="5">
        <v>13</v>
      </c>
      <c r="Q128" s="5">
        <v>13</v>
      </c>
      <c r="R128" s="5">
        <v>13</v>
      </c>
      <c r="S128" s="5">
        <v>17</v>
      </c>
    </row>
    <row r="129" spans="4:19" x14ac:dyDescent="0.25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</sheetData>
  <conditionalFormatting sqref="D117:S1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8:S108">
    <cfRule type="colorScale" priority="2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D116:S116">
    <cfRule type="colorScale" priority="1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F621-F075-4068-B380-6C849E75617E}">
  <dimension ref="B2:T36"/>
  <sheetViews>
    <sheetView tabSelected="1" workbookViewId="0">
      <selection activeCell="O3" sqref="O3"/>
    </sheetView>
  </sheetViews>
  <sheetFormatPr defaultRowHeight="15" x14ac:dyDescent="0.25"/>
  <cols>
    <col min="2" max="2" width="10.28515625" bestFit="1" customWidth="1"/>
    <col min="3" max="3" width="16.28515625" bestFit="1" customWidth="1"/>
    <col min="4" max="4" width="51.7109375" bestFit="1" customWidth="1"/>
    <col min="6" max="6" width="19.42578125" customWidth="1"/>
    <col min="7" max="9" width="10" customWidth="1"/>
    <col min="10" max="10" width="71.7109375" bestFit="1" customWidth="1"/>
    <col min="11" max="11" width="32.42578125" customWidth="1"/>
    <col min="12" max="12" width="20" bestFit="1" customWidth="1"/>
    <col min="13" max="13" width="20.85546875" customWidth="1"/>
    <col min="15" max="15" width="30.42578125" bestFit="1" customWidth="1"/>
    <col min="16" max="16" width="24.85546875" bestFit="1" customWidth="1"/>
    <col min="17" max="17" width="14.5703125" bestFit="1" customWidth="1"/>
    <col min="18" max="18" width="14.7109375" bestFit="1" customWidth="1"/>
    <col min="19" max="19" width="13.7109375" bestFit="1" customWidth="1"/>
    <col min="20" max="20" width="13.85546875" bestFit="1" customWidth="1"/>
  </cols>
  <sheetData>
    <row r="2" spans="2:20" x14ac:dyDescent="0.25">
      <c r="B2" t="s">
        <v>92</v>
      </c>
      <c r="J2" t="s">
        <v>91</v>
      </c>
      <c r="O2" t="s">
        <v>461</v>
      </c>
    </row>
    <row r="4" spans="2:20" x14ac:dyDescent="0.25">
      <c r="B4" s="11" t="s">
        <v>64</v>
      </c>
      <c r="C4" s="11" t="s">
        <v>62</v>
      </c>
      <c r="D4" s="11" t="s">
        <v>63</v>
      </c>
      <c r="E4" s="11" t="s">
        <v>66</v>
      </c>
      <c r="F4" s="11" t="s">
        <v>95</v>
      </c>
      <c r="G4" t="s">
        <v>67</v>
      </c>
      <c r="J4" s="12" t="s">
        <v>90</v>
      </c>
      <c r="K4" s="12" t="s">
        <v>89</v>
      </c>
      <c r="L4" s="12" t="s">
        <v>69</v>
      </c>
      <c r="M4" s="12" t="s">
        <v>68</v>
      </c>
      <c r="N4" t="s">
        <v>93</v>
      </c>
      <c r="O4" s="92" t="s">
        <v>90</v>
      </c>
      <c r="P4" s="92" t="s">
        <v>424</v>
      </c>
      <c r="Q4" s="92" t="s">
        <v>425</v>
      </c>
      <c r="R4" s="92" t="s">
        <v>426</v>
      </c>
      <c r="S4" s="92" t="s">
        <v>427</v>
      </c>
      <c r="T4" s="92" t="s">
        <v>428</v>
      </c>
    </row>
    <row r="5" spans="2:20" x14ac:dyDescent="0.25">
      <c r="B5" t="s">
        <v>65</v>
      </c>
      <c r="C5" t="s">
        <v>58</v>
      </c>
      <c r="D5" t="s">
        <v>46</v>
      </c>
      <c r="E5" t="s">
        <v>6</v>
      </c>
      <c r="F5" s="5">
        <v>38</v>
      </c>
      <c r="J5" t="str">
        <f t="shared" ref="J5:J36" si="0">_xlfn.TEXTJOIN("|",TRUE,B5:E5)</f>
        <v>T24_2025|MFm|Ceiling Insulation (Option B)|CZ01</v>
      </c>
      <c r="K5" t="s">
        <v>85</v>
      </c>
      <c r="L5">
        <v>0</v>
      </c>
      <c r="M5" s="5">
        <f>F5</f>
        <v>38</v>
      </c>
      <c r="O5" t="s">
        <v>429</v>
      </c>
      <c r="P5" t="s">
        <v>85</v>
      </c>
      <c r="Q5">
        <v>0.19272384000000001</v>
      </c>
      <c r="R5">
        <v>2.8799999999999999E-2</v>
      </c>
      <c r="S5">
        <v>-5.5243284613841297E-4</v>
      </c>
      <c r="T5">
        <v>4.5900000000000003E-2</v>
      </c>
    </row>
    <row r="6" spans="2:20" x14ac:dyDescent="0.25">
      <c r="B6" t="s">
        <v>65</v>
      </c>
      <c r="C6" t="s">
        <v>58</v>
      </c>
      <c r="D6" t="s">
        <v>46</v>
      </c>
      <c r="E6" t="s">
        <v>7</v>
      </c>
      <c r="F6" s="5">
        <v>38</v>
      </c>
      <c r="J6" t="str">
        <f t="shared" si="0"/>
        <v>T24_2025|MFm|Ceiling Insulation (Option B)|CZ02</v>
      </c>
      <c r="K6" t="s">
        <v>85</v>
      </c>
      <c r="L6">
        <v>0</v>
      </c>
      <c r="M6" s="5">
        <f t="shared" ref="M6:M20" si="1">F6</f>
        <v>38</v>
      </c>
      <c r="O6" t="s">
        <v>430</v>
      </c>
      <c r="P6" t="s">
        <v>85</v>
      </c>
      <c r="Q6">
        <v>0.19272384000000001</v>
      </c>
      <c r="R6">
        <v>2.8799999999999999E-2</v>
      </c>
      <c r="S6">
        <v>-5.5243284613841297E-4</v>
      </c>
      <c r="T6">
        <v>4.5900000000000003E-2</v>
      </c>
    </row>
    <row r="7" spans="2:20" x14ac:dyDescent="0.25">
      <c r="B7" t="s">
        <v>65</v>
      </c>
      <c r="C7" t="s">
        <v>58</v>
      </c>
      <c r="D7" t="s">
        <v>46</v>
      </c>
      <c r="E7" t="s">
        <v>8</v>
      </c>
      <c r="F7" s="5">
        <v>30</v>
      </c>
      <c r="J7" t="str">
        <f t="shared" si="0"/>
        <v>T24_2025|MFm|Ceiling Insulation (Option B)|CZ03</v>
      </c>
      <c r="K7" t="s">
        <v>85</v>
      </c>
      <c r="L7">
        <v>0</v>
      </c>
      <c r="M7" s="5">
        <f t="shared" si="1"/>
        <v>30</v>
      </c>
      <c r="O7" t="s">
        <v>431</v>
      </c>
      <c r="P7" t="s">
        <v>85</v>
      </c>
      <c r="Q7">
        <v>0.15215039999999999</v>
      </c>
      <c r="R7">
        <v>2.8799999999999999E-2</v>
      </c>
      <c r="S7">
        <v>-5.5243284613841297E-4</v>
      </c>
      <c r="T7">
        <v>4.5900000000000003E-2</v>
      </c>
    </row>
    <row r="8" spans="2:20" x14ac:dyDescent="0.25">
      <c r="B8" t="s">
        <v>65</v>
      </c>
      <c r="C8" t="s">
        <v>58</v>
      </c>
      <c r="D8" t="s">
        <v>46</v>
      </c>
      <c r="E8" t="s">
        <v>9</v>
      </c>
      <c r="F8" s="5">
        <v>38</v>
      </c>
      <c r="J8" t="str">
        <f t="shared" si="0"/>
        <v>T24_2025|MFm|Ceiling Insulation (Option B)|CZ04</v>
      </c>
      <c r="K8" t="s">
        <v>85</v>
      </c>
      <c r="L8">
        <v>0</v>
      </c>
      <c r="M8" s="5">
        <f t="shared" si="1"/>
        <v>38</v>
      </c>
      <c r="O8" t="s">
        <v>432</v>
      </c>
      <c r="P8" t="s">
        <v>85</v>
      </c>
      <c r="Q8">
        <v>0.19272384000000001</v>
      </c>
      <c r="R8">
        <v>2.8799999999999999E-2</v>
      </c>
      <c r="S8">
        <v>-5.5243284613841297E-4</v>
      </c>
      <c r="T8">
        <v>4.5900000000000003E-2</v>
      </c>
    </row>
    <row r="9" spans="2:20" x14ac:dyDescent="0.25">
      <c r="B9" t="s">
        <v>65</v>
      </c>
      <c r="C9" t="s">
        <v>58</v>
      </c>
      <c r="D9" t="s">
        <v>46</v>
      </c>
      <c r="E9" t="s">
        <v>10</v>
      </c>
      <c r="F9" s="5">
        <v>30</v>
      </c>
      <c r="J9" t="str">
        <f t="shared" si="0"/>
        <v>T24_2025|MFm|Ceiling Insulation (Option B)|CZ05</v>
      </c>
      <c r="K9" t="s">
        <v>85</v>
      </c>
      <c r="L9">
        <v>0</v>
      </c>
      <c r="M9" s="5">
        <f t="shared" si="1"/>
        <v>30</v>
      </c>
      <c r="O9" t="s">
        <v>433</v>
      </c>
      <c r="P9" t="s">
        <v>85</v>
      </c>
      <c r="Q9">
        <v>0.15215039999999999</v>
      </c>
      <c r="R9">
        <v>2.8799999999999999E-2</v>
      </c>
      <c r="S9">
        <v>-5.5243284613841297E-4</v>
      </c>
      <c r="T9">
        <v>4.5900000000000003E-2</v>
      </c>
    </row>
    <row r="10" spans="2:20" x14ac:dyDescent="0.25">
      <c r="B10" t="s">
        <v>65</v>
      </c>
      <c r="C10" t="s">
        <v>58</v>
      </c>
      <c r="D10" t="s">
        <v>46</v>
      </c>
      <c r="E10" t="s">
        <v>11</v>
      </c>
      <c r="F10" s="5">
        <v>30</v>
      </c>
      <c r="J10" t="str">
        <f t="shared" si="0"/>
        <v>T24_2025|MFm|Ceiling Insulation (Option B)|CZ06</v>
      </c>
      <c r="K10" t="s">
        <v>85</v>
      </c>
      <c r="L10">
        <v>0</v>
      </c>
      <c r="M10" s="5">
        <f t="shared" si="1"/>
        <v>30</v>
      </c>
      <c r="O10" t="s">
        <v>434</v>
      </c>
      <c r="P10" t="s">
        <v>85</v>
      </c>
      <c r="Q10">
        <v>0.15215039999999999</v>
      </c>
      <c r="R10">
        <v>2.8799999999999999E-2</v>
      </c>
      <c r="S10">
        <v>-5.5243284613841297E-4</v>
      </c>
      <c r="T10">
        <v>4.5900000000000003E-2</v>
      </c>
    </row>
    <row r="11" spans="2:20" x14ac:dyDescent="0.25">
      <c r="B11" t="s">
        <v>65</v>
      </c>
      <c r="C11" t="s">
        <v>58</v>
      </c>
      <c r="D11" t="s">
        <v>46</v>
      </c>
      <c r="E11" t="s">
        <v>12</v>
      </c>
      <c r="F11" s="5">
        <v>30</v>
      </c>
      <c r="J11" t="str">
        <f t="shared" si="0"/>
        <v>T24_2025|MFm|Ceiling Insulation (Option B)|CZ07</v>
      </c>
      <c r="K11" t="s">
        <v>85</v>
      </c>
      <c r="L11">
        <v>0</v>
      </c>
      <c r="M11" s="5">
        <f t="shared" si="1"/>
        <v>30</v>
      </c>
      <c r="O11" t="s">
        <v>435</v>
      </c>
      <c r="P11" t="s">
        <v>85</v>
      </c>
      <c r="Q11">
        <v>0.15215039999999999</v>
      </c>
      <c r="R11">
        <v>2.8799999999999999E-2</v>
      </c>
      <c r="S11">
        <v>-5.5243284613841297E-4</v>
      </c>
      <c r="T11">
        <v>4.5900000000000003E-2</v>
      </c>
    </row>
    <row r="12" spans="2:20" x14ac:dyDescent="0.25">
      <c r="B12" t="s">
        <v>65</v>
      </c>
      <c r="C12" t="s">
        <v>58</v>
      </c>
      <c r="D12" t="s">
        <v>46</v>
      </c>
      <c r="E12" t="s">
        <v>13</v>
      </c>
      <c r="F12" s="5">
        <v>38</v>
      </c>
      <c r="J12" t="str">
        <f t="shared" si="0"/>
        <v>T24_2025|MFm|Ceiling Insulation (Option B)|CZ08</v>
      </c>
      <c r="K12" t="s">
        <v>85</v>
      </c>
      <c r="L12">
        <v>0</v>
      </c>
      <c r="M12" s="5">
        <f t="shared" si="1"/>
        <v>38</v>
      </c>
      <c r="O12" t="s">
        <v>436</v>
      </c>
      <c r="P12" t="s">
        <v>85</v>
      </c>
      <c r="Q12">
        <v>0.19272384000000001</v>
      </c>
      <c r="R12">
        <v>2.8799999999999999E-2</v>
      </c>
      <c r="S12">
        <v>-5.5243284613841297E-4</v>
      </c>
      <c r="T12">
        <v>4.5900000000000003E-2</v>
      </c>
    </row>
    <row r="13" spans="2:20" x14ac:dyDescent="0.25">
      <c r="B13" t="s">
        <v>65</v>
      </c>
      <c r="C13" t="s">
        <v>58</v>
      </c>
      <c r="D13" t="s">
        <v>46</v>
      </c>
      <c r="E13" t="s">
        <v>14</v>
      </c>
      <c r="F13" s="5">
        <v>38</v>
      </c>
      <c r="J13" t="str">
        <f t="shared" si="0"/>
        <v>T24_2025|MFm|Ceiling Insulation (Option B)|CZ09</v>
      </c>
      <c r="K13" t="s">
        <v>85</v>
      </c>
      <c r="L13">
        <v>0</v>
      </c>
      <c r="M13" s="5">
        <f t="shared" si="1"/>
        <v>38</v>
      </c>
      <c r="O13" t="s">
        <v>437</v>
      </c>
      <c r="P13" t="s">
        <v>85</v>
      </c>
      <c r="Q13">
        <v>0.19272384000000001</v>
      </c>
      <c r="R13">
        <v>2.8799999999999999E-2</v>
      </c>
      <c r="S13">
        <v>-5.5243284613841297E-4</v>
      </c>
      <c r="T13">
        <v>4.5900000000000003E-2</v>
      </c>
    </row>
    <row r="14" spans="2:20" x14ac:dyDescent="0.25">
      <c r="B14" t="s">
        <v>65</v>
      </c>
      <c r="C14" t="s">
        <v>58</v>
      </c>
      <c r="D14" t="s">
        <v>46</v>
      </c>
      <c r="E14" t="s">
        <v>15</v>
      </c>
      <c r="F14" s="5">
        <v>38</v>
      </c>
      <c r="J14" t="str">
        <f t="shared" si="0"/>
        <v>T24_2025|MFm|Ceiling Insulation (Option B)|CZ10</v>
      </c>
      <c r="K14" t="s">
        <v>85</v>
      </c>
      <c r="L14">
        <v>0</v>
      </c>
      <c r="M14" s="5">
        <f t="shared" si="1"/>
        <v>38</v>
      </c>
      <c r="O14" t="s">
        <v>438</v>
      </c>
      <c r="P14" t="s">
        <v>85</v>
      </c>
      <c r="Q14">
        <v>0.19272384000000001</v>
      </c>
      <c r="R14">
        <v>2.8799999999999999E-2</v>
      </c>
      <c r="S14">
        <v>-5.5243284613841297E-4</v>
      </c>
      <c r="T14">
        <v>4.5900000000000003E-2</v>
      </c>
    </row>
    <row r="15" spans="2:20" x14ac:dyDescent="0.25">
      <c r="B15" t="s">
        <v>65</v>
      </c>
      <c r="C15" t="s">
        <v>58</v>
      </c>
      <c r="D15" t="s">
        <v>46</v>
      </c>
      <c r="E15" t="s">
        <v>16</v>
      </c>
      <c r="F15" s="5">
        <v>38</v>
      </c>
      <c r="J15" t="str">
        <f t="shared" si="0"/>
        <v>T24_2025|MFm|Ceiling Insulation (Option B)|CZ11</v>
      </c>
      <c r="K15" t="s">
        <v>85</v>
      </c>
      <c r="L15">
        <v>0</v>
      </c>
      <c r="M15" s="5">
        <f t="shared" si="1"/>
        <v>38</v>
      </c>
      <c r="O15" t="s">
        <v>439</v>
      </c>
      <c r="P15" t="s">
        <v>85</v>
      </c>
      <c r="Q15">
        <v>0.19272384000000001</v>
      </c>
      <c r="R15">
        <v>2.8799999999999999E-2</v>
      </c>
      <c r="S15">
        <v>-5.5243284613841297E-4</v>
      </c>
      <c r="T15">
        <v>4.5900000000000003E-2</v>
      </c>
    </row>
    <row r="16" spans="2:20" x14ac:dyDescent="0.25">
      <c r="B16" t="s">
        <v>65</v>
      </c>
      <c r="C16" t="s">
        <v>58</v>
      </c>
      <c r="D16" t="s">
        <v>46</v>
      </c>
      <c r="E16" t="s">
        <v>17</v>
      </c>
      <c r="F16" s="5">
        <v>38</v>
      </c>
      <c r="J16" t="str">
        <f t="shared" si="0"/>
        <v>T24_2025|MFm|Ceiling Insulation (Option B)|CZ12</v>
      </c>
      <c r="K16" t="s">
        <v>85</v>
      </c>
      <c r="L16">
        <v>0</v>
      </c>
      <c r="M16" s="5">
        <f t="shared" si="1"/>
        <v>38</v>
      </c>
      <c r="O16" t="s">
        <v>440</v>
      </c>
      <c r="P16" t="s">
        <v>85</v>
      </c>
      <c r="Q16">
        <v>0.19272384000000001</v>
      </c>
      <c r="R16">
        <v>2.8799999999999999E-2</v>
      </c>
      <c r="S16">
        <v>-5.5243284613841297E-4</v>
      </c>
      <c r="T16">
        <v>4.5900000000000003E-2</v>
      </c>
    </row>
    <row r="17" spans="2:20" x14ac:dyDescent="0.25">
      <c r="B17" t="s">
        <v>65</v>
      </c>
      <c r="C17" t="s">
        <v>58</v>
      </c>
      <c r="D17" t="s">
        <v>46</v>
      </c>
      <c r="E17" t="s">
        <v>18</v>
      </c>
      <c r="F17" s="5">
        <v>38</v>
      </c>
      <c r="J17" t="str">
        <f t="shared" si="0"/>
        <v>T24_2025|MFm|Ceiling Insulation (Option B)|CZ13</v>
      </c>
      <c r="K17" t="s">
        <v>85</v>
      </c>
      <c r="L17">
        <v>0</v>
      </c>
      <c r="M17" s="5">
        <f t="shared" si="1"/>
        <v>38</v>
      </c>
      <c r="O17" t="s">
        <v>441</v>
      </c>
      <c r="P17" t="s">
        <v>85</v>
      </c>
      <c r="Q17">
        <v>0.19272384000000001</v>
      </c>
      <c r="R17">
        <v>2.8799999999999999E-2</v>
      </c>
      <c r="S17">
        <v>-5.5243284613841297E-4</v>
      </c>
      <c r="T17">
        <v>4.5900000000000003E-2</v>
      </c>
    </row>
    <row r="18" spans="2:20" x14ac:dyDescent="0.25">
      <c r="B18" t="s">
        <v>65</v>
      </c>
      <c r="C18" t="s">
        <v>58</v>
      </c>
      <c r="D18" t="s">
        <v>46</v>
      </c>
      <c r="E18" t="s">
        <v>19</v>
      </c>
      <c r="F18" s="5">
        <v>38</v>
      </c>
      <c r="J18" t="str">
        <f t="shared" si="0"/>
        <v>T24_2025|MFm|Ceiling Insulation (Option B)|CZ14</v>
      </c>
      <c r="K18" t="s">
        <v>85</v>
      </c>
      <c r="L18">
        <v>0</v>
      </c>
      <c r="M18" s="5">
        <f t="shared" si="1"/>
        <v>38</v>
      </c>
      <c r="O18" t="s">
        <v>442</v>
      </c>
      <c r="P18" t="s">
        <v>85</v>
      </c>
      <c r="Q18">
        <v>0.19272384000000001</v>
      </c>
      <c r="R18">
        <v>2.8799999999999999E-2</v>
      </c>
      <c r="S18">
        <v>-5.5243284613841297E-4</v>
      </c>
      <c r="T18">
        <v>4.5900000000000003E-2</v>
      </c>
    </row>
    <row r="19" spans="2:20" x14ac:dyDescent="0.25">
      <c r="B19" t="s">
        <v>65</v>
      </c>
      <c r="C19" t="s">
        <v>58</v>
      </c>
      <c r="D19" t="s">
        <v>46</v>
      </c>
      <c r="E19" t="s">
        <v>20</v>
      </c>
      <c r="F19" s="5">
        <v>38</v>
      </c>
      <c r="J19" t="str">
        <f t="shared" si="0"/>
        <v>T24_2025|MFm|Ceiling Insulation (Option B)|CZ15</v>
      </c>
      <c r="K19" t="s">
        <v>85</v>
      </c>
      <c r="L19">
        <v>0</v>
      </c>
      <c r="M19" s="5">
        <f t="shared" si="1"/>
        <v>38</v>
      </c>
      <c r="O19" t="s">
        <v>443</v>
      </c>
      <c r="P19" t="s">
        <v>85</v>
      </c>
      <c r="Q19">
        <v>0.19272384000000001</v>
      </c>
      <c r="R19">
        <v>2.8799999999999999E-2</v>
      </c>
      <c r="S19">
        <v>-5.5243284613841297E-4</v>
      </c>
      <c r="T19">
        <v>4.5900000000000003E-2</v>
      </c>
    </row>
    <row r="20" spans="2:20" x14ac:dyDescent="0.25">
      <c r="B20" t="s">
        <v>65</v>
      </c>
      <c r="C20" t="s">
        <v>58</v>
      </c>
      <c r="D20" t="s">
        <v>46</v>
      </c>
      <c r="E20" t="s">
        <v>21</v>
      </c>
      <c r="F20" s="5">
        <v>38</v>
      </c>
      <c r="J20" t="str">
        <f t="shared" si="0"/>
        <v>T24_2025|MFm|Ceiling Insulation (Option B)|CZ16</v>
      </c>
      <c r="K20" t="s">
        <v>85</v>
      </c>
      <c r="L20">
        <v>0</v>
      </c>
      <c r="M20" s="5">
        <f t="shared" si="1"/>
        <v>38</v>
      </c>
      <c r="O20" t="s">
        <v>444</v>
      </c>
      <c r="P20" t="s">
        <v>85</v>
      </c>
      <c r="Q20">
        <v>0.19272384000000001</v>
      </c>
      <c r="R20">
        <v>2.8799999999999999E-2</v>
      </c>
      <c r="S20">
        <v>-5.5243284613841297E-4</v>
      </c>
      <c r="T20">
        <v>4.5900000000000003E-2</v>
      </c>
    </row>
    <row r="21" spans="2:20" x14ac:dyDescent="0.25">
      <c r="B21" t="s">
        <v>65</v>
      </c>
      <c r="C21" t="s">
        <v>59</v>
      </c>
      <c r="D21" t="s">
        <v>46</v>
      </c>
      <c r="E21" t="s">
        <v>6</v>
      </c>
      <c r="F21" s="5">
        <v>38</v>
      </c>
      <c r="J21" t="str">
        <f t="shared" si="0"/>
        <v>T24_2025|SFm|Ceiling Insulation (Option B)|CZ01</v>
      </c>
      <c r="K21" t="s">
        <v>85</v>
      </c>
      <c r="L21">
        <v>0</v>
      </c>
      <c r="M21" s="5">
        <f t="shared" ref="M21:M36" si="2">F21</f>
        <v>38</v>
      </c>
      <c r="O21" t="s">
        <v>445</v>
      </c>
      <c r="P21" t="s">
        <v>85</v>
      </c>
      <c r="Q21">
        <v>0.19272384000000001</v>
      </c>
      <c r="R21">
        <v>2.8799999999999999E-2</v>
      </c>
      <c r="S21">
        <v>-5.5243284613841297E-4</v>
      </c>
      <c r="T21">
        <v>4.5900000000000003E-2</v>
      </c>
    </row>
    <row r="22" spans="2:20" x14ac:dyDescent="0.25">
      <c r="B22" t="s">
        <v>65</v>
      </c>
      <c r="C22" t="s">
        <v>59</v>
      </c>
      <c r="D22" t="s">
        <v>46</v>
      </c>
      <c r="E22" t="s">
        <v>7</v>
      </c>
      <c r="F22" s="5">
        <v>38</v>
      </c>
      <c r="J22" t="str">
        <f t="shared" si="0"/>
        <v>T24_2025|SFm|Ceiling Insulation (Option B)|CZ02</v>
      </c>
      <c r="K22" t="s">
        <v>85</v>
      </c>
      <c r="L22">
        <v>0</v>
      </c>
      <c r="M22" s="5">
        <f t="shared" si="2"/>
        <v>38</v>
      </c>
      <c r="O22" t="s">
        <v>446</v>
      </c>
      <c r="P22" t="s">
        <v>85</v>
      </c>
      <c r="Q22">
        <v>0.19272384000000001</v>
      </c>
      <c r="R22">
        <v>2.8799999999999999E-2</v>
      </c>
      <c r="S22">
        <v>-5.5243284613841297E-4</v>
      </c>
      <c r="T22">
        <v>4.5900000000000003E-2</v>
      </c>
    </row>
    <row r="23" spans="2:20" x14ac:dyDescent="0.25">
      <c r="B23" t="s">
        <v>65</v>
      </c>
      <c r="C23" t="s">
        <v>59</v>
      </c>
      <c r="D23" t="s">
        <v>46</v>
      </c>
      <c r="E23" t="s">
        <v>8</v>
      </c>
      <c r="F23" s="5">
        <v>30</v>
      </c>
      <c r="J23" t="str">
        <f t="shared" si="0"/>
        <v>T24_2025|SFm|Ceiling Insulation (Option B)|CZ03</v>
      </c>
      <c r="K23" t="s">
        <v>85</v>
      </c>
      <c r="L23">
        <v>0</v>
      </c>
      <c r="M23" s="5">
        <f t="shared" si="2"/>
        <v>30</v>
      </c>
      <c r="O23" t="s">
        <v>447</v>
      </c>
      <c r="P23" t="s">
        <v>85</v>
      </c>
      <c r="Q23">
        <v>0.15215039999999999</v>
      </c>
      <c r="R23">
        <v>2.8799999999999999E-2</v>
      </c>
      <c r="S23">
        <v>-5.5243284613841297E-4</v>
      </c>
      <c r="T23">
        <v>4.5900000000000003E-2</v>
      </c>
    </row>
    <row r="24" spans="2:20" x14ac:dyDescent="0.25">
      <c r="B24" t="s">
        <v>65</v>
      </c>
      <c r="C24" t="s">
        <v>59</v>
      </c>
      <c r="D24" t="s">
        <v>46</v>
      </c>
      <c r="E24" t="s">
        <v>9</v>
      </c>
      <c r="F24" s="5">
        <v>38</v>
      </c>
      <c r="J24" t="str">
        <f t="shared" si="0"/>
        <v>T24_2025|SFm|Ceiling Insulation (Option B)|CZ04</v>
      </c>
      <c r="K24" t="s">
        <v>85</v>
      </c>
      <c r="L24">
        <v>0</v>
      </c>
      <c r="M24" s="5">
        <f t="shared" si="2"/>
        <v>38</v>
      </c>
      <c r="O24" t="s">
        <v>448</v>
      </c>
      <c r="P24" t="s">
        <v>85</v>
      </c>
      <c r="Q24">
        <v>0.19272384000000001</v>
      </c>
      <c r="R24">
        <v>2.8799999999999999E-2</v>
      </c>
      <c r="S24">
        <v>-5.5243284613841297E-4</v>
      </c>
      <c r="T24">
        <v>4.5900000000000003E-2</v>
      </c>
    </row>
    <row r="25" spans="2:20" x14ac:dyDescent="0.25">
      <c r="B25" t="s">
        <v>65</v>
      </c>
      <c r="C25" t="s">
        <v>59</v>
      </c>
      <c r="D25" t="s">
        <v>46</v>
      </c>
      <c r="E25" t="s">
        <v>10</v>
      </c>
      <c r="F25" s="5">
        <v>30</v>
      </c>
      <c r="J25" t="str">
        <f t="shared" si="0"/>
        <v>T24_2025|SFm|Ceiling Insulation (Option B)|CZ05</v>
      </c>
      <c r="K25" t="s">
        <v>85</v>
      </c>
      <c r="L25">
        <v>0</v>
      </c>
      <c r="M25" s="5">
        <f t="shared" si="2"/>
        <v>30</v>
      </c>
      <c r="O25" t="s">
        <v>449</v>
      </c>
      <c r="P25" t="s">
        <v>85</v>
      </c>
      <c r="Q25">
        <v>0.15215039999999999</v>
      </c>
      <c r="R25">
        <v>2.8799999999999999E-2</v>
      </c>
      <c r="S25">
        <v>-5.5243284613841297E-4</v>
      </c>
      <c r="T25">
        <v>4.5900000000000003E-2</v>
      </c>
    </row>
    <row r="26" spans="2:20" x14ac:dyDescent="0.25">
      <c r="B26" t="s">
        <v>65</v>
      </c>
      <c r="C26" t="s">
        <v>59</v>
      </c>
      <c r="D26" t="s">
        <v>46</v>
      </c>
      <c r="E26" t="s">
        <v>11</v>
      </c>
      <c r="F26" s="5">
        <v>30</v>
      </c>
      <c r="J26" t="str">
        <f t="shared" si="0"/>
        <v>T24_2025|SFm|Ceiling Insulation (Option B)|CZ06</v>
      </c>
      <c r="K26" t="s">
        <v>85</v>
      </c>
      <c r="L26">
        <v>0</v>
      </c>
      <c r="M26" s="5">
        <f t="shared" si="2"/>
        <v>30</v>
      </c>
      <c r="O26" t="s">
        <v>450</v>
      </c>
      <c r="P26" t="s">
        <v>85</v>
      </c>
      <c r="Q26">
        <v>0.15215039999999999</v>
      </c>
      <c r="R26">
        <v>2.8799999999999999E-2</v>
      </c>
      <c r="S26">
        <v>-5.5243284613841297E-4</v>
      </c>
      <c r="T26">
        <v>4.5900000000000003E-2</v>
      </c>
    </row>
    <row r="27" spans="2:20" x14ac:dyDescent="0.25">
      <c r="B27" t="s">
        <v>65</v>
      </c>
      <c r="C27" t="s">
        <v>59</v>
      </c>
      <c r="D27" t="s">
        <v>46</v>
      </c>
      <c r="E27" t="s">
        <v>12</v>
      </c>
      <c r="F27" s="5">
        <v>30</v>
      </c>
      <c r="J27" t="str">
        <f t="shared" si="0"/>
        <v>T24_2025|SFm|Ceiling Insulation (Option B)|CZ07</v>
      </c>
      <c r="K27" t="s">
        <v>85</v>
      </c>
      <c r="L27">
        <v>0</v>
      </c>
      <c r="M27" s="5">
        <f t="shared" si="2"/>
        <v>30</v>
      </c>
      <c r="O27" t="s">
        <v>451</v>
      </c>
      <c r="P27" t="s">
        <v>85</v>
      </c>
      <c r="Q27">
        <v>0.15215039999999999</v>
      </c>
      <c r="R27">
        <v>2.8799999999999999E-2</v>
      </c>
      <c r="S27">
        <v>-5.5243284613841297E-4</v>
      </c>
      <c r="T27">
        <v>4.5900000000000003E-2</v>
      </c>
    </row>
    <row r="28" spans="2:20" x14ac:dyDescent="0.25">
      <c r="B28" t="s">
        <v>65</v>
      </c>
      <c r="C28" t="s">
        <v>59</v>
      </c>
      <c r="D28" t="s">
        <v>46</v>
      </c>
      <c r="E28" t="s">
        <v>13</v>
      </c>
      <c r="F28" s="5">
        <v>38</v>
      </c>
      <c r="J28" t="str">
        <f t="shared" si="0"/>
        <v>T24_2025|SFm|Ceiling Insulation (Option B)|CZ08</v>
      </c>
      <c r="K28" t="s">
        <v>85</v>
      </c>
      <c r="L28">
        <v>0</v>
      </c>
      <c r="M28" s="5">
        <f t="shared" si="2"/>
        <v>38</v>
      </c>
      <c r="O28" t="s">
        <v>452</v>
      </c>
      <c r="P28" t="s">
        <v>85</v>
      </c>
      <c r="Q28">
        <v>0.19272384000000001</v>
      </c>
      <c r="R28">
        <v>2.8799999999999999E-2</v>
      </c>
      <c r="S28">
        <v>-5.5243284613841297E-4</v>
      </c>
      <c r="T28">
        <v>4.5900000000000003E-2</v>
      </c>
    </row>
    <row r="29" spans="2:20" x14ac:dyDescent="0.25">
      <c r="B29" t="s">
        <v>65</v>
      </c>
      <c r="C29" t="s">
        <v>59</v>
      </c>
      <c r="D29" t="s">
        <v>46</v>
      </c>
      <c r="E29" t="s">
        <v>14</v>
      </c>
      <c r="F29" s="5">
        <v>38</v>
      </c>
      <c r="J29" t="str">
        <f t="shared" si="0"/>
        <v>T24_2025|SFm|Ceiling Insulation (Option B)|CZ09</v>
      </c>
      <c r="K29" t="s">
        <v>85</v>
      </c>
      <c r="L29">
        <v>0</v>
      </c>
      <c r="M29" s="5">
        <f t="shared" si="2"/>
        <v>38</v>
      </c>
      <c r="O29" t="s">
        <v>453</v>
      </c>
      <c r="P29" t="s">
        <v>85</v>
      </c>
      <c r="Q29">
        <v>0.19272384000000001</v>
      </c>
      <c r="R29">
        <v>2.8799999999999999E-2</v>
      </c>
      <c r="S29">
        <v>-5.5243284613841297E-4</v>
      </c>
      <c r="T29">
        <v>4.5900000000000003E-2</v>
      </c>
    </row>
    <row r="30" spans="2:20" x14ac:dyDescent="0.25">
      <c r="B30" t="s">
        <v>65</v>
      </c>
      <c r="C30" t="s">
        <v>59</v>
      </c>
      <c r="D30" t="s">
        <v>46</v>
      </c>
      <c r="E30" t="s">
        <v>15</v>
      </c>
      <c r="F30" s="5">
        <v>38</v>
      </c>
      <c r="J30" t="str">
        <f t="shared" si="0"/>
        <v>T24_2025|SFm|Ceiling Insulation (Option B)|CZ10</v>
      </c>
      <c r="K30" t="s">
        <v>85</v>
      </c>
      <c r="L30">
        <v>0</v>
      </c>
      <c r="M30" s="5">
        <f t="shared" si="2"/>
        <v>38</v>
      </c>
      <c r="O30" t="s">
        <v>454</v>
      </c>
      <c r="P30" t="s">
        <v>85</v>
      </c>
      <c r="Q30">
        <v>0.19272384000000001</v>
      </c>
      <c r="R30">
        <v>2.8799999999999999E-2</v>
      </c>
      <c r="S30">
        <v>-5.5243284613841297E-4</v>
      </c>
      <c r="T30">
        <v>4.5900000000000003E-2</v>
      </c>
    </row>
    <row r="31" spans="2:20" x14ac:dyDescent="0.25">
      <c r="B31" t="s">
        <v>65</v>
      </c>
      <c r="C31" t="s">
        <v>59</v>
      </c>
      <c r="D31" t="s">
        <v>46</v>
      </c>
      <c r="E31" t="s">
        <v>16</v>
      </c>
      <c r="F31" s="5">
        <v>38</v>
      </c>
      <c r="J31" t="str">
        <f t="shared" si="0"/>
        <v>T24_2025|SFm|Ceiling Insulation (Option B)|CZ11</v>
      </c>
      <c r="K31" t="s">
        <v>85</v>
      </c>
      <c r="L31">
        <v>0</v>
      </c>
      <c r="M31" s="5">
        <f t="shared" si="2"/>
        <v>38</v>
      </c>
      <c r="O31" t="s">
        <v>455</v>
      </c>
      <c r="P31" t="s">
        <v>85</v>
      </c>
      <c r="Q31">
        <v>0.19272384000000001</v>
      </c>
      <c r="R31">
        <v>2.8799999999999999E-2</v>
      </c>
      <c r="S31">
        <v>-5.5243284613841297E-4</v>
      </c>
      <c r="T31">
        <v>4.5900000000000003E-2</v>
      </c>
    </row>
    <row r="32" spans="2:20" x14ac:dyDescent="0.25">
      <c r="B32" t="s">
        <v>65</v>
      </c>
      <c r="C32" t="s">
        <v>59</v>
      </c>
      <c r="D32" t="s">
        <v>46</v>
      </c>
      <c r="E32" t="s">
        <v>17</v>
      </c>
      <c r="F32" s="5">
        <v>38</v>
      </c>
      <c r="J32" t="str">
        <f t="shared" si="0"/>
        <v>T24_2025|SFm|Ceiling Insulation (Option B)|CZ12</v>
      </c>
      <c r="K32" t="s">
        <v>85</v>
      </c>
      <c r="L32">
        <v>0</v>
      </c>
      <c r="M32" s="5">
        <f t="shared" si="2"/>
        <v>38</v>
      </c>
      <c r="O32" t="s">
        <v>456</v>
      </c>
      <c r="P32" t="s">
        <v>85</v>
      </c>
      <c r="Q32">
        <v>0.19272384000000001</v>
      </c>
      <c r="R32">
        <v>2.8799999999999999E-2</v>
      </c>
      <c r="S32">
        <v>-5.5243284613841297E-4</v>
      </c>
      <c r="T32">
        <v>4.5900000000000003E-2</v>
      </c>
    </row>
    <row r="33" spans="2:20" x14ac:dyDescent="0.25">
      <c r="B33" t="s">
        <v>65</v>
      </c>
      <c r="C33" t="s">
        <v>59</v>
      </c>
      <c r="D33" t="s">
        <v>46</v>
      </c>
      <c r="E33" t="s">
        <v>18</v>
      </c>
      <c r="F33" s="5">
        <v>38</v>
      </c>
      <c r="J33" t="str">
        <f t="shared" si="0"/>
        <v>T24_2025|SFm|Ceiling Insulation (Option B)|CZ13</v>
      </c>
      <c r="K33" t="s">
        <v>85</v>
      </c>
      <c r="L33">
        <v>0</v>
      </c>
      <c r="M33" s="5">
        <f t="shared" si="2"/>
        <v>38</v>
      </c>
      <c r="O33" t="s">
        <v>457</v>
      </c>
      <c r="P33" t="s">
        <v>85</v>
      </c>
      <c r="Q33">
        <v>0.19272384000000001</v>
      </c>
      <c r="R33">
        <v>2.8799999999999999E-2</v>
      </c>
      <c r="S33">
        <v>-5.5243284613841297E-4</v>
      </c>
      <c r="T33">
        <v>4.5900000000000003E-2</v>
      </c>
    </row>
    <row r="34" spans="2:20" x14ac:dyDescent="0.25">
      <c r="B34" t="s">
        <v>65</v>
      </c>
      <c r="C34" t="s">
        <v>59</v>
      </c>
      <c r="D34" t="s">
        <v>46</v>
      </c>
      <c r="E34" t="s">
        <v>19</v>
      </c>
      <c r="F34" s="5">
        <v>38</v>
      </c>
      <c r="J34" t="str">
        <f t="shared" si="0"/>
        <v>T24_2025|SFm|Ceiling Insulation (Option B)|CZ14</v>
      </c>
      <c r="K34" t="s">
        <v>85</v>
      </c>
      <c r="L34">
        <v>0</v>
      </c>
      <c r="M34" s="5">
        <f t="shared" si="2"/>
        <v>38</v>
      </c>
      <c r="O34" t="s">
        <v>458</v>
      </c>
      <c r="P34" t="s">
        <v>85</v>
      </c>
      <c r="Q34">
        <v>0.19272384000000001</v>
      </c>
      <c r="R34">
        <v>2.8799999999999999E-2</v>
      </c>
      <c r="S34">
        <v>-5.5243284613841297E-4</v>
      </c>
      <c r="T34">
        <v>4.5900000000000003E-2</v>
      </c>
    </row>
    <row r="35" spans="2:20" x14ac:dyDescent="0.25">
      <c r="B35" t="s">
        <v>65</v>
      </c>
      <c r="C35" t="s">
        <v>59</v>
      </c>
      <c r="D35" t="s">
        <v>46</v>
      </c>
      <c r="E35" t="s">
        <v>20</v>
      </c>
      <c r="F35" s="5">
        <v>38</v>
      </c>
      <c r="J35" t="str">
        <f t="shared" si="0"/>
        <v>T24_2025|SFm|Ceiling Insulation (Option B)|CZ15</v>
      </c>
      <c r="K35" t="s">
        <v>85</v>
      </c>
      <c r="L35">
        <v>0</v>
      </c>
      <c r="M35" s="5">
        <f t="shared" si="2"/>
        <v>38</v>
      </c>
      <c r="O35" t="s">
        <v>459</v>
      </c>
      <c r="P35" t="s">
        <v>85</v>
      </c>
      <c r="Q35">
        <v>0.19272384000000001</v>
      </c>
      <c r="R35">
        <v>2.8799999999999999E-2</v>
      </c>
      <c r="S35">
        <v>-5.5243284613841297E-4</v>
      </c>
      <c r="T35">
        <v>4.5900000000000003E-2</v>
      </c>
    </row>
    <row r="36" spans="2:20" x14ac:dyDescent="0.25">
      <c r="B36" t="s">
        <v>65</v>
      </c>
      <c r="C36" t="s">
        <v>59</v>
      </c>
      <c r="D36" t="s">
        <v>46</v>
      </c>
      <c r="E36" t="s">
        <v>21</v>
      </c>
      <c r="F36" s="5">
        <v>38</v>
      </c>
      <c r="J36" t="str">
        <f t="shared" si="0"/>
        <v>T24_2025|SFm|Ceiling Insulation (Option B)|CZ16</v>
      </c>
      <c r="K36" t="s">
        <v>85</v>
      </c>
      <c r="L36">
        <v>0</v>
      </c>
      <c r="M36" s="5">
        <f t="shared" si="2"/>
        <v>38</v>
      </c>
      <c r="O36" t="s">
        <v>460</v>
      </c>
      <c r="P36" t="s">
        <v>85</v>
      </c>
      <c r="Q36">
        <v>0.19272384000000001</v>
      </c>
      <c r="R36">
        <v>2.8799999999999999E-2</v>
      </c>
      <c r="S36">
        <v>-5.5243284613841297E-4</v>
      </c>
      <c r="T36">
        <v>4.5900000000000003E-2</v>
      </c>
    </row>
  </sheetData>
  <phoneticPr fontId="1" type="noConversion"/>
  <dataValidations count="1">
    <dataValidation type="list" allowBlank="1" showInputMessage="1" showErrorMessage="1" sqref="K5:K36" xr:uid="{DF0050A8-8B6E-473D-B38B-00BCAD38561F}">
      <formula1>Roof_types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77E6-A5D7-4A7A-83D2-8CCC9A7EF41D}">
  <dimension ref="B2:U148"/>
  <sheetViews>
    <sheetView topLeftCell="D1" workbookViewId="0">
      <selection activeCell="I85" sqref="I85"/>
    </sheetView>
  </sheetViews>
  <sheetFormatPr defaultRowHeight="15" x14ac:dyDescent="0.25"/>
  <cols>
    <col min="2" max="2" width="10.28515625" bestFit="1" customWidth="1"/>
    <col min="3" max="3" width="16.28515625" bestFit="1" customWidth="1"/>
    <col min="4" max="4" width="51.7109375" bestFit="1" customWidth="1"/>
    <col min="6" max="6" width="20.140625" customWidth="1"/>
    <col min="7" max="7" width="24.7109375" customWidth="1"/>
    <col min="8" max="8" width="71.7109375" bestFit="1" customWidth="1"/>
    <col min="9" max="9" width="32.42578125" customWidth="1"/>
    <col min="10" max="10" width="20" bestFit="1" customWidth="1"/>
    <col min="11" max="11" width="20.85546875" customWidth="1"/>
    <col min="12" max="12" width="10" customWidth="1"/>
    <col min="13" max="13" width="24.140625" bestFit="1" customWidth="1"/>
    <col min="14" max="14" width="20.140625" bestFit="1" customWidth="1"/>
    <col min="16" max="17" width="30.42578125" bestFit="1" customWidth="1"/>
    <col min="18" max="18" width="14.7109375" bestFit="1" customWidth="1"/>
    <col min="19" max="19" width="14.85546875" bestFit="1" customWidth="1"/>
    <col min="20" max="20" width="13.85546875" bestFit="1" customWidth="1"/>
    <col min="21" max="21" width="14" bestFit="1" customWidth="1"/>
  </cols>
  <sheetData>
    <row r="2" spans="2:21" x14ac:dyDescent="0.25">
      <c r="B2" t="s">
        <v>94</v>
      </c>
      <c r="H2" t="s">
        <v>99</v>
      </c>
      <c r="J2" t="s">
        <v>103</v>
      </c>
      <c r="M2" t="s">
        <v>104</v>
      </c>
      <c r="P2" t="s">
        <v>423</v>
      </c>
    </row>
    <row r="4" spans="2:21" x14ac:dyDescent="0.25">
      <c r="B4" s="11" t="s">
        <v>64</v>
      </c>
      <c r="C4" s="11" t="s">
        <v>62</v>
      </c>
      <c r="D4" s="11" t="s">
        <v>63</v>
      </c>
      <c r="E4" s="11" t="s">
        <v>66</v>
      </c>
      <c r="F4" s="11" t="s">
        <v>95</v>
      </c>
      <c r="G4" t="s">
        <v>67</v>
      </c>
      <c r="H4" s="12" t="s">
        <v>90</v>
      </c>
      <c r="I4" s="12" t="s">
        <v>106</v>
      </c>
      <c r="J4" s="12" t="s">
        <v>105</v>
      </c>
      <c r="K4" s="12" t="s">
        <v>100</v>
      </c>
      <c r="L4" t="s">
        <v>67</v>
      </c>
      <c r="M4" s="13" t="s">
        <v>105</v>
      </c>
      <c r="N4" s="13" t="s">
        <v>100</v>
      </c>
      <c r="O4" t="s">
        <v>67</v>
      </c>
      <c r="P4" s="92" t="s">
        <v>90</v>
      </c>
      <c r="Q4" s="92" t="s">
        <v>274</v>
      </c>
      <c r="R4" s="92" t="s">
        <v>275</v>
      </c>
      <c r="S4" s="92" t="s">
        <v>276</v>
      </c>
      <c r="T4" s="92" t="s">
        <v>277</v>
      </c>
      <c r="U4" s="92" t="s">
        <v>278</v>
      </c>
    </row>
    <row r="5" spans="2:21" x14ac:dyDescent="0.25">
      <c r="B5" t="s">
        <v>65</v>
      </c>
      <c r="C5" t="s">
        <v>58</v>
      </c>
      <c r="D5" s="8" t="s">
        <v>88</v>
      </c>
      <c r="E5" t="s">
        <v>6</v>
      </c>
      <c r="F5" s="5">
        <f t="shared" ref="F5:F14" si="0">1/0.061</f>
        <v>16.393442622950818</v>
      </c>
      <c r="G5" s="5"/>
      <c r="H5" t="str">
        <f t="shared" ref="H5:H53" si="1">_xlfn.TEXTJOIN("|",TRUE,B5:E5)</f>
        <v>T24_2025|MFm|Walls - Metal Building - Any Fire Rating|CZ01</v>
      </c>
      <c r="I5" t="s">
        <v>73</v>
      </c>
      <c r="J5">
        <v>0</v>
      </c>
      <c r="K5" s="5">
        <f t="shared" ref="K5:K36" si="2">F5</f>
        <v>16.393442622950818</v>
      </c>
      <c r="L5" s="5"/>
      <c r="M5">
        <f t="shared" ref="M5:M36" si="3">J5/CONVERT_U_VALUES</f>
        <v>0</v>
      </c>
      <c r="N5">
        <f t="shared" ref="N5:N36" si="4">K5/CONVERT_U_VALUES</f>
        <v>2.8870521936046694</v>
      </c>
      <c r="P5" t="s">
        <v>279</v>
      </c>
      <c r="Q5" t="s">
        <v>73</v>
      </c>
      <c r="R5">
        <v>8.3147103187199894E-2</v>
      </c>
      <c r="S5">
        <v>2.8799999999999999E-2</v>
      </c>
      <c r="T5">
        <v>0</v>
      </c>
      <c r="U5">
        <v>2.8799999999999999E-2</v>
      </c>
    </row>
    <row r="6" spans="2:21" x14ac:dyDescent="0.25">
      <c r="B6" t="s">
        <v>65</v>
      </c>
      <c r="C6" t="s">
        <v>58</v>
      </c>
      <c r="D6" s="8" t="s">
        <v>88</v>
      </c>
      <c r="E6" t="s">
        <v>7</v>
      </c>
      <c r="F6" s="5">
        <f t="shared" si="0"/>
        <v>16.393442622950818</v>
      </c>
      <c r="G6" s="5"/>
      <c r="H6" t="str">
        <f t="shared" si="1"/>
        <v>T24_2025|MFm|Walls - Metal Building - Any Fire Rating|CZ02</v>
      </c>
      <c r="I6" t="s">
        <v>73</v>
      </c>
      <c r="J6">
        <v>0</v>
      </c>
      <c r="K6" s="5">
        <f t="shared" si="2"/>
        <v>16.393442622950818</v>
      </c>
      <c r="L6" s="5"/>
      <c r="M6">
        <f t="shared" si="3"/>
        <v>0</v>
      </c>
      <c r="N6">
        <f t="shared" si="4"/>
        <v>2.8870521936046694</v>
      </c>
      <c r="P6" t="s">
        <v>280</v>
      </c>
      <c r="Q6" t="s">
        <v>73</v>
      </c>
      <c r="R6">
        <v>8.3147103187199894E-2</v>
      </c>
      <c r="S6">
        <v>2.8799999999999999E-2</v>
      </c>
      <c r="T6">
        <v>0</v>
      </c>
      <c r="U6">
        <v>2.8799999999999999E-2</v>
      </c>
    </row>
    <row r="7" spans="2:21" x14ac:dyDescent="0.25">
      <c r="B7" t="s">
        <v>65</v>
      </c>
      <c r="C7" t="s">
        <v>58</v>
      </c>
      <c r="D7" s="8" t="s">
        <v>88</v>
      </c>
      <c r="E7" t="s">
        <v>8</v>
      </c>
      <c r="F7" s="5">
        <f t="shared" si="0"/>
        <v>16.393442622950818</v>
      </c>
      <c r="G7" s="5"/>
      <c r="H7" t="str">
        <f t="shared" si="1"/>
        <v>T24_2025|MFm|Walls - Metal Building - Any Fire Rating|CZ03</v>
      </c>
      <c r="I7" t="s">
        <v>73</v>
      </c>
      <c r="J7">
        <v>0</v>
      </c>
      <c r="K7" s="5">
        <f t="shared" si="2"/>
        <v>16.393442622950818</v>
      </c>
      <c r="L7" s="5"/>
      <c r="M7">
        <f t="shared" si="3"/>
        <v>0</v>
      </c>
      <c r="N7">
        <f t="shared" si="4"/>
        <v>2.8870521936046694</v>
      </c>
      <c r="P7" t="s">
        <v>281</v>
      </c>
      <c r="Q7" t="s">
        <v>73</v>
      </c>
      <c r="R7">
        <v>8.3147103187199894E-2</v>
      </c>
      <c r="S7">
        <v>2.8799999999999999E-2</v>
      </c>
      <c r="T7">
        <v>0</v>
      </c>
      <c r="U7">
        <v>2.8799999999999999E-2</v>
      </c>
    </row>
    <row r="8" spans="2:21" x14ac:dyDescent="0.25">
      <c r="B8" t="s">
        <v>65</v>
      </c>
      <c r="C8" t="s">
        <v>58</v>
      </c>
      <c r="D8" s="8" t="s">
        <v>88</v>
      </c>
      <c r="E8" t="s">
        <v>9</v>
      </c>
      <c r="F8" s="5">
        <f t="shared" si="0"/>
        <v>16.393442622950818</v>
      </c>
      <c r="G8" s="5"/>
      <c r="H8" t="str">
        <f t="shared" si="1"/>
        <v>T24_2025|MFm|Walls - Metal Building - Any Fire Rating|CZ04</v>
      </c>
      <c r="I8" t="s">
        <v>73</v>
      </c>
      <c r="J8">
        <v>0</v>
      </c>
      <c r="K8" s="5">
        <f t="shared" si="2"/>
        <v>16.393442622950818</v>
      </c>
      <c r="L8" s="5"/>
      <c r="M8">
        <f t="shared" si="3"/>
        <v>0</v>
      </c>
      <c r="N8">
        <f t="shared" si="4"/>
        <v>2.8870521936046694</v>
      </c>
      <c r="P8" t="s">
        <v>282</v>
      </c>
      <c r="Q8" t="s">
        <v>73</v>
      </c>
      <c r="R8">
        <v>8.3147103187199894E-2</v>
      </c>
      <c r="S8">
        <v>2.8799999999999999E-2</v>
      </c>
      <c r="T8">
        <v>0</v>
      </c>
      <c r="U8">
        <v>2.8799999999999999E-2</v>
      </c>
    </row>
    <row r="9" spans="2:21" x14ac:dyDescent="0.25">
      <c r="B9" t="s">
        <v>65</v>
      </c>
      <c r="C9" t="s">
        <v>58</v>
      </c>
      <c r="D9" s="8" t="s">
        <v>88</v>
      </c>
      <c r="E9" t="s">
        <v>10</v>
      </c>
      <c r="F9" s="5">
        <f t="shared" si="0"/>
        <v>16.393442622950818</v>
      </c>
      <c r="G9" s="5"/>
      <c r="H9" t="str">
        <f t="shared" si="1"/>
        <v>T24_2025|MFm|Walls - Metal Building - Any Fire Rating|CZ05</v>
      </c>
      <c r="I9" t="s">
        <v>73</v>
      </c>
      <c r="J9">
        <v>0</v>
      </c>
      <c r="K9" s="5">
        <f t="shared" si="2"/>
        <v>16.393442622950818</v>
      </c>
      <c r="L9" s="5"/>
      <c r="M9">
        <f t="shared" si="3"/>
        <v>0</v>
      </c>
      <c r="N9">
        <f t="shared" si="4"/>
        <v>2.8870521936046694</v>
      </c>
      <c r="P9" t="s">
        <v>283</v>
      </c>
      <c r="Q9" t="s">
        <v>73</v>
      </c>
      <c r="R9">
        <v>8.3147103187199894E-2</v>
      </c>
      <c r="S9">
        <v>2.8799999999999999E-2</v>
      </c>
      <c r="T9">
        <v>0</v>
      </c>
      <c r="U9">
        <v>2.8799999999999999E-2</v>
      </c>
    </row>
    <row r="10" spans="2:21" x14ac:dyDescent="0.25">
      <c r="B10" t="s">
        <v>65</v>
      </c>
      <c r="C10" t="s">
        <v>58</v>
      </c>
      <c r="D10" s="8" t="s">
        <v>88</v>
      </c>
      <c r="E10" t="s">
        <v>11</v>
      </c>
      <c r="F10" s="5">
        <f t="shared" si="0"/>
        <v>16.393442622950818</v>
      </c>
      <c r="G10" s="5"/>
      <c r="H10" t="str">
        <f t="shared" si="1"/>
        <v>T24_2025|MFm|Walls - Metal Building - Any Fire Rating|CZ06</v>
      </c>
      <c r="I10" t="s">
        <v>73</v>
      </c>
      <c r="J10">
        <v>0</v>
      </c>
      <c r="K10" s="5">
        <f t="shared" si="2"/>
        <v>16.393442622950818</v>
      </c>
      <c r="L10" s="5"/>
      <c r="M10">
        <f t="shared" si="3"/>
        <v>0</v>
      </c>
      <c r="N10">
        <f t="shared" si="4"/>
        <v>2.8870521936046694</v>
      </c>
      <c r="P10" t="s">
        <v>284</v>
      </c>
      <c r="Q10" t="s">
        <v>73</v>
      </c>
      <c r="R10">
        <v>8.3147103187199894E-2</v>
      </c>
      <c r="S10">
        <v>2.8799999999999999E-2</v>
      </c>
      <c r="T10">
        <v>0</v>
      </c>
      <c r="U10">
        <v>2.8799999999999999E-2</v>
      </c>
    </row>
    <row r="11" spans="2:21" x14ac:dyDescent="0.25">
      <c r="B11" t="s">
        <v>65</v>
      </c>
      <c r="C11" t="s">
        <v>58</v>
      </c>
      <c r="D11" s="8" t="s">
        <v>88</v>
      </c>
      <c r="E11" t="s">
        <v>12</v>
      </c>
      <c r="F11" s="5">
        <f t="shared" si="0"/>
        <v>16.393442622950818</v>
      </c>
      <c r="G11" s="5"/>
      <c r="H11" t="str">
        <f t="shared" si="1"/>
        <v>T24_2025|MFm|Walls - Metal Building - Any Fire Rating|CZ07</v>
      </c>
      <c r="I11" t="s">
        <v>73</v>
      </c>
      <c r="J11">
        <v>0</v>
      </c>
      <c r="K11" s="5">
        <f t="shared" si="2"/>
        <v>16.393442622950818</v>
      </c>
      <c r="L11" s="5"/>
      <c r="M11">
        <f t="shared" si="3"/>
        <v>0</v>
      </c>
      <c r="N11">
        <f t="shared" si="4"/>
        <v>2.8870521936046694</v>
      </c>
      <c r="P11" t="s">
        <v>285</v>
      </c>
      <c r="Q11" t="s">
        <v>73</v>
      </c>
      <c r="R11">
        <v>8.3147103187199894E-2</v>
      </c>
      <c r="S11">
        <v>2.8799999999999999E-2</v>
      </c>
      <c r="T11">
        <v>0</v>
      </c>
      <c r="U11">
        <v>2.8799999999999999E-2</v>
      </c>
    </row>
    <row r="12" spans="2:21" x14ac:dyDescent="0.25">
      <c r="B12" t="s">
        <v>65</v>
      </c>
      <c r="C12" t="s">
        <v>58</v>
      </c>
      <c r="D12" s="8" t="s">
        <v>88</v>
      </c>
      <c r="E12" t="s">
        <v>13</v>
      </c>
      <c r="F12" s="5">
        <f t="shared" si="0"/>
        <v>16.393442622950818</v>
      </c>
      <c r="G12" s="5"/>
      <c r="H12" t="str">
        <f t="shared" si="1"/>
        <v>T24_2025|MFm|Walls - Metal Building - Any Fire Rating|CZ08</v>
      </c>
      <c r="I12" t="s">
        <v>73</v>
      </c>
      <c r="J12">
        <v>0</v>
      </c>
      <c r="K12" s="5">
        <f t="shared" si="2"/>
        <v>16.393442622950818</v>
      </c>
      <c r="L12" s="5"/>
      <c r="M12">
        <f t="shared" si="3"/>
        <v>0</v>
      </c>
      <c r="N12">
        <f t="shared" si="4"/>
        <v>2.8870521936046694</v>
      </c>
      <c r="P12" t="s">
        <v>286</v>
      </c>
      <c r="Q12" t="s">
        <v>73</v>
      </c>
      <c r="R12">
        <v>8.3147103187199894E-2</v>
      </c>
      <c r="S12">
        <v>2.8799999999999999E-2</v>
      </c>
      <c r="T12">
        <v>0</v>
      </c>
      <c r="U12">
        <v>2.8799999999999999E-2</v>
      </c>
    </row>
    <row r="13" spans="2:21" x14ac:dyDescent="0.25">
      <c r="B13" t="s">
        <v>65</v>
      </c>
      <c r="C13" t="s">
        <v>58</v>
      </c>
      <c r="D13" s="8" t="s">
        <v>88</v>
      </c>
      <c r="E13" t="s">
        <v>14</v>
      </c>
      <c r="F13" s="5">
        <f t="shared" si="0"/>
        <v>16.393442622950818</v>
      </c>
      <c r="G13" s="5"/>
      <c r="H13" t="str">
        <f t="shared" si="1"/>
        <v>T24_2025|MFm|Walls - Metal Building - Any Fire Rating|CZ09</v>
      </c>
      <c r="I13" t="s">
        <v>73</v>
      </c>
      <c r="J13">
        <v>0</v>
      </c>
      <c r="K13" s="5">
        <f t="shared" si="2"/>
        <v>16.393442622950818</v>
      </c>
      <c r="L13" s="5"/>
      <c r="M13">
        <f t="shared" si="3"/>
        <v>0</v>
      </c>
      <c r="N13">
        <f t="shared" si="4"/>
        <v>2.8870521936046694</v>
      </c>
      <c r="P13" t="s">
        <v>287</v>
      </c>
      <c r="Q13" t="s">
        <v>73</v>
      </c>
      <c r="R13">
        <v>8.3147103187199894E-2</v>
      </c>
      <c r="S13">
        <v>2.8799999999999999E-2</v>
      </c>
      <c r="T13">
        <v>0</v>
      </c>
      <c r="U13">
        <v>2.8799999999999999E-2</v>
      </c>
    </row>
    <row r="14" spans="2:21" x14ac:dyDescent="0.25">
      <c r="B14" t="s">
        <v>65</v>
      </c>
      <c r="C14" t="s">
        <v>58</v>
      </c>
      <c r="D14" s="8" t="s">
        <v>88</v>
      </c>
      <c r="E14" t="s">
        <v>15</v>
      </c>
      <c r="F14" s="5">
        <f t="shared" si="0"/>
        <v>16.393442622950818</v>
      </c>
      <c r="G14" s="5"/>
      <c r="H14" t="str">
        <f t="shared" si="1"/>
        <v>T24_2025|MFm|Walls - Metal Building - Any Fire Rating|CZ10</v>
      </c>
      <c r="I14" t="s">
        <v>73</v>
      </c>
      <c r="J14">
        <v>0</v>
      </c>
      <c r="K14" s="5">
        <f t="shared" si="2"/>
        <v>16.393442622950818</v>
      </c>
      <c r="L14" s="5"/>
      <c r="M14">
        <f t="shared" si="3"/>
        <v>0</v>
      </c>
      <c r="N14">
        <f t="shared" si="4"/>
        <v>2.8870521936046694</v>
      </c>
      <c r="P14" t="s">
        <v>288</v>
      </c>
      <c r="Q14" t="s">
        <v>73</v>
      </c>
      <c r="R14">
        <v>8.3147103187199894E-2</v>
      </c>
      <c r="S14">
        <v>2.8799999999999999E-2</v>
      </c>
      <c r="T14">
        <v>0</v>
      </c>
      <c r="U14">
        <v>2.8799999999999999E-2</v>
      </c>
    </row>
    <row r="15" spans="2:21" x14ac:dyDescent="0.25">
      <c r="B15" t="s">
        <v>65</v>
      </c>
      <c r="C15" t="s">
        <v>58</v>
      </c>
      <c r="D15" s="8" t="s">
        <v>88</v>
      </c>
      <c r="E15" t="s">
        <v>16</v>
      </c>
      <c r="F15" s="5">
        <f t="shared" ref="F15:F20" si="5">1/0.057</f>
        <v>17.543859649122805</v>
      </c>
      <c r="G15" s="5"/>
      <c r="H15" t="str">
        <f t="shared" si="1"/>
        <v>T24_2025|MFm|Walls - Metal Building - Any Fire Rating|CZ11</v>
      </c>
      <c r="I15" t="s">
        <v>73</v>
      </c>
      <c r="J15">
        <v>0</v>
      </c>
      <c r="K15" s="5">
        <f t="shared" si="2"/>
        <v>17.543859649122805</v>
      </c>
      <c r="L15" s="5"/>
      <c r="M15">
        <f t="shared" si="3"/>
        <v>0</v>
      </c>
      <c r="N15">
        <f t="shared" si="4"/>
        <v>3.0896523475418389</v>
      </c>
      <c r="P15" t="s">
        <v>289</v>
      </c>
      <c r="Q15" t="s">
        <v>73</v>
      </c>
      <c r="R15">
        <v>8.8981987622399894E-2</v>
      </c>
      <c r="S15">
        <v>2.8799999999999999E-2</v>
      </c>
      <c r="T15">
        <v>0</v>
      </c>
      <c r="U15">
        <v>2.8799999999999999E-2</v>
      </c>
    </row>
    <row r="16" spans="2:21" x14ac:dyDescent="0.25">
      <c r="B16" t="s">
        <v>65</v>
      </c>
      <c r="C16" t="s">
        <v>58</v>
      </c>
      <c r="D16" s="8" t="s">
        <v>88</v>
      </c>
      <c r="E16" t="s">
        <v>17</v>
      </c>
      <c r="F16" s="5">
        <f t="shared" si="5"/>
        <v>17.543859649122805</v>
      </c>
      <c r="G16" s="5"/>
      <c r="H16" t="str">
        <f t="shared" si="1"/>
        <v>T24_2025|MFm|Walls - Metal Building - Any Fire Rating|CZ12</v>
      </c>
      <c r="I16" t="s">
        <v>73</v>
      </c>
      <c r="J16">
        <v>0</v>
      </c>
      <c r="K16" s="5">
        <f t="shared" si="2"/>
        <v>17.543859649122805</v>
      </c>
      <c r="L16" s="5"/>
      <c r="M16">
        <f t="shared" si="3"/>
        <v>0</v>
      </c>
      <c r="N16">
        <f t="shared" si="4"/>
        <v>3.0896523475418389</v>
      </c>
      <c r="P16" t="s">
        <v>290</v>
      </c>
      <c r="Q16" t="s">
        <v>73</v>
      </c>
      <c r="R16">
        <v>8.8981987622399894E-2</v>
      </c>
      <c r="S16">
        <v>2.8799999999999999E-2</v>
      </c>
      <c r="T16">
        <v>0</v>
      </c>
      <c r="U16">
        <v>2.8799999999999999E-2</v>
      </c>
    </row>
    <row r="17" spans="2:21" x14ac:dyDescent="0.25">
      <c r="B17" t="s">
        <v>65</v>
      </c>
      <c r="C17" t="s">
        <v>58</v>
      </c>
      <c r="D17" s="8" t="s">
        <v>88</v>
      </c>
      <c r="E17" t="s">
        <v>18</v>
      </c>
      <c r="F17" s="5">
        <f t="shared" si="5"/>
        <v>17.543859649122805</v>
      </c>
      <c r="G17" s="5"/>
      <c r="H17" t="str">
        <f t="shared" si="1"/>
        <v>T24_2025|MFm|Walls - Metal Building - Any Fire Rating|CZ13</v>
      </c>
      <c r="I17" t="s">
        <v>73</v>
      </c>
      <c r="J17">
        <v>0</v>
      </c>
      <c r="K17" s="5">
        <f t="shared" si="2"/>
        <v>17.543859649122805</v>
      </c>
      <c r="L17" s="5"/>
      <c r="M17">
        <f t="shared" si="3"/>
        <v>0</v>
      </c>
      <c r="N17">
        <f t="shared" si="4"/>
        <v>3.0896523475418389</v>
      </c>
      <c r="P17" t="s">
        <v>291</v>
      </c>
      <c r="Q17" t="s">
        <v>73</v>
      </c>
      <c r="R17">
        <v>8.8981987622399894E-2</v>
      </c>
      <c r="S17">
        <v>2.8799999999999999E-2</v>
      </c>
      <c r="T17">
        <v>0</v>
      </c>
      <c r="U17">
        <v>2.8799999999999999E-2</v>
      </c>
    </row>
    <row r="18" spans="2:21" x14ac:dyDescent="0.25">
      <c r="B18" t="s">
        <v>65</v>
      </c>
      <c r="C18" t="s">
        <v>58</v>
      </c>
      <c r="D18" s="8" t="s">
        <v>88</v>
      </c>
      <c r="E18" t="s">
        <v>19</v>
      </c>
      <c r="F18" s="5">
        <f t="shared" si="5"/>
        <v>17.543859649122805</v>
      </c>
      <c r="G18" s="5"/>
      <c r="H18" t="str">
        <f t="shared" si="1"/>
        <v>T24_2025|MFm|Walls - Metal Building - Any Fire Rating|CZ14</v>
      </c>
      <c r="I18" t="s">
        <v>73</v>
      </c>
      <c r="J18">
        <v>0</v>
      </c>
      <c r="K18" s="5">
        <f t="shared" si="2"/>
        <v>17.543859649122805</v>
      </c>
      <c r="L18" s="5"/>
      <c r="M18">
        <f t="shared" si="3"/>
        <v>0</v>
      </c>
      <c r="N18">
        <f t="shared" si="4"/>
        <v>3.0896523475418389</v>
      </c>
      <c r="P18" t="s">
        <v>292</v>
      </c>
      <c r="Q18" t="s">
        <v>73</v>
      </c>
      <c r="R18">
        <v>8.8981987622399894E-2</v>
      </c>
      <c r="S18">
        <v>2.8799999999999999E-2</v>
      </c>
      <c r="T18">
        <v>0</v>
      </c>
      <c r="U18">
        <v>2.8799999999999999E-2</v>
      </c>
    </row>
    <row r="19" spans="2:21" x14ac:dyDescent="0.25">
      <c r="B19" t="s">
        <v>65</v>
      </c>
      <c r="C19" t="s">
        <v>58</v>
      </c>
      <c r="D19" s="8" t="s">
        <v>88</v>
      </c>
      <c r="E19" t="s">
        <v>20</v>
      </c>
      <c r="F19" s="5">
        <f t="shared" si="5"/>
        <v>17.543859649122805</v>
      </c>
      <c r="G19" s="5"/>
      <c r="H19" t="str">
        <f t="shared" si="1"/>
        <v>T24_2025|MFm|Walls - Metal Building - Any Fire Rating|CZ15</v>
      </c>
      <c r="I19" t="s">
        <v>73</v>
      </c>
      <c r="J19">
        <v>0</v>
      </c>
      <c r="K19" s="5">
        <f t="shared" si="2"/>
        <v>17.543859649122805</v>
      </c>
      <c r="L19" s="5"/>
      <c r="M19">
        <f t="shared" si="3"/>
        <v>0</v>
      </c>
      <c r="N19">
        <f t="shared" si="4"/>
        <v>3.0896523475418389</v>
      </c>
      <c r="P19" t="s">
        <v>293</v>
      </c>
      <c r="Q19" t="s">
        <v>73</v>
      </c>
      <c r="R19">
        <v>8.8981987622399894E-2</v>
      </c>
      <c r="S19">
        <v>2.8799999999999999E-2</v>
      </c>
      <c r="T19">
        <v>0</v>
      </c>
      <c r="U19">
        <v>2.8799999999999999E-2</v>
      </c>
    </row>
    <row r="20" spans="2:21" x14ac:dyDescent="0.25">
      <c r="B20" t="s">
        <v>65</v>
      </c>
      <c r="C20" t="s">
        <v>58</v>
      </c>
      <c r="D20" s="8" t="s">
        <v>88</v>
      </c>
      <c r="E20" t="s">
        <v>21</v>
      </c>
      <c r="F20" s="5">
        <f t="shared" si="5"/>
        <v>17.543859649122805</v>
      </c>
      <c r="G20" s="5"/>
      <c r="H20" t="str">
        <f t="shared" si="1"/>
        <v>T24_2025|MFm|Walls - Metal Building - Any Fire Rating|CZ16</v>
      </c>
      <c r="I20" t="s">
        <v>73</v>
      </c>
      <c r="J20">
        <v>0</v>
      </c>
      <c r="K20" s="5">
        <f t="shared" si="2"/>
        <v>17.543859649122805</v>
      </c>
      <c r="L20" s="5"/>
      <c r="M20">
        <f t="shared" si="3"/>
        <v>0</v>
      </c>
      <c r="N20">
        <f t="shared" si="4"/>
        <v>3.0896523475418389</v>
      </c>
      <c r="P20" t="s">
        <v>294</v>
      </c>
      <c r="Q20" t="s">
        <v>73</v>
      </c>
      <c r="R20">
        <v>8.8981987622399894E-2</v>
      </c>
      <c r="S20">
        <v>2.8799999999999999E-2</v>
      </c>
      <c r="T20">
        <v>0</v>
      </c>
      <c r="U20">
        <v>2.8799999999999999E-2</v>
      </c>
    </row>
    <row r="21" spans="2:21" x14ac:dyDescent="0.25">
      <c r="B21" t="s">
        <v>65</v>
      </c>
      <c r="C21" t="s">
        <v>58</v>
      </c>
      <c r="D21" s="8" t="s">
        <v>60</v>
      </c>
      <c r="E21" t="s">
        <v>6</v>
      </c>
      <c r="F21" s="5">
        <f>1/0.059</f>
        <v>16.949152542372882</v>
      </c>
      <c r="G21" s="5"/>
      <c r="H21" t="str">
        <f t="shared" si="1"/>
        <v>T24_2025|MFm|Walls - Framed (wood, metal) and other - &gt;1hr fire rating|CZ01</v>
      </c>
      <c r="I21" t="s">
        <v>74</v>
      </c>
      <c r="J21">
        <v>0</v>
      </c>
      <c r="K21" s="5">
        <f t="shared" si="2"/>
        <v>16.949152542372882</v>
      </c>
      <c r="L21" s="5"/>
      <c r="M21">
        <f t="shared" si="3"/>
        <v>0</v>
      </c>
      <c r="N21">
        <f t="shared" si="4"/>
        <v>2.9849183696590651</v>
      </c>
      <c r="P21" t="s">
        <v>295</v>
      </c>
      <c r="Q21" t="s">
        <v>74</v>
      </c>
      <c r="R21">
        <v>8.5965649056000001E-2</v>
      </c>
      <c r="S21">
        <v>2.8799999999999999E-2</v>
      </c>
      <c r="T21">
        <v>0</v>
      </c>
      <c r="U21">
        <v>2.8799999999999999E-2</v>
      </c>
    </row>
    <row r="22" spans="2:21" x14ac:dyDescent="0.25">
      <c r="B22" t="s">
        <v>65</v>
      </c>
      <c r="C22" t="s">
        <v>58</v>
      </c>
      <c r="D22" s="8" t="s">
        <v>60</v>
      </c>
      <c r="E22" t="s">
        <v>7</v>
      </c>
      <c r="F22" s="5">
        <f>1/0.059</f>
        <v>16.949152542372882</v>
      </c>
      <c r="G22" s="5"/>
      <c r="H22" t="str">
        <f t="shared" si="1"/>
        <v>T24_2025|MFm|Walls - Framed (wood, metal) and other - &gt;1hr fire rating|CZ02</v>
      </c>
      <c r="I22" t="s">
        <v>74</v>
      </c>
      <c r="J22">
        <v>0</v>
      </c>
      <c r="K22" s="5">
        <f t="shared" si="2"/>
        <v>16.949152542372882</v>
      </c>
      <c r="L22" s="5"/>
      <c r="M22">
        <f t="shared" si="3"/>
        <v>0</v>
      </c>
      <c r="N22">
        <f t="shared" si="4"/>
        <v>2.9849183696590651</v>
      </c>
      <c r="P22" t="s">
        <v>296</v>
      </c>
      <c r="Q22" t="s">
        <v>74</v>
      </c>
      <c r="R22">
        <v>8.5965649056000001E-2</v>
      </c>
      <c r="S22">
        <v>2.8799999999999999E-2</v>
      </c>
      <c r="T22">
        <v>0</v>
      </c>
      <c r="U22">
        <v>2.8799999999999999E-2</v>
      </c>
    </row>
    <row r="23" spans="2:21" x14ac:dyDescent="0.25">
      <c r="B23" t="s">
        <v>65</v>
      </c>
      <c r="C23" t="s">
        <v>58</v>
      </c>
      <c r="D23" s="8" t="s">
        <v>60</v>
      </c>
      <c r="E23" t="s">
        <v>8</v>
      </c>
      <c r="F23" s="5">
        <f>1/0.059</f>
        <v>16.949152542372882</v>
      </c>
      <c r="G23" s="5"/>
      <c r="H23" t="str">
        <f t="shared" si="1"/>
        <v>T24_2025|MFm|Walls - Framed (wood, metal) and other - &gt;1hr fire rating|CZ03</v>
      </c>
      <c r="I23" t="s">
        <v>74</v>
      </c>
      <c r="J23">
        <v>0</v>
      </c>
      <c r="K23" s="5">
        <f t="shared" si="2"/>
        <v>16.949152542372882</v>
      </c>
      <c r="L23" s="5"/>
      <c r="M23">
        <f t="shared" si="3"/>
        <v>0</v>
      </c>
      <c r="N23">
        <f t="shared" si="4"/>
        <v>2.9849183696590651</v>
      </c>
      <c r="P23" t="s">
        <v>297</v>
      </c>
      <c r="Q23" t="s">
        <v>74</v>
      </c>
      <c r="R23">
        <v>8.5965649056000001E-2</v>
      </c>
      <c r="S23">
        <v>2.8799999999999999E-2</v>
      </c>
      <c r="T23">
        <v>0</v>
      </c>
      <c r="U23">
        <v>2.8799999999999999E-2</v>
      </c>
    </row>
    <row r="24" spans="2:21" x14ac:dyDescent="0.25">
      <c r="B24" t="s">
        <v>65</v>
      </c>
      <c r="C24" t="s">
        <v>58</v>
      </c>
      <c r="D24" s="8" t="s">
        <v>60</v>
      </c>
      <c r="E24" t="s">
        <v>9</v>
      </c>
      <c r="F24" s="5">
        <f>1/0.059</f>
        <v>16.949152542372882</v>
      </c>
      <c r="G24" s="5"/>
      <c r="H24" t="str">
        <f t="shared" si="1"/>
        <v>T24_2025|MFm|Walls - Framed (wood, metal) and other - &gt;1hr fire rating|CZ04</v>
      </c>
      <c r="I24" t="s">
        <v>74</v>
      </c>
      <c r="J24">
        <v>0</v>
      </c>
      <c r="K24" s="5">
        <f t="shared" si="2"/>
        <v>16.949152542372882</v>
      </c>
      <c r="L24" s="5"/>
      <c r="M24">
        <f t="shared" si="3"/>
        <v>0</v>
      </c>
      <c r="N24">
        <f t="shared" si="4"/>
        <v>2.9849183696590651</v>
      </c>
      <c r="P24" t="s">
        <v>298</v>
      </c>
      <c r="Q24" t="s">
        <v>74</v>
      </c>
      <c r="R24">
        <v>8.5965649056000001E-2</v>
      </c>
      <c r="S24">
        <v>2.8799999999999999E-2</v>
      </c>
      <c r="T24">
        <v>0</v>
      </c>
      <c r="U24">
        <v>2.8799999999999999E-2</v>
      </c>
    </row>
    <row r="25" spans="2:21" x14ac:dyDescent="0.25">
      <c r="B25" t="s">
        <v>65</v>
      </c>
      <c r="C25" t="s">
        <v>58</v>
      </c>
      <c r="D25" s="8" t="s">
        <v>60</v>
      </c>
      <c r="E25" t="s">
        <v>10</v>
      </c>
      <c r="F25" s="5">
        <f>1/0.059</f>
        <v>16.949152542372882</v>
      </c>
      <c r="G25" s="5"/>
      <c r="H25" t="str">
        <f t="shared" si="1"/>
        <v>T24_2025|MFm|Walls - Framed (wood, metal) and other - &gt;1hr fire rating|CZ05</v>
      </c>
      <c r="I25" t="s">
        <v>74</v>
      </c>
      <c r="J25">
        <v>0</v>
      </c>
      <c r="K25" s="5">
        <f t="shared" si="2"/>
        <v>16.949152542372882</v>
      </c>
      <c r="L25" s="5"/>
      <c r="M25">
        <f t="shared" si="3"/>
        <v>0</v>
      </c>
      <c r="N25">
        <f t="shared" si="4"/>
        <v>2.9849183696590651</v>
      </c>
      <c r="P25" t="s">
        <v>299</v>
      </c>
      <c r="Q25" t="s">
        <v>74</v>
      </c>
      <c r="R25">
        <v>8.5965649056000001E-2</v>
      </c>
      <c r="S25">
        <v>2.8799999999999999E-2</v>
      </c>
      <c r="T25">
        <v>0</v>
      </c>
      <c r="U25">
        <v>2.8799999999999999E-2</v>
      </c>
    </row>
    <row r="26" spans="2:21" x14ac:dyDescent="0.25">
      <c r="B26" t="s">
        <v>65</v>
      </c>
      <c r="C26" t="s">
        <v>58</v>
      </c>
      <c r="D26" s="8" t="s">
        <v>60</v>
      </c>
      <c r="E26" t="s">
        <v>11</v>
      </c>
      <c r="F26" s="5">
        <f>1/0.065</f>
        <v>15.384615384615383</v>
      </c>
      <c r="G26" s="5"/>
      <c r="H26" t="str">
        <f t="shared" si="1"/>
        <v>T24_2025|MFm|Walls - Framed (wood, metal) and other - &gt;1hr fire rating|CZ06</v>
      </c>
      <c r="I26" t="s">
        <v>74</v>
      </c>
      <c r="J26">
        <v>0</v>
      </c>
      <c r="K26" s="5">
        <f t="shared" si="2"/>
        <v>15.384615384615383</v>
      </c>
      <c r="L26" s="5"/>
      <c r="M26">
        <f t="shared" si="3"/>
        <v>0</v>
      </c>
      <c r="N26">
        <f t="shared" si="4"/>
        <v>2.709387443228997</v>
      </c>
      <c r="P26" t="s">
        <v>300</v>
      </c>
      <c r="Q26" t="s">
        <v>74</v>
      </c>
      <c r="R26">
        <v>7.8030358358399998E-2</v>
      </c>
      <c r="S26">
        <v>2.8799999999999999E-2</v>
      </c>
      <c r="T26">
        <v>0</v>
      </c>
      <c r="U26">
        <v>2.8799999999999999E-2</v>
      </c>
    </row>
    <row r="27" spans="2:21" x14ac:dyDescent="0.25">
      <c r="B27" t="s">
        <v>65</v>
      </c>
      <c r="C27" t="s">
        <v>58</v>
      </c>
      <c r="D27" s="8" t="s">
        <v>60</v>
      </c>
      <c r="E27" t="s">
        <v>12</v>
      </c>
      <c r="F27" s="5">
        <f>1/0.065</f>
        <v>15.384615384615383</v>
      </c>
      <c r="G27" s="5"/>
      <c r="H27" t="str">
        <f t="shared" si="1"/>
        <v>T24_2025|MFm|Walls - Framed (wood, metal) and other - &gt;1hr fire rating|CZ07</v>
      </c>
      <c r="I27" t="s">
        <v>74</v>
      </c>
      <c r="J27">
        <v>0</v>
      </c>
      <c r="K27" s="5">
        <f t="shared" si="2"/>
        <v>15.384615384615383</v>
      </c>
      <c r="L27" s="5"/>
      <c r="M27">
        <f t="shared" si="3"/>
        <v>0</v>
      </c>
      <c r="N27">
        <f t="shared" si="4"/>
        <v>2.709387443228997</v>
      </c>
      <c r="P27" t="s">
        <v>301</v>
      </c>
      <c r="Q27" t="s">
        <v>74</v>
      </c>
      <c r="R27">
        <v>7.8030358358399998E-2</v>
      </c>
      <c r="S27">
        <v>2.8799999999999999E-2</v>
      </c>
      <c r="T27">
        <v>0</v>
      </c>
      <c r="U27">
        <v>2.8799999999999999E-2</v>
      </c>
    </row>
    <row r="28" spans="2:21" x14ac:dyDescent="0.25">
      <c r="B28" t="s">
        <v>65</v>
      </c>
      <c r="C28" t="s">
        <v>58</v>
      </c>
      <c r="D28" s="8" t="s">
        <v>60</v>
      </c>
      <c r="E28" t="s">
        <v>13</v>
      </c>
      <c r="F28" s="5">
        <f>1/0.059</f>
        <v>16.949152542372882</v>
      </c>
      <c r="G28" s="5"/>
      <c r="H28" t="str">
        <f t="shared" si="1"/>
        <v>T24_2025|MFm|Walls - Framed (wood, metal) and other - &gt;1hr fire rating|CZ08</v>
      </c>
      <c r="I28" t="s">
        <v>74</v>
      </c>
      <c r="J28">
        <v>0</v>
      </c>
      <c r="K28" s="5">
        <f t="shared" si="2"/>
        <v>16.949152542372882</v>
      </c>
      <c r="L28" s="5"/>
      <c r="M28">
        <f t="shared" si="3"/>
        <v>0</v>
      </c>
      <c r="N28">
        <f t="shared" si="4"/>
        <v>2.9849183696590651</v>
      </c>
      <c r="P28" t="s">
        <v>302</v>
      </c>
      <c r="Q28" t="s">
        <v>74</v>
      </c>
      <c r="R28">
        <v>8.5965649056000001E-2</v>
      </c>
      <c r="S28">
        <v>2.8799999999999999E-2</v>
      </c>
      <c r="T28">
        <v>0</v>
      </c>
      <c r="U28">
        <v>2.8799999999999999E-2</v>
      </c>
    </row>
    <row r="29" spans="2:21" x14ac:dyDescent="0.25">
      <c r="B29" t="s">
        <v>65</v>
      </c>
      <c r="C29" t="s">
        <v>58</v>
      </c>
      <c r="D29" s="8" t="s">
        <v>60</v>
      </c>
      <c r="E29" t="s">
        <v>14</v>
      </c>
      <c r="F29" s="5">
        <f>1/0.059</f>
        <v>16.949152542372882</v>
      </c>
      <c r="G29" s="5"/>
      <c r="H29" t="str">
        <f t="shared" si="1"/>
        <v>T24_2025|MFm|Walls - Framed (wood, metal) and other - &gt;1hr fire rating|CZ09</v>
      </c>
      <c r="I29" t="s">
        <v>74</v>
      </c>
      <c r="J29">
        <v>0</v>
      </c>
      <c r="K29" s="5">
        <f t="shared" si="2"/>
        <v>16.949152542372882</v>
      </c>
      <c r="L29" s="5"/>
      <c r="M29">
        <f t="shared" si="3"/>
        <v>0</v>
      </c>
      <c r="N29">
        <f t="shared" si="4"/>
        <v>2.9849183696590651</v>
      </c>
      <c r="P29" t="s">
        <v>303</v>
      </c>
      <c r="Q29" t="s">
        <v>74</v>
      </c>
      <c r="R29">
        <v>8.5965649056000001E-2</v>
      </c>
      <c r="S29">
        <v>2.8799999999999999E-2</v>
      </c>
      <c r="T29">
        <v>0</v>
      </c>
      <c r="U29">
        <v>2.8799999999999999E-2</v>
      </c>
    </row>
    <row r="30" spans="2:21" x14ac:dyDescent="0.25">
      <c r="B30" t="s">
        <v>65</v>
      </c>
      <c r="C30" t="s">
        <v>58</v>
      </c>
      <c r="D30" s="8" t="s">
        <v>60</v>
      </c>
      <c r="E30" t="s">
        <v>15</v>
      </c>
      <c r="F30" s="5">
        <f>1/0.059</f>
        <v>16.949152542372882</v>
      </c>
      <c r="G30" s="5"/>
      <c r="H30" t="str">
        <f t="shared" si="1"/>
        <v>T24_2025|MFm|Walls - Framed (wood, metal) and other - &gt;1hr fire rating|CZ10</v>
      </c>
      <c r="I30" t="s">
        <v>74</v>
      </c>
      <c r="J30">
        <v>0</v>
      </c>
      <c r="K30" s="5">
        <f t="shared" si="2"/>
        <v>16.949152542372882</v>
      </c>
      <c r="L30" s="5"/>
      <c r="M30">
        <f t="shared" si="3"/>
        <v>0</v>
      </c>
      <c r="N30">
        <f t="shared" si="4"/>
        <v>2.9849183696590651</v>
      </c>
      <c r="P30" t="s">
        <v>304</v>
      </c>
      <c r="Q30" t="s">
        <v>74</v>
      </c>
      <c r="R30">
        <v>8.5965649056000001E-2</v>
      </c>
      <c r="S30">
        <v>2.8799999999999999E-2</v>
      </c>
      <c r="T30">
        <v>0</v>
      </c>
      <c r="U30">
        <v>2.8799999999999999E-2</v>
      </c>
    </row>
    <row r="31" spans="2:21" x14ac:dyDescent="0.25">
      <c r="B31" t="s">
        <v>65</v>
      </c>
      <c r="C31" t="s">
        <v>58</v>
      </c>
      <c r="D31" s="8" t="s">
        <v>60</v>
      </c>
      <c r="E31" t="s">
        <v>16</v>
      </c>
      <c r="F31" s="5">
        <f>1/0.051</f>
        <v>19.607843137254903</v>
      </c>
      <c r="G31" s="5"/>
      <c r="H31" t="str">
        <f t="shared" si="1"/>
        <v>T24_2025|MFm|Walls - Framed (wood, metal) and other - &gt;1hr fire rating|CZ11</v>
      </c>
      <c r="I31" t="s">
        <v>74</v>
      </c>
      <c r="J31">
        <v>0</v>
      </c>
      <c r="K31" s="5">
        <f t="shared" si="2"/>
        <v>19.607843137254903</v>
      </c>
      <c r="L31" s="5"/>
      <c r="M31">
        <f t="shared" si="3"/>
        <v>0</v>
      </c>
      <c r="N31">
        <f t="shared" si="4"/>
        <v>3.45314085901735</v>
      </c>
      <c r="P31" t="s">
        <v>305</v>
      </c>
      <c r="Q31" t="s">
        <v>74</v>
      </c>
      <c r="R31">
        <v>9.9450456739199999E-2</v>
      </c>
      <c r="S31">
        <v>2.8799999999999999E-2</v>
      </c>
      <c r="T31">
        <v>0</v>
      </c>
      <c r="U31">
        <v>2.8799999999999999E-2</v>
      </c>
    </row>
    <row r="32" spans="2:21" x14ac:dyDescent="0.25">
      <c r="B32" t="s">
        <v>65</v>
      </c>
      <c r="C32" t="s">
        <v>58</v>
      </c>
      <c r="D32" s="8" t="s">
        <v>60</v>
      </c>
      <c r="E32" t="s">
        <v>17</v>
      </c>
      <c r="F32" s="5">
        <f>1/0.059</f>
        <v>16.949152542372882</v>
      </c>
      <c r="G32" s="5"/>
      <c r="H32" t="str">
        <f t="shared" si="1"/>
        <v>T24_2025|MFm|Walls - Framed (wood, metal) and other - &gt;1hr fire rating|CZ12</v>
      </c>
      <c r="I32" t="s">
        <v>74</v>
      </c>
      <c r="J32">
        <v>0</v>
      </c>
      <c r="K32" s="5">
        <f t="shared" si="2"/>
        <v>16.949152542372882</v>
      </c>
      <c r="L32" s="5"/>
      <c r="M32">
        <f t="shared" si="3"/>
        <v>0</v>
      </c>
      <c r="N32">
        <f t="shared" si="4"/>
        <v>2.9849183696590651</v>
      </c>
      <c r="P32" t="s">
        <v>306</v>
      </c>
      <c r="Q32" t="s">
        <v>74</v>
      </c>
      <c r="R32">
        <v>8.5965649056000001E-2</v>
      </c>
      <c r="S32">
        <v>2.8799999999999999E-2</v>
      </c>
      <c r="T32">
        <v>0</v>
      </c>
      <c r="U32">
        <v>2.8799999999999999E-2</v>
      </c>
    </row>
    <row r="33" spans="2:21" x14ac:dyDescent="0.25">
      <c r="B33" t="s">
        <v>65</v>
      </c>
      <c r="C33" t="s">
        <v>58</v>
      </c>
      <c r="D33" s="8" t="s">
        <v>60</v>
      </c>
      <c r="E33" t="s">
        <v>18</v>
      </c>
      <c r="F33" s="5">
        <f>1/0.059</f>
        <v>16.949152542372882</v>
      </c>
      <c r="G33" s="5"/>
      <c r="H33" t="str">
        <f t="shared" si="1"/>
        <v>T24_2025|MFm|Walls - Framed (wood, metal) and other - &gt;1hr fire rating|CZ13</v>
      </c>
      <c r="I33" t="s">
        <v>74</v>
      </c>
      <c r="J33">
        <v>0</v>
      </c>
      <c r="K33" s="5">
        <f t="shared" si="2"/>
        <v>16.949152542372882</v>
      </c>
      <c r="L33" s="5"/>
      <c r="M33">
        <f t="shared" si="3"/>
        <v>0</v>
      </c>
      <c r="N33">
        <f t="shared" si="4"/>
        <v>2.9849183696590651</v>
      </c>
      <c r="P33" t="s">
        <v>307</v>
      </c>
      <c r="Q33" t="s">
        <v>74</v>
      </c>
      <c r="R33">
        <v>8.5965649056000001E-2</v>
      </c>
      <c r="S33">
        <v>2.8799999999999999E-2</v>
      </c>
      <c r="T33">
        <v>0</v>
      </c>
      <c r="U33">
        <v>2.8799999999999999E-2</v>
      </c>
    </row>
    <row r="34" spans="2:21" x14ac:dyDescent="0.25">
      <c r="B34" t="s">
        <v>65</v>
      </c>
      <c r="C34" t="s">
        <v>58</v>
      </c>
      <c r="D34" s="8" t="s">
        <v>60</v>
      </c>
      <c r="E34" t="s">
        <v>19</v>
      </c>
      <c r="F34" s="5">
        <f t="shared" ref="F34:F41" si="6">1/0.051</f>
        <v>19.607843137254903</v>
      </c>
      <c r="G34" s="5"/>
      <c r="H34" t="str">
        <f t="shared" si="1"/>
        <v>T24_2025|MFm|Walls - Framed (wood, metal) and other - &gt;1hr fire rating|CZ14</v>
      </c>
      <c r="I34" t="s">
        <v>74</v>
      </c>
      <c r="J34">
        <v>0</v>
      </c>
      <c r="K34" s="5">
        <f t="shared" si="2"/>
        <v>19.607843137254903</v>
      </c>
      <c r="L34" s="5"/>
      <c r="M34">
        <f t="shared" si="3"/>
        <v>0</v>
      </c>
      <c r="N34">
        <f t="shared" si="4"/>
        <v>3.45314085901735</v>
      </c>
      <c r="P34" t="s">
        <v>308</v>
      </c>
      <c r="Q34" t="s">
        <v>74</v>
      </c>
      <c r="R34">
        <v>9.9450456739199999E-2</v>
      </c>
      <c r="S34">
        <v>2.8799999999999999E-2</v>
      </c>
      <c r="T34">
        <v>0</v>
      </c>
      <c r="U34">
        <v>2.8799999999999999E-2</v>
      </c>
    </row>
    <row r="35" spans="2:21" x14ac:dyDescent="0.25">
      <c r="B35" t="s">
        <v>65</v>
      </c>
      <c r="C35" t="s">
        <v>58</v>
      </c>
      <c r="D35" s="8" t="s">
        <v>60</v>
      </c>
      <c r="E35" t="s">
        <v>20</v>
      </c>
      <c r="F35" s="5">
        <f t="shared" si="6"/>
        <v>19.607843137254903</v>
      </c>
      <c r="G35" s="5"/>
      <c r="H35" t="str">
        <f t="shared" si="1"/>
        <v>T24_2025|MFm|Walls - Framed (wood, metal) and other - &gt;1hr fire rating|CZ15</v>
      </c>
      <c r="I35" t="s">
        <v>74</v>
      </c>
      <c r="J35">
        <v>0</v>
      </c>
      <c r="K35" s="5">
        <f t="shared" si="2"/>
        <v>19.607843137254903</v>
      </c>
      <c r="L35" s="5"/>
      <c r="M35">
        <f t="shared" si="3"/>
        <v>0</v>
      </c>
      <c r="N35">
        <f t="shared" si="4"/>
        <v>3.45314085901735</v>
      </c>
      <c r="P35" t="s">
        <v>309</v>
      </c>
      <c r="Q35" t="s">
        <v>74</v>
      </c>
      <c r="R35">
        <v>9.9450456739199999E-2</v>
      </c>
      <c r="S35">
        <v>2.8799999999999999E-2</v>
      </c>
      <c r="T35">
        <v>0</v>
      </c>
      <c r="U35">
        <v>2.8799999999999999E-2</v>
      </c>
    </row>
    <row r="36" spans="2:21" x14ac:dyDescent="0.25">
      <c r="B36" t="s">
        <v>65</v>
      </c>
      <c r="C36" t="s">
        <v>58</v>
      </c>
      <c r="D36" s="8" t="s">
        <v>60</v>
      </c>
      <c r="E36" t="s">
        <v>21</v>
      </c>
      <c r="F36" s="5">
        <f t="shared" si="6"/>
        <v>19.607843137254903</v>
      </c>
      <c r="G36" s="5"/>
      <c r="H36" t="str">
        <f t="shared" si="1"/>
        <v>T24_2025|MFm|Walls - Framed (wood, metal) and other - &gt;1hr fire rating|CZ16</v>
      </c>
      <c r="I36" t="s">
        <v>74</v>
      </c>
      <c r="J36">
        <v>0</v>
      </c>
      <c r="K36" s="5">
        <f t="shared" si="2"/>
        <v>19.607843137254903</v>
      </c>
      <c r="L36" s="5"/>
      <c r="M36">
        <f t="shared" si="3"/>
        <v>0</v>
      </c>
      <c r="N36">
        <f t="shared" si="4"/>
        <v>3.45314085901735</v>
      </c>
      <c r="P36" t="s">
        <v>310</v>
      </c>
      <c r="Q36" t="s">
        <v>74</v>
      </c>
      <c r="R36">
        <v>9.9450456739199999E-2</v>
      </c>
      <c r="S36">
        <v>2.8799999999999999E-2</v>
      </c>
      <c r="T36">
        <v>0</v>
      </c>
      <c r="U36">
        <v>2.8799999999999999E-2</v>
      </c>
    </row>
    <row r="37" spans="2:21" x14ac:dyDescent="0.25">
      <c r="B37" t="s">
        <v>65</v>
      </c>
      <c r="C37" t="s">
        <v>58</v>
      </c>
      <c r="D37" s="8" t="s">
        <v>61</v>
      </c>
      <c r="E37" t="s">
        <v>6</v>
      </c>
      <c r="F37" s="5">
        <f t="shared" si="6"/>
        <v>19.607843137254903</v>
      </c>
      <c r="G37" s="5"/>
      <c r="H37" t="str">
        <f t="shared" si="1"/>
        <v>T24_2025|MFm|Walls - Framed (wood, metal) and other - ≤1hr fire rating|CZ01</v>
      </c>
      <c r="I37" t="s">
        <v>74</v>
      </c>
      <c r="J37">
        <v>0</v>
      </c>
      <c r="K37" s="5">
        <f t="shared" ref="K37:K68" si="7">F37</f>
        <v>19.607843137254903</v>
      </c>
      <c r="M37">
        <f t="shared" ref="M37:M68" si="8">J37/CONVERT_U_VALUES</f>
        <v>0</v>
      </c>
      <c r="N37">
        <f t="shared" ref="N37:N68" si="9">K37/CONVERT_U_VALUES</f>
        <v>3.45314085901735</v>
      </c>
      <c r="P37" t="s">
        <v>311</v>
      </c>
      <c r="Q37" t="s">
        <v>74</v>
      </c>
      <c r="R37">
        <v>9.9450456739199999E-2</v>
      </c>
      <c r="S37">
        <v>2.8799999999999999E-2</v>
      </c>
      <c r="T37">
        <v>0</v>
      </c>
      <c r="U37">
        <v>2.8799999999999999E-2</v>
      </c>
    </row>
    <row r="38" spans="2:21" x14ac:dyDescent="0.25">
      <c r="B38" t="s">
        <v>65</v>
      </c>
      <c r="C38" t="s">
        <v>58</v>
      </c>
      <c r="D38" s="8" t="s">
        <v>61</v>
      </c>
      <c r="E38" t="s">
        <v>7</v>
      </c>
      <c r="F38" s="5">
        <f t="shared" si="6"/>
        <v>19.607843137254903</v>
      </c>
      <c r="G38" s="5"/>
      <c r="H38" t="str">
        <f t="shared" si="1"/>
        <v>T24_2025|MFm|Walls - Framed (wood, metal) and other - ≤1hr fire rating|CZ02</v>
      </c>
      <c r="I38" t="s">
        <v>74</v>
      </c>
      <c r="J38">
        <v>0</v>
      </c>
      <c r="K38" s="5">
        <f t="shared" si="7"/>
        <v>19.607843137254903</v>
      </c>
      <c r="M38">
        <f t="shared" si="8"/>
        <v>0</v>
      </c>
      <c r="N38">
        <f t="shared" si="9"/>
        <v>3.45314085901735</v>
      </c>
      <c r="P38" t="s">
        <v>312</v>
      </c>
      <c r="Q38" t="s">
        <v>74</v>
      </c>
      <c r="R38">
        <v>9.9450456739199999E-2</v>
      </c>
      <c r="S38">
        <v>2.8799999999999999E-2</v>
      </c>
      <c r="T38">
        <v>0</v>
      </c>
      <c r="U38">
        <v>2.8799999999999999E-2</v>
      </c>
    </row>
    <row r="39" spans="2:21" x14ac:dyDescent="0.25">
      <c r="B39" t="s">
        <v>65</v>
      </c>
      <c r="C39" t="s">
        <v>58</v>
      </c>
      <c r="D39" s="8" t="s">
        <v>61</v>
      </c>
      <c r="E39" t="s">
        <v>8</v>
      </c>
      <c r="F39" s="5">
        <f t="shared" si="6"/>
        <v>19.607843137254903</v>
      </c>
      <c r="G39" s="5"/>
      <c r="H39" t="str">
        <f t="shared" si="1"/>
        <v>T24_2025|MFm|Walls - Framed (wood, metal) and other - ≤1hr fire rating|CZ03</v>
      </c>
      <c r="I39" t="s">
        <v>74</v>
      </c>
      <c r="J39">
        <v>0</v>
      </c>
      <c r="K39" s="5">
        <f t="shared" si="7"/>
        <v>19.607843137254903</v>
      </c>
      <c r="M39">
        <f t="shared" si="8"/>
        <v>0</v>
      </c>
      <c r="N39">
        <f t="shared" si="9"/>
        <v>3.45314085901735</v>
      </c>
      <c r="P39" t="s">
        <v>313</v>
      </c>
      <c r="Q39" t="s">
        <v>74</v>
      </c>
      <c r="R39">
        <v>9.9450456739199999E-2</v>
      </c>
      <c r="S39">
        <v>2.8799999999999999E-2</v>
      </c>
      <c r="T39">
        <v>0</v>
      </c>
      <c r="U39">
        <v>2.8799999999999999E-2</v>
      </c>
    </row>
    <row r="40" spans="2:21" x14ac:dyDescent="0.25">
      <c r="B40" t="s">
        <v>65</v>
      </c>
      <c r="C40" t="s">
        <v>58</v>
      </c>
      <c r="D40" s="8" t="s">
        <v>61</v>
      </c>
      <c r="E40" t="s">
        <v>9</v>
      </c>
      <c r="F40" s="5">
        <f t="shared" si="6"/>
        <v>19.607843137254903</v>
      </c>
      <c r="G40" s="5"/>
      <c r="H40" t="str">
        <f t="shared" si="1"/>
        <v>T24_2025|MFm|Walls - Framed (wood, metal) and other - ≤1hr fire rating|CZ04</v>
      </c>
      <c r="I40" t="s">
        <v>74</v>
      </c>
      <c r="J40">
        <v>0</v>
      </c>
      <c r="K40" s="5">
        <f t="shared" si="7"/>
        <v>19.607843137254903</v>
      </c>
      <c r="M40">
        <f t="shared" si="8"/>
        <v>0</v>
      </c>
      <c r="N40">
        <f t="shared" si="9"/>
        <v>3.45314085901735</v>
      </c>
      <c r="P40" t="s">
        <v>314</v>
      </c>
      <c r="Q40" t="s">
        <v>74</v>
      </c>
      <c r="R40">
        <v>9.9450456739199999E-2</v>
      </c>
      <c r="S40">
        <v>2.8799999999999999E-2</v>
      </c>
      <c r="T40">
        <v>0</v>
      </c>
      <c r="U40">
        <v>2.8799999999999999E-2</v>
      </c>
    </row>
    <row r="41" spans="2:21" x14ac:dyDescent="0.25">
      <c r="B41" t="s">
        <v>65</v>
      </c>
      <c r="C41" t="s">
        <v>58</v>
      </c>
      <c r="D41" s="8" t="s">
        <v>61</v>
      </c>
      <c r="E41" t="s">
        <v>10</v>
      </c>
      <c r="F41" s="5">
        <f t="shared" si="6"/>
        <v>19.607843137254903</v>
      </c>
      <c r="G41" s="5"/>
      <c r="H41" t="str">
        <f t="shared" si="1"/>
        <v>T24_2025|MFm|Walls - Framed (wood, metal) and other - ≤1hr fire rating|CZ05</v>
      </c>
      <c r="I41" t="s">
        <v>74</v>
      </c>
      <c r="J41">
        <v>0</v>
      </c>
      <c r="K41" s="5">
        <f t="shared" si="7"/>
        <v>19.607843137254903</v>
      </c>
      <c r="M41">
        <f t="shared" si="8"/>
        <v>0</v>
      </c>
      <c r="N41">
        <f t="shared" si="9"/>
        <v>3.45314085901735</v>
      </c>
      <c r="P41" t="s">
        <v>315</v>
      </c>
      <c r="Q41" t="s">
        <v>74</v>
      </c>
      <c r="R41">
        <v>9.9450456739199999E-2</v>
      </c>
      <c r="S41">
        <v>2.8799999999999999E-2</v>
      </c>
      <c r="T41">
        <v>0</v>
      </c>
      <c r="U41">
        <v>2.8799999999999999E-2</v>
      </c>
    </row>
    <row r="42" spans="2:21" x14ac:dyDescent="0.25">
      <c r="B42" t="s">
        <v>65</v>
      </c>
      <c r="C42" t="s">
        <v>58</v>
      </c>
      <c r="D42" s="8" t="s">
        <v>61</v>
      </c>
      <c r="E42" t="s">
        <v>11</v>
      </c>
      <c r="F42" s="5">
        <f>1/0.065</f>
        <v>15.384615384615383</v>
      </c>
      <c r="G42" s="5"/>
      <c r="H42" t="str">
        <f t="shared" si="1"/>
        <v>T24_2025|MFm|Walls - Framed (wood, metal) and other - ≤1hr fire rating|CZ06</v>
      </c>
      <c r="I42" t="s">
        <v>74</v>
      </c>
      <c r="J42">
        <v>0</v>
      </c>
      <c r="K42" s="5">
        <f t="shared" si="7"/>
        <v>15.384615384615383</v>
      </c>
      <c r="M42">
        <f t="shared" si="8"/>
        <v>0</v>
      </c>
      <c r="N42">
        <f t="shared" si="9"/>
        <v>2.709387443228997</v>
      </c>
      <c r="P42" t="s">
        <v>316</v>
      </c>
      <c r="Q42" t="s">
        <v>74</v>
      </c>
      <c r="R42">
        <v>7.8030358358399998E-2</v>
      </c>
      <c r="S42">
        <v>2.8799999999999999E-2</v>
      </c>
      <c r="T42">
        <v>0</v>
      </c>
      <c r="U42">
        <v>2.8799999999999999E-2</v>
      </c>
    </row>
    <row r="43" spans="2:21" x14ac:dyDescent="0.25">
      <c r="B43" t="s">
        <v>65</v>
      </c>
      <c r="C43" t="s">
        <v>58</v>
      </c>
      <c r="D43" s="8" t="s">
        <v>61</v>
      </c>
      <c r="E43" t="s">
        <v>12</v>
      </c>
      <c r="F43" s="5">
        <f>1/0.065</f>
        <v>15.384615384615383</v>
      </c>
      <c r="G43" s="5"/>
      <c r="H43" t="str">
        <f t="shared" si="1"/>
        <v>T24_2025|MFm|Walls - Framed (wood, metal) and other - ≤1hr fire rating|CZ07</v>
      </c>
      <c r="I43" t="s">
        <v>74</v>
      </c>
      <c r="J43">
        <v>0</v>
      </c>
      <c r="K43" s="5">
        <f t="shared" si="7"/>
        <v>15.384615384615383</v>
      </c>
      <c r="M43">
        <f t="shared" si="8"/>
        <v>0</v>
      </c>
      <c r="N43">
        <f t="shared" si="9"/>
        <v>2.709387443228997</v>
      </c>
      <c r="P43" t="s">
        <v>317</v>
      </c>
      <c r="Q43" t="s">
        <v>74</v>
      </c>
      <c r="R43">
        <v>7.8030358358399998E-2</v>
      </c>
      <c r="S43">
        <v>2.8799999999999999E-2</v>
      </c>
      <c r="T43">
        <v>0</v>
      </c>
      <c r="U43">
        <v>2.8799999999999999E-2</v>
      </c>
    </row>
    <row r="44" spans="2:21" x14ac:dyDescent="0.25">
      <c r="B44" t="s">
        <v>65</v>
      </c>
      <c r="C44" t="s">
        <v>58</v>
      </c>
      <c r="D44" s="8" t="s">
        <v>61</v>
      </c>
      <c r="E44" t="s">
        <v>13</v>
      </c>
      <c r="F44" s="5">
        <f t="shared" ref="F44:F52" si="10">1/0.051</f>
        <v>19.607843137254903</v>
      </c>
      <c r="G44" s="5"/>
      <c r="H44" t="str">
        <f t="shared" si="1"/>
        <v>T24_2025|MFm|Walls - Framed (wood, metal) and other - ≤1hr fire rating|CZ08</v>
      </c>
      <c r="I44" t="s">
        <v>74</v>
      </c>
      <c r="J44">
        <v>0</v>
      </c>
      <c r="K44" s="5">
        <f t="shared" si="7"/>
        <v>19.607843137254903</v>
      </c>
      <c r="M44">
        <f t="shared" si="8"/>
        <v>0</v>
      </c>
      <c r="N44">
        <f t="shared" si="9"/>
        <v>3.45314085901735</v>
      </c>
      <c r="P44" t="s">
        <v>318</v>
      </c>
      <c r="Q44" t="s">
        <v>74</v>
      </c>
      <c r="R44">
        <v>9.9450456739199999E-2</v>
      </c>
      <c r="S44">
        <v>2.8799999999999999E-2</v>
      </c>
      <c r="T44">
        <v>0</v>
      </c>
      <c r="U44">
        <v>2.8799999999999999E-2</v>
      </c>
    </row>
    <row r="45" spans="2:21" x14ac:dyDescent="0.25">
      <c r="B45" t="s">
        <v>65</v>
      </c>
      <c r="C45" t="s">
        <v>58</v>
      </c>
      <c r="D45" s="8" t="s">
        <v>61</v>
      </c>
      <c r="E45" t="s">
        <v>14</v>
      </c>
      <c r="F45" s="5">
        <f t="shared" si="10"/>
        <v>19.607843137254903</v>
      </c>
      <c r="G45" s="5"/>
      <c r="H45" t="str">
        <f t="shared" si="1"/>
        <v>T24_2025|MFm|Walls - Framed (wood, metal) and other - ≤1hr fire rating|CZ09</v>
      </c>
      <c r="I45" t="s">
        <v>74</v>
      </c>
      <c r="J45">
        <v>0</v>
      </c>
      <c r="K45" s="5">
        <f t="shared" si="7"/>
        <v>19.607843137254903</v>
      </c>
      <c r="M45">
        <f t="shared" si="8"/>
        <v>0</v>
      </c>
      <c r="N45">
        <f t="shared" si="9"/>
        <v>3.45314085901735</v>
      </c>
      <c r="P45" t="s">
        <v>319</v>
      </c>
      <c r="Q45" t="s">
        <v>74</v>
      </c>
      <c r="R45">
        <v>9.9450456739199999E-2</v>
      </c>
      <c r="S45">
        <v>2.8799999999999999E-2</v>
      </c>
      <c r="T45">
        <v>0</v>
      </c>
      <c r="U45">
        <v>2.8799999999999999E-2</v>
      </c>
    </row>
    <row r="46" spans="2:21" x14ac:dyDescent="0.25">
      <c r="B46" t="s">
        <v>65</v>
      </c>
      <c r="C46" t="s">
        <v>58</v>
      </c>
      <c r="D46" s="8" t="s">
        <v>61</v>
      </c>
      <c r="E46" t="s">
        <v>15</v>
      </c>
      <c r="F46" s="5">
        <f t="shared" si="10"/>
        <v>19.607843137254903</v>
      </c>
      <c r="G46" s="5"/>
      <c r="H46" t="str">
        <f t="shared" si="1"/>
        <v>T24_2025|MFm|Walls - Framed (wood, metal) and other - ≤1hr fire rating|CZ10</v>
      </c>
      <c r="I46" t="s">
        <v>74</v>
      </c>
      <c r="J46">
        <v>0</v>
      </c>
      <c r="K46" s="5">
        <f t="shared" si="7"/>
        <v>19.607843137254903</v>
      </c>
      <c r="M46">
        <f t="shared" si="8"/>
        <v>0</v>
      </c>
      <c r="N46">
        <f t="shared" si="9"/>
        <v>3.45314085901735</v>
      </c>
      <c r="P46" t="s">
        <v>320</v>
      </c>
      <c r="Q46" t="s">
        <v>74</v>
      </c>
      <c r="R46">
        <v>9.9450456739199999E-2</v>
      </c>
      <c r="S46">
        <v>2.8799999999999999E-2</v>
      </c>
      <c r="T46">
        <v>0</v>
      </c>
      <c r="U46">
        <v>2.8799999999999999E-2</v>
      </c>
    </row>
    <row r="47" spans="2:21" x14ac:dyDescent="0.25">
      <c r="B47" t="s">
        <v>65</v>
      </c>
      <c r="C47" t="s">
        <v>58</v>
      </c>
      <c r="D47" s="8" t="s">
        <v>61</v>
      </c>
      <c r="E47" t="s">
        <v>16</v>
      </c>
      <c r="F47" s="5">
        <f t="shared" si="10"/>
        <v>19.607843137254903</v>
      </c>
      <c r="G47" s="5"/>
      <c r="H47" t="str">
        <f t="shared" si="1"/>
        <v>T24_2025|MFm|Walls - Framed (wood, metal) and other - ≤1hr fire rating|CZ11</v>
      </c>
      <c r="I47" t="s">
        <v>74</v>
      </c>
      <c r="J47">
        <v>0</v>
      </c>
      <c r="K47" s="5">
        <f t="shared" si="7"/>
        <v>19.607843137254903</v>
      </c>
      <c r="M47">
        <f t="shared" si="8"/>
        <v>0</v>
      </c>
      <c r="N47">
        <f t="shared" si="9"/>
        <v>3.45314085901735</v>
      </c>
      <c r="P47" t="s">
        <v>321</v>
      </c>
      <c r="Q47" t="s">
        <v>74</v>
      </c>
      <c r="R47">
        <v>9.9450456739199999E-2</v>
      </c>
      <c r="S47">
        <v>2.8799999999999999E-2</v>
      </c>
      <c r="T47">
        <v>0</v>
      </c>
      <c r="U47">
        <v>2.8799999999999999E-2</v>
      </c>
    </row>
    <row r="48" spans="2:21" x14ac:dyDescent="0.25">
      <c r="B48" t="s">
        <v>65</v>
      </c>
      <c r="C48" t="s">
        <v>58</v>
      </c>
      <c r="D48" s="8" t="s">
        <v>61</v>
      </c>
      <c r="E48" t="s">
        <v>17</v>
      </c>
      <c r="F48" s="5">
        <f t="shared" si="10"/>
        <v>19.607843137254903</v>
      </c>
      <c r="G48" s="5"/>
      <c r="H48" t="str">
        <f t="shared" si="1"/>
        <v>T24_2025|MFm|Walls - Framed (wood, metal) and other - ≤1hr fire rating|CZ12</v>
      </c>
      <c r="I48" t="s">
        <v>74</v>
      </c>
      <c r="J48">
        <v>0</v>
      </c>
      <c r="K48" s="5">
        <f t="shared" si="7"/>
        <v>19.607843137254903</v>
      </c>
      <c r="M48">
        <f t="shared" si="8"/>
        <v>0</v>
      </c>
      <c r="N48">
        <f t="shared" si="9"/>
        <v>3.45314085901735</v>
      </c>
      <c r="P48" t="s">
        <v>322</v>
      </c>
      <c r="Q48" t="s">
        <v>74</v>
      </c>
      <c r="R48">
        <v>9.9450456739199999E-2</v>
      </c>
      <c r="S48">
        <v>2.8799999999999999E-2</v>
      </c>
      <c r="T48">
        <v>0</v>
      </c>
      <c r="U48">
        <v>2.8799999999999999E-2</v>
      </c>
    </row>
    <row r="49" spans="2:21" x14ac:dyDescent="0.25">
      <c r="B49" t="s">
        <v>65</v>
      </c>
      <c r="C49" t="s">
        <v>58</v>
      </c>
      <c r="D49" s="8" t="s">
        <v>61</v>
      </c>
      <c r="E49" t="s">
        <v>18</v>
      </c>
      <c r="F49" s="5">
        <f t="shared" si="10"/>
        <v>19.607843137254903</v>
      </c>
      <c r="G49" s="5"/>
      <c r="H49" t="str">
        <f t="shared" si="1"/>
        <v>T24_2025|MFm|Walls - Framed (wood, metal) and other - ≤1hr fire rating|CZ13</v>
      </c>
      <c r="I49" t="s">
        <v>74</v>
      </c>
      <c r="J49">
        <v>0</v>
      </c>
      <c r="K49" s="5">
        <f t="shared" si="7"/>
        <v>19.607843137254903</v>
      </c>
      <c r="M49">
        <f t="shared" si="8"/>
        <v>0</v>
      </c>
      <c r="N49">
        <f t="shared" si="9"/>
        <v>3.45314085901735</v>
      </c>
      <c r="P49" t="s">
        <v>323</v>
      </c>
      <c r="Q49" t="s">
        <v>74</v>
      </c>
      <c r="R49">
        <v>9.9450456739199999E-2</v>
      </c>
      <c r="S49">
        <v>2.8799999999999999E-2</v>
      </c>
      <c r="T49">
        <v>0</v>
      </c>
      <c r="U49">
        <v>2.8799999999999999E-2</v>
      </c>
    </row>
    <row r="50" spans="2:21" x14ac:dyDescent="0.25">
      <c r="B50" t="s">
        <v>65</v>
      </c>
      <c r="C50" t="s">
        <v>58</v>
      </c>
      <c r="D50" s="8" t="s">
        <v>61</v>
      </c>
      <c r="E50" t="s">
        <v>19</v>
      </c>
      <c r="F50" s="5">
        <f t="shared" si="10"/>
        <v>19.607843137254903</v>
      </c>
      <c r="G50" s="5"/>
      <c r="H50" t="str">
        <f t="shared" si="1"/>
        <v>T24_2025|MFm|Walls - Framed (wood, metal) and other - ≤1hr fire rating|CZ14</v>
      </c>
      <c r="I50" t="s">
        <v>74</v>
      </c>
      <c r="J50">
        <v>0</v>
      </c>
      <c r="K50" s="5">
        <f t="shared" si="7"/>
        <v>19.607843137254903</v>
      </c>
      <c r="M50">
        <f t="shared" si="8"/>
        <v>0</v>
      </c>
      <c r="N50">
        <f t="shared" si="9"/>
        <v>3.45314085901735</v>
      </c>
      <c r="P50" t="s">
        <v>324</v>
      </c>
      <c r="Q50" t="s">
        <v>74</v>
      </c>
      <c r="R50">
        <v>9.9450456739199999E-2</v>
      </c>
      <c r="S50">
        <v>2.8799999999999999E-2</v>
      </c>
      <c r="T50">
        <v>0</v>
      </c>
      <c r="U50">
        <v>2.8799999999999999E-2</v>
      </c>
    </row>
    <row r="51" spans="2:21" x14ac:dyDescent="0.25">
      <c r="B51" t="s">
        <v>65</v>
      </c>
      <c r="C51" t="s">
        <v>58</v>
      </c>
      <c r="D51" s="8" t="s">
        <v>61</v>
      </c>
      <c r="E51" t="s">
        <v>20</v>
      </c>
      <c r="F51" s="5">
        <f t="shared" si="10"/>
        <v>19.607843137254903</v>
      </c>
      <c r="G51" s="5"/>
      <c r="H51" t="str">
        <f t="shared" si="1"/>
        <v>T24_2025|MFm|Walls - Framed (wood, metal) and other - ≤1hr fire rating|CZ15</v>
      </c>
      <c r="I51" t="s">
        <v>74</v>
      </c>
      <c r="J51">
        <v>0</v>
      </c>
      <c r="K51" s="5">
        <f t="shared" si="7"/>
        <v>19.607843137254903</v>
      </c>
      <c r="M51">
        <f t="shared" si="8"/>
        <v>0</v>
      </c>
      <c r="N51">
        <f t="shared" si="9"/>
        <v>3.45314085901735</v>
      </c>
      <c r="P51" t="s">
        <v>325</v>
      </c>
      <c r="Q51" t="s">
        <v>74</v>
      </c>
      <c r="R51">
        <v>9.9450456739199999E-2</v>
      </c>
      <c r="S51">
        <v>2.8799999999999999E-2</v>
      </c>
      <c r="T51">
        <v>0</v>
      </c>
      <c r="U51">
        <v>2.8799999999999999E-2</v>
      </c>
    </row>
    <row r="52" spans="2:21" x14ac:dyDescent="0.25">
      <c r="B52" t="s">
        <v>65</v>
      </c>
      <c r="C52" t="s">
        <v>58</v>
      </c>
      <c r="D52" s="8" t="s">
        <v>61</v>
      </c>
      <c r="E52" t="s">
        <v>21</v>
      </c>
      <c r="F52" s="5">
        <f t="shared" si="10"/>
        <v>19.607843137254903</v>
      </c>
      <c r="G52" s="5"/>
      <c r="H52" t="str">
        <f t="shared" si="1"/>
        <v>T24_2025|MFm|Walls - Framed (wood, metal) and other - ≤1hr fire rating|CZ16</v>
      </c>
      <c r="I52" t="s">
        <v>74</v>
      </c>
      <c r="J52">
        <v>0</v>
      </c>
      <c r="K52" s="5">
        <f t="shared" si="7"/>
        <v>19.607843137254903</v>
      </c>
      <c r="M52">
        <f t="shared" si="8"/>
        <v>0</v>
      </c>
      <c r="N52">
        <f t="shared" si="9"/>
        <v>3.45314085901735</v>
      </c>
      <c r="P52" t="s">
        <v>326</v>
      </c>
      <c r="Q52" t="s">
        <v>74</v>
      </c>
      <c r="R52">
        <v>9.9450456739199999E-2</v>
      </c>
      <c r="S52">
        <v>2.8799999999999999E-2</v>
      </c>
      <c r="T52">
        <v>0</v>
      </c>
      <c r="U52">
        <v>2.8799999999999999E-2</v>
      </c>
    </row>
    <row r="53" spans="2:21" x14ac:dyDescent="0.25">
      <c r="B53" t="s">
        <v>65</v>
      </c>
      <c r="C53" t="s">
        <v>58</v>
      </c>
      <c r="D53" t="s">
        <v>53</v>
      </c>
      <c r="E53" t="s">
        <v>6</v>
      </c>
      <c r="F53" s="5">
        <v>13</v>
      </c>
      <c r="G53" s="5"/>
      <c r="H53" t="str">
        <f t="shared" si="1"/>
        <v>T24_2025|MFm|Walls - Mass Light|CZ01</v>
      </c>
      <c r="I53" t="s">
        <v>78</v>
      </c>
      <c r="J53">
        <v>0</v>
      </c>
      <c r="K53" s="5">
        <f t="shared" si="7"/>
        <v>13</v>
      </c>
      <c r="L53" s="5"/>
      <c r="M53">
        <f t="shared" si="8"/>
        <v>0</v>
      </c>
      <c r="N53">
        <f t="shared" si="9"/>
        <v>2.2894323895285029</v>
      </c>
      <c r="P53" t="s">
        <v>327</v>
      </c>
      <c r="Q53" t="s">
        <v>78</v>
      </c>
      <c r="R53">
        <v>6.5935652831999994E-2</v>
      </c>
      <c r="S53">
        <v>2.8799999999999999E-2</v>
      </c>
      <c r="T53">
        <v>0</v>
      </c>
      <c r="U53">
        <v>2.8799999999999999E-2</v>
      </c>
    </row>
    <row r="54" spans="2:21" x14ac:dyDescent="0.25">
      <c r="B54" t="s">
        <v>65</v>
      </c>
      <c r="C54" t="s">
        <v>58</v>
      </c>
      <c r="D54" t="s">
        <v>53</v>
      </c>
      <c r="E54" t="s">
        <v>7</v>
      </c>
      <c r="F54" s="5">
        <v>13</v>
      </c>
      <c r="G54" s="5"/>
      <c r="H54" t="str">
        <f t="shared" ref="H54:H101" si="11">_xlfn.TEXTJOIN("|",TRUE,B54:E54)</f>
        <v>T24_2025|MFm|Walls - Mass Light|CZ02</v>
      </c>
      <c r="I54" t="s">
        <v>78</v>
      </c>
      <c r="J54">
        <v>0</v>
      </c>
      <c r="K54" s="5">
        <f t="shared" si="7"/>
        <v>13</v>
      </c>
      <c r="L54" s="5"/>
      <c r="M54">
        <f t="shared" si="8"/>
        <v>0</v>
      </c>
      <c r="N54">
        <f t="shared" si="9"/>
        <v>2.2894323895285029</v>
      </c>
      <c r="P54" t="s">
        <v>328</v>
      </c>
      <c r="Q54" t="s">
        <v>78</v>
      </c>
      <c r="R54">
        <v>6.5935652831999994E-2</v>
      </c>
      <c r="S54">
        <v>2.8799999999999999E-2</v>
      </c>
      <c r="T54">
        <v>0</v>
      </c>
      <c r="U54">
        <v>2.8799999999999999E-2</v>
      </c>
    </row>
    <row r="55" spans="2:21" x14ac:dyDescent="0.25">
      <c r="B55" t="s">
        <v>65</v>
      </c>
      <c r="C55" t="s">
        <v>58</v>
      </c>
      <c r="D55" t="s">
        <v>53</v>
      </c>
      <c r="E55" t="s">
        <v>8</v>
      </c>
      <c r="F55" s="5">
        <v>13</v>
      </c>
      <c r="G55" s="5"/>
      <c r="H55" t="str">
        <f t="shared" si="11"/>
        <v>T24_2025|MFm|Walls - Mass Light|CZ03</v>
      </c>
      <c r="I55" t="s">
        <v>78</v>
      </c>
      <c r="J55">
        <v>0</v>
      </c>
      <c r="K55" s="5">
        <f t="shared" si="7"/>
        <v>13</v>
      </c>
      <c r="L55" s="5"/>
      <c r="M55">
        <f t="shared" si="8"/>
        <v>0</v>
      </c>
      <c r="N55">
        <f t="shared" si="9"/>
        <v>2.2894323895285029</v>
      </c>
      <c r="P55" t="s">
        <v>329</v>
      </c>
      <c r="Q55" t="s">
        <v>78</v>
      </c>
      <c r="R55">
        <v>6.5935652831999994E-2</v>
      </c>
      <c r="S55">
        <v>2.8799999999999999E-2</v>
      </c>
      <c r="T55">
        <v>0</v>
      </c>
      <c r="U55">
        <v>2.8799999999999999E-2</v>
      </c>
    </row>
    <row r="56" spans="2:21" x14ac:dyDescent="0.25">
      <c r="B56" t="s">
        <v>65</v>
      </c>
      <c r="C56" t="s">
        <v>58</v>
      </c>
      <c r="D56" t="s">
        <v>53</v>
      </c>
      <c r="E56" t="s">
        <v>9</v>
      </c>
      <c r="F56" s="5">
        <v>13</v>
      </c>
      <c r="G56" s="5"/>
      <c r="H56" t="str">
        <f t="shared" si="11"/>
        <v>T24_2025|MFm|Walls - Mass Light|CZ04</v>
      </c>
      <c r="I56" t="s">
        <v>78</v>
      </c>
      <c r="J56">
        <v>0</v>
      </c>
      <c r="K56" s="5">
        <f t="shared" si="7"/>
        <v>13</v>
      </c>
      <c r="L56" s="5"/>
      <c r="M56">
        <f t="shared" si="8"/>
        <v>0</v>
      </c>
      <c r="N56">
        <f t="shared" si="9"/>
        <v>2.2894323895285029</v>
      </c>
      <c r="P56" t="s">
        <v>330</v>
      </c>
      <c r="Q56" t="s">
        <v>78</v>
      </c>
      <c r="R56">
        <v>6.5935652831999994E-2</v>
      </c>
      <c r="S56">
        <v>2.8799999999999999E-2</v>
      </c>
      <c r="T56">
        <v>0</v>
      </c>
      <c r="U56">
        <v>2.8799999999999999E-2</v>
      </c>
    </row>
    <row r="57" spans="2:21" x14ac:dyDescent="0.25">
      <c r="B57" t="s">
        <v>65</v>
      </c>
      <c r="C57" t="s">
        <v>58</v>
      </c>
      <c r="D57" t="s">
        <v>53</v>
      </c>
      <c r="E57" t="s">
        <v>10</v>
      </c>
      <c r="F57" s="5">
        <v>13</v>
      </c>
      <c r="G57" s="5"/>
      <c r="H57" t="str">
        <f t="shared" si="11"/>
        <v>T24_2025|MFm|Walls - Mass Light|CZ05</v>
      </c>
      <c r="I57" t="s">
        <v>78</v>
      </c>
      <c r="J57">
        <v>0</v>
      </c>
      <c r="K57" s="5">
        <f t="shared" si="7"/>
        <v>13</v>
      </c>
      <c r="L57" s="5"/>
      <c r="M57">
        <f t="shared" si="8"/>
        <v>0</v>
      </c>
      <c r="N57">
        <f t="shared" si="9"/>
        <v>2.2894323895285029</v>
      </c>
      <c r="P57" t="s">
        <v>331</v>
      </c>
      <c r="Q57" t="s">
        <v>78</v>
      </c>
      <c r="R57">
        <v>6.5935652831999994E-2</v>
      </c>
      <c r="S57">
        <v>2.8799999999999999E-2</v>
      </c>
      <c r="T57">
        <v>0</v>
      </c>
      <c r="U57">
        <v>2.8799999999999999E-2</v>
      </c>
    </row>
    <row r="58" spans="2:21" x14ac:dyDescent="0.25">
      <c r="B58" t="s">
        <v>65</v>
      </c>
      <c r="C58" t="s">
        <v>58</v>
      </c>
      <c r="D58" t="s">
        <v>53</v>
      </c>
      <c r="E58" t="s">
        <v>11</v>
      </c>
      <c r="F58" s="5">
        <v>13</v>
      </c>
      <c r="G58" s="5"/>
      <c r="H58" t="str">
        <f t="shared" si="11"/>
        <v>T24_2025|MFm|Walls - Mass Light|CZ06</v>
      </c>
      <c r="I58" t="s">
        <v>78</v>
      </c>
      <c r="J58">
        <v>0</v>
      </c>
      <c r="K58" s="5">
        <f t="shared" si="7"/>
        <v>13</v>
      </c>
      <c r="M58">
        <f t="shared" si="8"/>
        <v>0</v>
      </c>
      <c r="N58">
        <f t="shared" si="9"/>
        <v>2.2894323895285029</v>
      </c>
      <c r="P58" t="s">
        <v>332</v>
      </c>
      <c r="Q58" t="s">
        <v>78</v>
      </c>
      <c r="R58">
        <v>6.5935652831999994E-2</v>
      </c>
      <c r="S58">
        <v>2.8799999999999999E-2</v>
      </c>
      <c r="T58">
        <v>0</v>
      </c>
      <c r="U58">
        <v>2.8799999999999999E-2</v>
      </c>
    </row>
    <row r="59" spans="2:21" x14ac:dyDescent="0.25">
      <c r="B59" t="s">
        <v>65</v>
      </c>
      <c r="C59" t="s">
        <v>58</v>
      </c>
      <c r="D59" t="s">
        <v>53</v>
      </c>
      <c r="E59" t="s">
        <v>12</v>
      </c>
      <c r="F59" s="5">
        <v>13</v>
      </c>
      <c r="G59" s="5"/>
      <c r="H59" t="str">
        <f t="shared" si="11"/>
        <v>T24_2025|MFm|Walls - Mass Light|CZ07</v>
      </c>
      <c r="I59" t="s">
        <v>78</v>
      </c>
      <c r="J59">
        <v>0</v>
      </c>
      <c r="K59" s="5">
        <f t="shared" si="7"/>
        <v>13</v>
      </c>
      <c r="M59">
        <f t="shared" si="8"/>
        <v>0</v>
      </c>
      <c r="N59">
        <f t="shared" si="9"/>
        <v>2.2894323895285029</v>
      </c>
      <c r="P59" t="s">
        <v>333</v>
      </c>
      <c r="Q59" t="s">
        <v>78</v>
      </c>
      <c r="R59">
        <v>6.5935652831999994E-2</v>
      </c>
      <c r="S59">
        <v>2.8799999999999999E-2</v>
      </c>
      <c r="T59">
        <v>0</v>
      </c>
      <c r="U59">
        <v>2.8799999999999999E-2</v>
      </c>
    </row>
    <row r="60" spans="2:21" x14ac:dyDescent="0.25">
      <c r="B60" t="s">
        <v>65</v>
      </c>
      <c r="C60" t="s">
        <v>58</v>
      </c>
      <c r="D60" t="s">
        <v>53</v>
      </c>
      <c r="E60" t="s">
        <v>13</v>
      </c>
      <c r="F60" s="5">
        <v>13</v>
      </c>
      <c r="G60" s="5"/>
      <c r="H60" t="str">
        <f t="shared" si="11"/>
        <v>T24_2025|MFm|Walls - Mass Light|CZ08</v>
      </c>
      <c r="I60" t="s">
        <v>78</v>
      </c>
      <c r="J60">
        <v>0</v>
      </c>
      <c r="K60" s="5">
        <f t="shared" si="7"/>
        <v>13</v>
      </c>
      <c r="M60">
        <f t="shared" si="8"/>
        <v>0</v>
      </c>
      <c r="N60">
        <f t="shared" si="9"/>
        <v>2.2894323895285029</v>
      </c>
      <c r="P60" t="s">
        <v>334</v>
      </c>
      <c r="Q60" t="s">
        <v>78</v>
      </c>
      <c r="R60">
        <v>6.5935652831999994E-2</v>
      </c>
      <c r="S60">
        <v>2.8799999999999999E-2</v>
      </c>
      <c r="T60">
        <v>0</v>
      </c>
      <c r="U60">
        <v>2.8799999999999999E-2</v>
      </c>
    </row>
    <row r="61" spans="2:21" x14ac:dyDescent="0.25">
      <c r="B61" t="s">
        <v>65</v>
      </c>
      <c r="C61" t="s">
        <v>58</v>
      </c>
      <c r="D61" t="s">
        <v>53</v>
      </c>
      <c r="E61" t="s">
        <v>14</v>
      </c>
      <c r="F61" s="5">
        <v>13</v>
      </c>
      <c r="G61" s="5"/>
      <c r="H61" t="str">
        <f t="shared" si="11"/>
        <v>T24_2025|MFm|Walls - Mass Light|CZ09</v>
      </c>
      <c r="I61" t="s">
        <v>78</v>
      </c>
      <c r="J61">
        <v>0</v>
      </c>
      <c r="K61" s="5">
        <f t="shared" si="7"/>
        <v>13</v>
      </c>
      <c r="M61">
        <f t="shared" si="8"/>
        <v>0</v>
      </c>
      <c r="N61">
        <f t="shared" si="9"/>
        <v>2.2894323895285029</v>
      </c>
      <c r="P61" t="s">
        <v>335</v>
      </c>
      <c r="Q61" t="s">
        <v>78</v>
      </c>
      <c r="R61">
        <v>6.5935652831999994E-2</v>
      </c>
      <c r="S61">
        <v>2.8799999999999999E-2</v>
      </c>
      <c r="T61">
        <v>0</v>
      </c>
      <c r="U61">
        <v>2.8799999999999999E-2</v>
      </c>
    </row>
    <row r="62" spans="2:21" x14ac:dyDescent="0.25">
      <c r="B62" t="s">
        <v>65</v>
      </c>
      <c r="C62" t="s">
        <v>58</v>
      </c>
      <c r="D62" t="s">
        <v>53</v>
      </c>
      <c r="E62" t="s">
        <v>15</v>
      </c>
      <c r="F62" s="5">
        <v>13</v>
      </c>
      <c r="G62" s="5"/>
      <c r="H62" t="str">
        <f t="shared" si="11"/>
        <v>T24_2025|MFm|Walls - Mass Light|CZ10</v>
      </c>
      <c r="I62" t="s">
        <v>78</v>
      </c>
      <c r="J62">
        <v>0</v>
      </c>
      <c r="K62" s="5">
        <f t="shared" si="7"/>
        <v>13</v>
      </c>
      <c r="M62">
        <f t="shared" si="8"/>
        <v>0</v>
      </c>
      <c r="N62">
        <f t="shared" si="9"/>
        <v>2.2894323895285029</v>
      </c>
      <c r="P62" t="s">
        <v>336</v>
      </c>
      <c r="Q62" t="s">
        <v>78</v>
      </c>
      <c r="R62">
        <v>6.5935652831999994E-2</v>
      </c>
      <c r="S62">
        <v>2.8799999999999999E-2</v>
      </c>
      <c r="T62">
        <v>0</v>
      </c>
      <c r="U62">
        <v>2.8799999999999999E-2</v>
      </c>
    </row>
    <row r="63" spans="2:21" x14ac:dyDescent="0.25">
      <c r="B63" t="s">
        <v>65</v>
      </c>
      <c r="C63" t="s">
        <v>58</v>
      </c>
      <c r="D63" t="s">
        <v>53</v>
      </c>
      <c r="E63" t="s">
        <v>16</v>
      </c>
      <c r="F63" s="5">
        <v>13</v>
      </c>
      <c r="G63" s="5"/>
      <c r="H63" t="str">
        <f t="shared" si="11"/>
        <v>T24_2025|MFm|Walls - Mass Light|CZ11</v>
      </c>
      <c r="I63" t="s">
        <v>78</v>
      </c>
      <c r="J63">
        <v>0</v>
      </c>
      <c r="K63" s="5">
        <f t="shared" si="7"/>
        <v>13</v>
      </c>
      <c r="M63">
        <f t="shared" si="8"/>
        <v>0</v>
      </c>
      <c r="N63">
        <f t="shared" si="9"/>
        <v>2.2894323895285029</v>
      </c>
      <c r="P63" t="s">
        <v>337</v>
      </c>
      <c r="Q63" t="s">
        <v>78</v>
      </c>
      <c r="R63">
        <v>6.5935652831999994E-2</v>
      </c>
      <c r="S63">
        <v>2.8799999999999999E-2</v>
      </c>
      <c r="T63">
        <v>0</v>
      </c>
      <c r="U63">
        <v>2.8799999999999999E-2</v>
      </c>
    </row>
    <row r="64" spans="2:21" x14ac:dyDescent="0.25">
      <c r="B64" t="s">
        <v>65</v>
      </c>
      <c r="C64" t="s">
        <v>58</v>
      </c>
      <c r="D64" t="s">
        <v>53</v>
      </c>
      <c r="E64" t="s">
        <v>17</v>
      </c>
      <c r="F64" s="5">
        <v>13</v>
      </c>
      <c r="G64" s="5"/>
      <c r="H64" t="str">
        <f t="shared" si="11"/>
        <v>T24_2025|MFm|Walls - Mass Light|CZ12</v>
      </c>
      <c r="I64" t="s">
        <v>78</v>
      </c>
      <c r="J64">
        <v>0</v>
      </c>
      <c r="K64" s="5">
        <f t="shared" si="7"/>
        <v>13</v>
      </c>
      <c r="M64">
        <f t="shared" si="8"/>
        <v>0</v>
      </c>
      <c r="N64">
        <f t="shared" si="9"/>
        <v>2.2894323895285029</v>
      </c>
      <c r="P64" t="s">
        <v>338</v>
      </c>
      <c r="Q64" t="s">
        <v>78</v>
      </c>
      <c r="R64">
        <v>6.5935652831999994E-2</v>
      </c>
      <c r="S64">
        <v>2.8799999999999999E-2</v>
      </c>
      <c r="T64">
        <v>0</v>
      </c>
      <c r="U64">
        <v>2.8799999999999999E-2</v>
      </c>
    </row>
    <row r="65" spans="2:21" x14ac:dyDescent="0.25">
      <c r="B65" t="s">
        <v>65</v>
      </c>
      <c r="C65" t="s">
        <v>58</v>
      </c>
      <c r="D65" t="s">
        <v>53</v>
      </c>
      <c r="E65" t="s">
        <v>18</v>
      </c>
      <c r="F65" s="5">
        <v>13</v>
      </c>
      <c r="G65" s="5"/>
      <c r="H65" t="str">
        <f t="shared" si="11"/>
        <v>T24_2025|MFm|Walls - Mass Light|CZ13</v>
      </c>
      <c r="I65" t="s">
        <v>78</v>
      </c>
      <c r="J65">
        <v>0</v>
      </c>
      <c r="K65" s="5">
        <f t="shared" si="7"/>
        <v>13</v>
      </c>
      <c r="M65">
        <f t="shared" si="8"/>
        <v>0</v>
      </c>
      <c r="N65">
        <f t="shared" si="9"/>
        <v>2.2894323895285029</v>
      </c>
      <c r="P65" t="s">
        <v>339</v>
      </c>
      <c r="Q65" t="s">
        <v>78</v>
      </c>
      <c r="R65">
        <v>6.5935652831999994E-2</v>
      </c>
      <c r="S65">
        <v>2.8799999999999999E-2</v>
      </c>
      <c r="T65">
        <v>0</v>
      </c>
      <c r="U65">
        <v>2.8799999999999999E-2</v>
      </c>
    </row>
    <row r="66" spans="2:21" x14ac:dyDescent="0.25">
      <c r="B66" t="s">
        <v>65</v>
      </c>
      <c r="C66" t="s">
        <v>58</v>
      </c>
      <c r="D66" t="s">
        <v>53</v>
      </c>
      <c r="E66" t="s">
        <v>19</v>
      </c>
      <c r="F66" s="5">
        <v>13</v>
      </c>
      <c r="G66" s="5"/>
      <c r="H66" t="str">
        <f t="shared" si="11"/>
        <v>T24_2025|MFm|Walls - Mass Light|CZ14</v>
      </c>
      <c r="I66" t="s">
        <v>78</v>
      </c>
      <c r="J66">
        <v>0</v>
      </c>
      <c r="K66" s="5">
        <f t="shared" si="7"/>
        <v>13</v>
      </c>
      <c r="M66">
        <f t="shared" si="8"/>
        <v>0</v>
      </c>
      <c r="N66">
        <f t="shared" si="9"/>
        <v>2.2894323895285029</v>
      </c>
      <c r="P66" t="s">
        <v>340</v>
      </c>
      <c r="Q66" t="s">
        <v>78</v>
      </c>
      <c r="R66">
        <v>6.5935652831999994E-2</v>
      </c>
      <c r="S66">
        <v>2.8799999999999999E-2</v>
      </c>
      <c r="T66">
        <v>0</v>
      </c>
      <c r="U66">
        <v>2.8799999999999999E-2</v>
      </c>
    </row>
    <row r="67" spans="2:21" x14ac:dyDescent="0.25">
      <c r="B67" t="s">
        <v>65</v>
      </c>
      <c r="C67" t="s">
        <v>58</v>
      </c>
      <c r="D67" t="s">
        <v>53</v>
      </c>
      <c r="E67" t="s">
        <v>20</v>
      </c>
      <c r="F67" s="5">
        <v>13</v>
      </c>
      <c r="G67" s="5"/>
      <c r="H67" t="str">
        <f t="shared" si="11"/>
        <v>T24_2025|MFm|Walls - Mass Light|CZ15</v>
      </c>
      <c r="I67" t="s">
        <v>78</v>
      </c>
      <c r="J67">
        <v>0</v>
      </c>
      <c r="K67" s="5">
        <f t="shared" si="7"/>
        <v>13</v>
      </c>
      <c r="M67">
        <f t="shared" si="8"/>
        <v>0</v>
      </c>
      <c r="N67">
        <f t="shared" si="9"/>
        <v>2.2894323895285029</v>
      </c>
      <c r="P67" t="s">
        <v>341</v>
      </c>
      <c r="Q67" t="s">
        <v>78</v>
      </c>
      <c r="R67">
        <v>6.5935652831999994E-2</v>
      </c>
      <c r="S67">
        <v>2.8799999999999999E-2</v>
      </c>
      <c r="T67">
        <v>0</v>
      </c>
      <c r="U67">
        <v>2.8799999999999999E-2</v>
      </c>
    </row>
    <row r="68" spans="2:21" x14ac:dyDescent="0.25">
      <c r="B68" t="s">
        <v>65</v>
      </c>
      <c r="C68" t="s">
        <v>58</v>
      </c>
      <c r="D68" t="s">
        <v>53</v>
      </c>
      <c r="E68" t="s">
        <v>21</v>
      </c>
      <c r="F68" s="5">
        <v>17</v>
      </c>
      <c r="G68" s="5"/>
      <c r="H68" t="str">
        <f t="shared" si="11"/>
        <v>T24_2025|MFm|Walls - Mass Light|CZ16</v>
      </c>
      <c r="I68" t="s">
        <v>78</v>
      </c>
      <c r="J68">
        <v>0</v>
      </c>
      <c r="K68" s="5">
        <f t="shared" si="7"/>
        <v>17</v>
      </c>
      <c r="M68">
        <f t="shared" si="8"/>
        <v>0</v>
      </c>
      <c r="N68">
        <f t="shared" si="9"/>
        <v>2.9938731247680423</v>
      </c>
      <c r="P68" t="s">
        <v>342</v>
      </c>
      <c r="Q68" t="s">
        <v>78</v>
      </c>
      <c r="R68">
        <v>8.6223545999999998E-2</v>
      </c>
      <c r="S68">
        <v>2.8799999999999999E-2</v>
      </c>
      <c r="T68">
        <v>0</v>
      </c>
      <c r="U68">
        <v>2.8799999999999999E-2</v>
      </c>
    </row>
    <row r="69" spans="2:21" x14ac:dyDescent="0.25">
      <c r="B69" t="s">
        <v>65</v>
      </c>
      <c r="C69" t="s">
        <v>59</v>
      </c>
      <c r="D69" t="s">
        <v>48</v>
      </c>
      <c r="E69" t="s">
        <v>6</v>
      </c>
      <c r="F69" s="5">
        <f>1/0.048</f>
        <v>20.833333333333332</v>
      </c>
      <c r="H69" t="str">
        <f t="shared" si="11"/>
        <v>T24_2025|SFm|Above Grade Framed Walls|CZ01</v>
      </c>
      <c r="I69" t="s">
        <v>74</v>
      </c>
      <c r="J69" s="6">
        <v>12</v>
      </c>
      <c r="K69" s="93">
        <v>10.002614683478262</v>
      </c>
      <c r="L69" s="5"/>
      <c r="M69">
        <f t="shared" ref="M69:M100" si="12">J69/CONVERT_U_VALUES</f>
        <v>2.1133222057186178</v>
      </c>
      <c r="N69">
        <f t="shared" ref="N69:N100" si="13">K69/CONVERT_U_VALUES</f>
        <v>1.7615623104868097</v>
      </c>
      <c r="P69" t="s">
        <v>343</v>
      </c>
      <c r="Q69" t="s">
        <v>74</v>
      </c>
      <c r="R69">
        <v>6.0879633753599997E-2</v>
      </c>
      <c r="S69">
        <v>2.8799999999999999E-2</v>
      </c>
      <c r="T69">
        <v>8.8899999999999896E-2</v>
      </c>
      <c r="U69">
        <v>7.48735688656679E-2</v>
      </c>
    </row>
    <row r="70" spans="2:21" x14ac:dyDescent="0.25">
      <c r="B70" t="s">
        <v>65</v>
      </c>
      <c r="C70" t="s">
        <v>59</v>
      </c>
      <c r="D70" t="s">
        <v>48</v>
      </c>
      <c r="E70" t="s">
        <v>7</v>
      </c>
      <c r="F70" s="5">
        <f>1/0.048</f>
        <v>20.833333333333332</v>
      </c>
      <c r="H70" t="str">
        <f t="shared" si="11"/>
        <v>T24_2025|SFm|Above Grade Framed Walls|CZ02</v>
      </c>
      <c r="I70" t="s">
        <v>74</v>
      </c>
      <c r="J70">
        <v>12</v>
      </c>
      <c r="K70" s="5">
        <v>10.002614683478262</v>
      </c>
      <c r="L70" s="5"/>
      <c r="M70">
        <f t="shared" si="12"/>
        <v>2.1133222057186178</v>
      </c>
      <c r="N70">
        <f t="shared" si="13"/>
        <v>1.7615623104868097</v>
      </c>
      <c r="P70" t="s">
        <v>344</v>
      </c>
      <c r="Q70" t="s">
        <v>74</v>
      </c>
      <c r="R70">
        <v>6.0879633753599997E-2</v>
      </c>
      <c r="S70">
        <v>2.8799999999999999E-2</v>
      </c>
      <c r="T70">
        <v>8.8899999999999896E-2</v>
      </c>
      <c r="U70">
        <v>7.48735688656679E-2</v>
      </c>
    </row>
    <row r="71" spans="2:21" x14ac:dyDescent="0.25">
      <c r="B71" t="s">
        <v>65</v>
      </c>
      <c r="C71" t="s">
        <v>59</v>
      </c>
      <c r="D71" t="s">
        <v>48</v>
      </c>
      <c r="E71" t="s">
        <v>8</v>
      </c>
      <c r="F71" s="5">
        <f>1/0.048</f>
        <v>20.833333333333332</v>
      </c>
      <c r="H71" t="str">
        <f t="shared" si="11"/>
        <v>T24_2025|SFm|Above Grade Framed Walls|CZ03</v>
      </c>
      <c r="I71" t="s">
        <v>74</v>
      </c>
      <c r="J71">
        <v>12</v>
      </c>
      <c r="K71" s="5">
        <v>10.002614683478262</v>
      </c>
      <c r="L71" s="5"/>
      <c r="M71">
        <f t="shared" si="12"/>
        <v>2.1133222057186178</v>
      </c>
      <c r="N71">
        <f t="shared" si="13"/>
        <v>1.7615623104868097</v>
      </c>
      <c r="P71" t="s">
        <v>345</v>
      </c>
      <c r="Q71" t="s">
        <v>74</v>
      </c>
      <c r="R71">
        <v>6.0879633753599997E-2</v>
      </c>
      <c r="S71">
        <v>2.8799999999999999E-2</v>
      </c>
      <c r="T71">
        <v>8.8899999999999896E-2</v>
      </c>
      <c r="U71">
        <v>7.48735688656679E-2</v>
      </c>
    </row>
    <row r="72" spans="2:21" x14ac:dyDescent="0.25">
      <c r="B72" t="s">
        <v>65</v>
      </c>
      <c r="C72" t="s">
        <v>59</v>
      </c>
      <c r="D72" t="s">
        <v>48</v>
      </c>
      <c r="E72" t="s">
        <v>9</v>
      </c>
      <c r="F72" s="5">
        <f>1/0.048</f>
        <v>20.833333333333332</v>
      </c>
      <c r="H72" t="str">
        <f t="shared" si="11"/>
        <v>T24_2025|SFm|Above Grade Framed Walls|CZ04</v>
      </c>
      <c r="I72" t="s">
        <v>74</v>
      </c>
      <c r="J72">
        <v>12</v>
      </c>
      <c r="K72" s="5">
        <v>10.002614683478262</v>
      </c>
      <c r="L72" s="5"/>
      <c r="M72">
        <f t="shared" si="12"/>
        <v>2.1133222057186178</v>
      </c>
      <c r="N72">
        <f t="shared" si="13"/>
        <v>1.7615623104868097</v>
      </c>
      <c r="P72" t="s">
        <v>346</v>
      </c>
      <c r="Q72" t="s">
        <v>74</v>
      </c>
      <c r="R72">
        <v>6.0879633753599997E-2</v>
      </c>
      <c r="S72">
        <v>2.8799999999999999E-2</v>
      </c>
      <c r="T72">
        <v>8.8899999999999896E-2</v>
      </c>
      <c r="U72">
        <v>7.48735688656679E-2</v>
      </c>
    </row>
    <row r="73" spans="2:21" x14ac:dyDescent="0.25">
      <c r="B73" t="s">
        <v>65</v>
      </c>
      <c r="C73" t="s">
        <v>59</v>
      </c>
      <c r="D73" t="s">
        <v>48</v>
      </c>
      <c r="E73" t="s">
        <v>10</v>
      </c>
      <c r="F73" s="5">
        <f>1/0.048</f>
        <v>20.833333333333332</v>
      </c>
      <c r="H73" t="str">
        <f t="shared" si="11"/>
        <v>T24_2025|SFm|Above Grade Framed Walls|CZ05</v>
      </c>
      <c r="I73" t="s">
        <v>74</v>
      </c>
      <c r="J73">
        <v>12</v>
      </c>
      <c r="K73" s="5">
        <v>10.002614683478262</v>
      </c>
      <c r="L73" s="5"/>
      <c r="M73">
        <f t="shared" si="12"/>
        <v>2.1133222057186178</v>
      </c>
      <c r="N73">
        <f t="shared" si="13"/>
        <v>1.7615623104868097</v>
      </c>
      <c r="P73" t="s">
        <v>347</v>
      </c>
      <c r="Q73" t="s">
        <v>74</v>
      </c>
      <c r="R73">
        <v>6.0879633753599997E-2</v>
      </c>
      <c r="S73">
        <v>2.8799999999999999E-2</v>
      </c>
      <c r="T73">
        <v>8.8899999999999896E-2</v>
      </c>
      <c r="U73">
        <v>7.48735688656679E-2</v>
      </c>
    </row>
    <row r="74" spans="2:21" x14ac:dyDescent="0.25">
      <c r="B74" t="s">
        <v>65</v>
      </c>
      <c r="C74" t="s">
        <v>59</v>
      </c>
      <c r="D74" t="s">
        <v>48</v>
      </c>
      <c r="E74" t="s">
        <v>11</v>
      </c>
      <c r="F74" s="5">
        <f>1/0.065</f>
        <v>15.384615384615383</v>
      </c>
      <c r="H74" t="str">
        <f t="shared" si="11"/>
        <v>T24_2025|SFm|Above Grade Framed Walls|CZ06</v>
      </c>
      <c r="I74" t="s">
        <v>74</v>
      </c>
      <c r="J74">
        <v>12</v>
      </c>
      <c r="K74" s="5">
        <v>3.7509805063043484</v>
      </c>
      <c r="L74" s="5"/>
      <c r="M74">
        <f t="shared" si="12"/>
        <v>2.1133222057186178</v>
      </c>
      <c r="N74">
        <f t="shared" si="13"/>
        <v>0.66058586643255368</v>
      </c>
      <c r="P74" t="s">
        <v>348</v>
      </c>
      <c r="Q74" t="s">
        <v>74</v>
      </c>
      <c r="R74">
        <v>6.0879633753599997E-2</v>
      </c>
      <c r="S74">
        <v>2.8799999999999999E-2</v>
      </c>
      <c r="T74">
        <v>8.8899999999999896E-2</v>
      </c>
      <c r="U74">
        <v>0.21088941246751999</v>
      </c>
    </row>
    <row r="75" spans="2:21" x14ac:dyDescent="0.25">
      <c r="B75" t="s">
        <v>65</v>
      </c>
      <c r="C75" t="s">
        <v>59</v>
      </c>
      <c r="D75" t="s">
        <v>48</v>
      </c>
      <c r="E75" t="s">
        <v>12</v>
      </c>
      <c r="F75" s="5">
        <f>1/0.065</f>
        <v>15.384615384615383</v>
      </c>
      <c r="H75" t="str">
        <f t="shared" si="11"/>
        <v>T24_2025|SFm|Above Grade Framed Walls|CZ07</v>
      </c>
      <c r="I75" t="s">
        <v>74</v>
      </c>
      <c r="J75">
        <v>12</v>
      </c>
      <c r="K75" s="5">
        <v>3.7509805063043484</v>
      </c>
      <c r="L75" s="5"/>
      <c r="M75">
        <f t="shared" si="12"/>
        <v>2.1133222057186178</v>
      </c>
      <c r="N75">
        <f t="shared" si="13"/>
        <v>0.66058586643255368</v>
      </c>
      <c r="P75" t="s">
        <v>349</v>
      </c>
      <c r="Q75" t="s">
        <v>74</v>
      </c>
      <c r="R75">
        <v>6.0879633753599997E-2</v>
      </c>
      <c r="S75">
        <v>2.8799999999999999E-2</v>
      </c>
      <c r="T75">
        <v>8.8899999999999896E-2</v>
      </c>
      <c r="U75">
        <v>0.21088941246751999</v>
      </c>
    </row>
    <row r="76" spans="2:21" x14ac:dyDescent="0.25">
      <c r="B76" t="s">
        <v>65</v>
      </c>
      <c r="C76" t="s">
        <v>59</v>
      </c>
      <c r="D76" t="s">
        <v>48</v>
      </c>
      <c r="E76" t="s">
        <v>13</v>
      </c>
      <c r="F76" s="5">
        <f t="shared" ref="F76:F84" si="14">1/0.048</f>
        <v>20.833333333333332</v>
      </c>
      <c r="H76" t="str">
        <f t="shared" si="11"/>
        <v>T24_2025|SFm|Above Grade Framed Walls|CZ08</v>
      </c>
      <c r="I76" t="s">
        <v>74</v>
      </c>
      <c r="J76">
        <v>12</v>
      </c>
      <c r="K76" s="5">
        <v>10.002614683478262</v>
      </c>
      <c r="L76" s="5"/>
      <c r="M76">
        <f t="shared" si="12"/>
        <v>2.1133222057186178</v>
      </c>
      <c r="N76">
        <f t="shared" si="13"/>
        <v>1.7615623104868097</v>
      </c>
      <c r="P76" t="s">
        <v>350</v>
      </c>
      <c r="Q76" t="s">
        <v>74</v>
      </c>
      <c r="R76">
        <v>6.0879633753599997E-2</v>
      </c>
      <c r="S76">
        <v>2.8799999999999999E-2</v>
      </c>
      <c r="T76">
        <v>8.8899999999999896E-2</v>
      </c>
      <c r="U76">
        <v>7.48735688656679E-2</v>
      </c>
    </row>
    <row r="77" spans="2:21" x14ac:dyDescent="0.25">
      <c r="B77" t="s">
        <v>65</v>
      </c>
      <c r="C77" t="s">
        <v>59</v>
      </c>
      <c r="D77" t="s">
        <v>48</v>
      </c>
      <c r="E77" t="s">
        <v>14</v>
      </c>
      <c r="F77" s="5">
        <f t="shared" si="14"/>
        <v>20.833333333333332</v>
      </c>
      <c r="H77" t="str">
        <f t="shared" si="11"/>
        <v>T24_2025|SFm|Above Grade Framed Walls|CZ09</v>
      </c>
      <c r="I77" t="s">
        <v>74</v>
      </c>
      <c r="J77">
        <v>12</v>
      </c>
      <c r="K77" s="5">
        <v>10.002614683478262</v>
      </c>
      <c r="L77" s="5"/>
      <c r="M77">
        <f t="shared" si="12"/>
        <v>2.1133222057186178</v>
      </c>
      <c r="N77">
        <f t="shared" si="13"/>
        <v>1.7615623104868097</v>
      </c>
      <c r="P77" t="s">
        <v>351</v>
      </c>
      <c r="Q77" t="s">
        <v>74</v>
      </c>
      <c r="R77">
        <v>6.0879633753599997E-2</v>
      </c>
      <c r="S77">
        <v>2.8799999999999999E-2</v>
      </c>
      <c r="T77">
        <v>8.8899999999999896E-2</v>
      </c>
      <c r="U77">
        <v>7.48735688656679E-2</v>
      </c>
    </row>
    <row r="78" spans="2:21" x14ac:dyDescent="0.25">
      <c r="B78" t="s">
        <v>65</v>
      </c>
      <c r="C78" t="s">
        <v>59</v>
      </c>
      <c r="D78" t="s">
        <v>48</v>
      </c>
      <c r="E78" t="s">
        <v>15</v>
      </c>
      <c r="F78" s="5">
        <f t="shared" si="14"/>
        <v>20.833333333333332</v>
      </c>
      <c r="H78" t="str">
        <f t="shared" si="11"/>
        <v>T24_2025|SFm|Above Grade Framed Walls|CZ10</v>
      </c>
      <c r="I78" t="s">
        <v>74</v>
      </c>
      <c r="J78">
        <v>12</v>
      </c>
      <c r="K78" s="5">
        <v>10.002614683478262</v>
      </c>
      <c r="L78" s="5"/>
      <c r="M78">
        <f t="shared" si="12"/>
        <v>2.1133222057186178</v>
      </c>
      <c r="N78">
        <f t="shared" si="13"/>
        <v>1.7615623104868097</v>
      </c>
      <c r="P78" t="s">
        <v>352</v>
      </c>
      <c r="Q78" t="s">
        <v>74</v>
      </c>
      <c r="R78">
        <v>6.0879633753599997E-2</v>
      </c>
      <c r="S78">
        <v>2.8799999999999999E-2</v>
      </c>
      <c r="T78">
        <v>8.8899999999999896E-2</v>
      </c>
      <c r="U78">
        <v>7.48735688656679E-2</v>
      </c>
    </row>
    <row r="79" spans="2:21" x14ac:dyDescent="0.25">
      <c r="B79" t="s">
        <v>65</v>
      </c>
      <c r="C79" t="s">
        <v>59</v>
      </c>
      <c r="D79" t="s">
        <v>48</v>
      </c>
      <c r="E79" t="s">
        <v>16</v>
      </c>
      <c r="F79" s="5">
        <f t="shared" si="14"/>
        <v>20.833333333333332</v>
      </c>
      <c r="H79" t="str">
        <f t="shared" si="11"/>
        <v>T24_2025|SFm|Above Grade Framed Walls|CZ11</v>
      </c>
      <c r="I79" t="s">
        <v>74</v>
      </c>
      <c r="J79">
        <v>12</v>
      </c>
      <c r="K79" s="5">
        <v>10.002614683478262</v>
      </c>
      <c r="L79" s="5"/>
      <c r="M79">
        <f t="shared" si="12"/>
        <v>2.1133222057186178</v>
      </c>
      <c r="N79">
        <f t="shared" si="13"/>
        <v>1.7615623104868097</v>
      </c>
      <c r="P79" t="s">
        <v>353</v>
      </c>
      <c r="Q79" t="s">
        <v>74</v>
      </c>
      <c r="R79">
        <v>6.0879633753599997E-2</v>
      </c>
      <c r="S79">
        <v>2.8799999999999999E-2</v>
      </c>
      <c r="T79">
        <v>8.8899999999999896E-2</v>
      </c>
      <c r="U79">
        <v>7.48735688656679E-2</v>
      </c>
    </row>
    <row r="80" spans="2:21" x14ac:dyDescent="0.25">
      <c r="B80" t="s">
        <v>65</v>
      </c>
      <c r="C80" t="s">
        <v>59</v>
      </c>
      <c r="D80" t="s">
        <v>48</v>
      </c>
      <c r="E80" t="s">
        <v>17</v>
      </c>
      <c r="F80" s="5">
        <f t="shared" si="14"/>
        <v>20.833333333333332</v>
      </c>
      <c r="H80" t="str">
        <f t="shared" si="11"/>
        <v>T24_2025|SFm|Above Grade Framed Walls|CZ12</v>
      </c>
      <c r="I80" t="s">
        <v>74</v>
      </c>
      <c r="J80">
        <v>12</v>
      </c>
      <c r="K80" s="5">
        <v>10.002614683478262</v>
      </c>
      <c r="L80" s="5"/>
      <c r="M80">
        <f t="shared" si="12"/>
        <v>2.1133222057186178</v>
      </c>
      <c r="N80">
        <f t="shared" si="13"/>
        <v>1.7615623104868097</v>
      </c>
      <c r="P80" t="s">
        <v>354</v>
      </c>
      <c r="Q80" t="s">
        <v>74</v>
      </c>
      <c r="R80">
        <v>6.0879633753599997E-2</v>
      </c>
      <c r="S80">
        <v>2.8799999999999999E-2</v>
      </c>
      <c r="T80">
        <v>8.8899999999999896E-2</v>
      </c>
      <c r="U80">
        <v>7.48735688656679E-2</v>
      </c>
    </row>
    <row r="81" spans="2:21" x14ac:dyDescent="0.25">
      <c r="B81" t="s">
        <v>65</v>
      </c>
      <c r="C81" t="s">
        <v>59</v>
      </c>
      <c r="D81" t="s">
        <v>48</v>
      </c>
      <c r="E81" t="s">
        <v>18</v>
      </c>
      <c r="F81" s="5">
        <f t="shared" si="14"/>
        <v>20.833333333333332</v>
      </c>
      <c r="H81" t="str">
        <f t="shared" si="11"/>
        <v>T24_2025|SFm|Above Grade Framed Walls|CZ13</v>
      </c>
      <c r="I81" t="s">
        <v>74</v>
      </c>
      <c r="J81">
        <v>12</v>
      </c>
      <c r="K81" s="5">
        <v>10.002614683478262</v>
      </c>
      <c r="L81" s="5"/>
      <c r="M81">
        <f t="shared" si="12"/>
        <v>2.1133222057186178</v>
      </c>
      <c r="N81">
        <f t="shared" si="13"/>
        <v>1.7615623104868097</v>
      </c>
      <c r="P81" t="s">
        <v>355</v>
      </c>
      <c r="Q81" t="s">
        <v>74</v>
      </c>
      <c r="R81">
        <v>6.0879633753599997E-2</v>
      </c>
      <c r="S81">
        <v>2.8799999999999999E-2</v>
      </c>
      <c r="T81">
        <v>8.8899999999999896E-2</v>
      </c>
      <c r="U81">
        <v>7.48735688656679E-2</v>
      </c>
    </row>
    <row r="82" spans="2:21" x14ac:dyDescent="0.25">
      <c r="B82" t="s">
        <v>65</v>
      </c>
      <c r="C82" t="s">
        <v>59</v>
      </c>
      <c r="D82" t="s">
        <v>48</v>
      </c>
      <c r="E82" t="s">
        <v>19</v>
      </c>
      <c r="F82" s="5">
        <f t="shared" si="14"/>
        <v>20.833333333333332</v>
      </c>
      <c r="H82" t="str">
        <f t="shared" si="11"/>
        <v>T24_2025|SFm|Above Grade Framed Walls|CZ14</v>
      </c>
      <c r="I82" t="s">
        <v>74</v>
      </c>
      <c r="J82">
        <v>12</v>
      </c>
      <c r="K82" s="5">
        <v>10.002614683478262</v>
      </c>
      <c r="L82" s="5"/>
      <c r="M82">
        <f t="shared" si="12"/>
        <v>2.1133222057186178</v>
      </c>
      <c r="N82">
        <f t="shared" si="13"/>
        <v>1.7615623104868097</v>
      </c>
      <c r="P82" t="s">
        <v>356</v>
      </c>
      <c r="Q82" t="s">
        <v>74</v>
      </c>
      <c r="R82">
        <v>6.0879633753599997E-2</v>
      </c>
      <c r="S82">
        <v>2.8799999999999999E-2</v>
      </c>
      <c r="T82">
        <v>8.8899999999999896E-2</v>
      </c>
      <c r="U82">
        <v>7.48735688656679E-2</v>
      </c>
    </row>
    <row r="83" spans="2:21" x14ac:dyDescent="0.25">
      <c r="B83" t="s">
        <v>65</v>
      </c>
      <c r="C83" t="s">
        <v>59</v>
      </c>
      <c r="D83" t="s">
        <v>48</v>
      </c>
      <c r="E83" t="s">
        <v>20</v>
      </c>
      <c r="F83" s="5">
        <f t="shared" si="14"/>
        <v>20.833333333333332</v>
      </c>
      <c r="H83" t="str">
        <f t="shared" si="11"/>
        <v>T24_2025|SFm|Above Grade Framed Walls|CZ15</v>
      </c>
      <c r="I83" t="s">
        <v>74</v>
      </c>
      <c r="J83">
        <v>12</v>
      </c>
      <c r="K83" s="5">
        <v>10.002614683478262</v>
      </c>
      <c r="L83" s="5"/>
      <c r="M83">
        <f t="shared" si="12"/>
        <v>2.1133222057186178</v>
      </c>
      <c r="N83">
        <f t="shared" si="13"/>
        <v>1.7615623104868097</v>
      </c>
      <c r="P83" t="s">
        <v>357</v>
      </c>
      <c r="Q83" t="s">
        <v>74</v>
      </c>
      <c r="R83">
        <v>6.0879633753599997E-2</v>
      </c>
      <c r="S83">
        <v>2.8799999999999999E-2</v>
      </c>
      <c r="T83">
        <v>8.8899999999999896E-2</v>
      </c>
      <c r="U83">
        <v>7.48735688656679E-2</v>
      </c>
    </row>
    <row r="84" spans="2:21" x14ac:dyDescent="0.25">
      <c r="B84" t="s">
        <v>65</v>
      </c>
      <c r="C84" t="s">
        <v>59</v>
      </c>
      <c r="D84" t="s">
        <v>48</v>
      </c>
      <c r="E84" t="s">
        <v>21</v>
      </c>
      <c r="F84" s="5">
        <f t="shared" si="14"/>
        <v>20.833333333333332</v>
      </c>
      <c r="H84" t="str">
        <f t="shared" si="11"/>
        <v>T24_2025|SFm|Above Grade Framed Walls|CZ16</v>
      </c>
      <c r="I84" t="s">
        <v>74</v>
      </c>
      <c r="J84">
        <v>12</v>
      </c>
      <c r="K84" s="5">
        <v>10.002614683478262</v>
      </c>
      <c r="L84" s="5"/>
      <c r="M84">
        <f t="shared" si="12"/>
        <v>2.1133222057186178</v>
      </c>
      <c r="N84">
        <f t="shared" si="13"/>
        <v>1.7615623104868097</v>
      </c>
      <c r="P84" t="s">
        <v>358</v>
      </c>
      <c r="Q84" t="s">
        <v>74</v>
      </c>
      <c r="R84">
        <v>6.0879633753599997E-2</v>
      </c>
      <c r="S84">
        <v>2.8799999999999999E-2</v>
      </c>
      <c r="T84">
        <v>8.8899999999999896E-2</v>
      </c>
      <c r="U84">
        <v>7.48735688656679E-2</v>
      </c>
    </row>
    <row r="85" spans="2:21" x14ac:dyDescent="0.25">
      <c r="B85" t="s">
        <v>65</v>
      </c>
      <c r="C85" t="s">
        <v>59</v>
      </c>
      <c r="D85" t="s">
        <v>49</v>
      </c>
      <c r="E85" t="s">
        <v>6</v>
      </c>
      <c r="F85" s="5">
        <f t="shared" ref="F85:F99" si="15">1/0.077</f>
        <v>12.987012987012987</v>
      </c>
      <c r="G85" s="5"/>
      <c r="H85" t="str">
        <f t="shared" si="11"/>
        <v>T24_2025|SFm|Above Grade Mass Wall Interior|CZ01</v>
      </c>
      <c r="I85" t="s">
        <v>76</v>
      </c>
      <c r="J85">
        <v>0</v>
      </c>
      <c r="K85" s="5">
        <f t="shared" ref="K85:K116" si="16">F85</f>
        <v>12.987012987012987</v>
      </c>
      <c r="M85">
        <f t="shared" si="12"/>
        <v>0</v>
      </c>
      <c r="N85">
        <f t="shared" si="13"/>
        <v>2.2871452442842188</v>
      </c>
      <c r="P85" t="s">
        <v>359</v>
      </c>
      <c r="Q85" t="s">
        <v>76</v>
      </c>
      <c r="R85">
        <v>3.8099999999999898E-2</v>
      </c>
      <c r="S85">
        <v>2.1307735253713898E-2</v>
      </c>
      <c r="T85">
        <v>0</v>
      </c>
      <c r="U85">
        <v>4.5900000000000003E-2</v>
      </c>
    </row>
    <row r="86" spans="2:21" x14ac:dyDescent="0.25">
      <c r="B86" t="s">
        <v>65</v>
      </c>
      <c r="C86" t="s">
        <v>59</v>
      </c>
      <c r="D86" t="s">
        <v>49</v>
      </c>
      <c r="E86" t="s">
        <v>7</v>
      </c>
      <c r="F86" s="5">
        <f t="shared" si="15"/>
        <v>12.987012987012987</v>
      </c>
      <c r="G86" s="5"/>
      <c r="H86" t="str">
        <f t="shared" si="11"/>
        <v>T24_2025|SFm|Above Grade Mass Wall Interior|CZ02</v>
      </c>
      <c r="I86" t="s">
        <v>76</v>
      </c>
      <c r="J86">
        <v>0</v>
      </c>
      <c r="K86" s="5">
        <f t="shared" si="16"/>
        <v>12.987012987012987</v>
      </c>
      <c r="M86">
        <f t="shared" si="12"/>
        <v>0</v>
      </c>
      <c r="N86">
        <f t="shared" si="13"/>
        <v>2.2871452442842188</v>
      </c>
      <c r="P86" t="s">
        <v>360</v>
      </c>
      <c r="Q86" t="s">
        <v>76</v>
      </c>
      <c r="R86">
        <v>3.8099999999999898E-2</v>
      </c>
      <c r="S86">
        <v>2.1307735253713898E-2</v>
      </c>
      <c r="T86">
        <v>0</v>
      </c>
      <c r="U86">
        <v>4.5900000000000003E-2</v>
      </c>
    </row>
    <row r="87" spans="2:21" x14ac:dyDescent="0.25">
      <c r="B87" t="s">
        <v>65</v>
      </c>
      <c r="C87" t="s">
        <v>59</v>
      </c>
      <c r="D87" t="s">
        <v>49</v>
      </c>
      <c r="E87" t="s">
        <v>8</v>
      </c>
      <c r="F87" s="5">
        <f t="shared" si="15"/>
        <v>12.987012987012987</v>
      </c>
      <c r="G87" s="5"/>
      <c r="H87" t="str">
        <f t="shared" si="11"/>
        <v>T24_2025|SFm|Above Grade Mass Wall Interior|CZ03</v>
      </c>
      <c r="I87" t="s">
        <v>76</v>
      </c>
      <c r="J87">
        <v>0</v>
      </c>
      <c r="K87" s="5">
        <f t="shared" si="16"/>
        <v>12.987012987012987</v>
      </c>
      <c r="M87">
        <f t="shared" si="12"/>
        <v>0</v>
      </c>
      <c r="N87">
        <f t="shared" si="13"/>
        <v>2.2871452442842188</v>
      </c>
      <c r="P87" t="s">
        <v>361</v>
      </c>
      <c r="Q87" t="s">
        <v>76</v>
      </c>
      <c r="R87">
        <v>3.8099999999999898E-2</v>
      </c>
      <c r="S87">
        <v>2.1307735253713898E-2</v>
      </c>
      <c r="T87">
        <v>0</v>
      </c>
      <c r="U87">
        <v>4.5900000000000003E-2</v>
      </c>
    </row>
    <row r="88" spans="2:21" x14ac:dyDescent="0.25">
      <c r="B88" t="s">
        <v>65</v>
      </c>
      <c r="C88" t="s">
        <v>59</v>
      </c>
      <c r="D88" t="s">
        <v>49</v>
      </c>
      <c r="E88" t="s">
        <v>9</v>
      </c>
      <c r="F88" s="5">
        <f t="shared" si="15"/>
        <v>12.987012987012987</v>
      </c>
      <c r="G88" s="5"/>
      <c r="H88" t="str">
        <f t="shared" si="11"/>
        <v>T24_2025|SFm|Above Grade Mass Wall Interior|CZ04</v>
      </c>
      <c r="I88" t="s">
        <v>76</v>
      </c>
      <c r="J88">
        <v>0</v>
      </c>
      <c r="K88" s="5">
        <f t="shared" si="16"/>
        <v>12.987012987012987</v>
      </c>
      <c r="M88">
        <f t="shared" si="12"/>
        <v>0</v>
      </c>
      <c r="N88">
        <f t="shared" si="13"/>
        <v>2.2871452442842188</v>
      </c>
      <c r="P88" t="s">
        <v>362</v>
      </c>
      <c r="Q88" t="s">
        <v>76</v>
      </c>
      <c r="R88">
        <v>3.8099999999999898E-2</v>
      </c>
      <c r="S88">
        <v>2.1307735253713898E-2</v>
      </c>
      <c r="T88">
        <v>0</v>
      </c>
      <c r="U88">
        <v>4.5900000000000003E-2</v>
      </c>
    </row>
    <row r="89" spans="2:21" x14ac:dyDescent="0.25">
      <c r="B89" t="s">
        <v>65</v>
      </c>
      <c r="C89" t="s">
        <v>59</v>
      </c>
      <c r="D89" t="s">
        <v>49</v>
      </c>
      <c r="E89" t="s">
        <v>10</v>
      </c>
      <c r="F89" s="5">
        <f t="shared" si="15"/>
        <v>12.987012987012987</v>
      </c>
      <c r="G89" s="5"/>
      <c r="H89" t="str">
        <f t="shared" si="11"/>
        <v>T24_2025|SFm|Above Grade Mass Wall Interior|CZ05</v>
      </c>
      <c r="I89" t="s">
        <v>76</v>
      </c>
      <c r="J89">
        <v>0</v>
      </c>
      <c r="K89" s="5">
        <f t="shared" si="16"/>
        <v>12.987012987012987</v>
      </c>
      <c r="M89">
        <f t="shared" si="12"/>
        <v>0</v>
      </c>
      <c r="N89">
        <f t="shared" si="13"/>
        <v>2.2871452442842188</v>
      </c>
      <c r="P89" t="s">
        <v>363</v>
      </c>
      <c r="Q89" t="s">
        <v>76</v>
      </c>
      <c r="R89">
        <v>3.8099999999999898E-2</v>
      </c>
      <c r="S89">
        <v>2.1307735253713898E-2</v>
      </c>
      <c r="T89">
        <v>0</v>
      </c>
      <c r="U89">
        <v>4.5900000000000003E-2</v>
      </c>
    </row>
    <row r="90" spans="2:21" x14ac:dyDescent="0.25">
      <c r="B90" t="s">
        <v>65</v>
      </c>
      <c r="C90" t="s">
        <v>59</v>
      </c>
      <c r="D90" t="s">
        <v>49</v>
      </c>
      <c r="E90" t="s">
        <v>11</v>
      </c>
      <c r="F90" s="5">
        <f t="shared" si="15"/>
        <v>12.987012987012987</v>
      </c>
      <c r="G90" s="5"/>
      <c r="H90" t="str">
        <f t="shared" si="11"/>
        <v>T24_2025|SFm|Above Grade Mass Wall Interior|CZ06</v>
      </c>
      <c r="I90" t="s">
        <v>76</v>
      </c>
      <c r="J90">
        <v>0</v>
      </c>
      <c r="K90" s="5">
        <f t="shared" si="16"/>
        <v>12.987012987012987</v>
      </c>
      <c r="M90">
        <f t="shared" si="12"/>
        <v>0</v>
      </c>
      <c r="N90">
        <f t="shared" si="13"/>
        <v>2.2871452442842188</v>
      </c>
      <c r="P90" t="s">
        <v>364</v>
      </c>
      <c r="Q90" t="s">
        <v>76</v>
      </c>
      <c r="R90">
        <v>3.8099999999999898E-2</v>
      </c>
      <c r="S90">
        <v>2.1307735253713898E-2</v>
      </c>
      <c r="T90">
        <v>0</v>
      </c>
      <c r="U90">
        <v>4.5900000000000003E-2</v>
      </c>
    </row>
    <row r="91" spans="2:21" x14ac:dyDescent="0.25">
      <c r="B91" t="s">
        <v>65</v>
      </c>
      <c r="C91" t="s">
        <v>59</v>
      </c>
      <c r="D91" t="s">
        <v>49</v>
      </c>
      <c r="E91" t="s">
        <v>12</v>
      </c>
      <c r="F91" s="5">
        <f t="shared" si="15"/>
        <v>12.987012987012987</v>
      </c>
      <c r="G91" s="5"/>
      <c r="H91" t="str">
        <f t="shared" si="11"/>
        <v>T24_2025|SFm|Above Grade Mass Wall Interior|CZ07</v>
      </c>
      <c r="I91" t="s">
        <v>76</v>
      </c>
      <c r="J91">
        <v>0</v>
      </c>
      <c r="K91" s="5">
        <f t="shared" si="16"/>
        <v>12.987012987012987</v>
      </c>
      <c r="M91">
        <f t="shared" si="12"/>
        <v>0</v>
      </c>
      <c r="N91">
        <f t="shared" si="13"/>
        <v>2.2871452442842188</v>
      </c>
      <c r="P91" t="s">
        <v>365</v>
      </c>
      <c r="Q91" t="s">
        <v>76</v>
      </c>
      <c r="R91">
        <v>3.8099999999999898E-2</v>
      </c>
      <c r="S91">
        <v>2.1307735253713898E-2</v>
      </c>
      <c r="T91">
        <v>0</v>
      </c>
      <c r="U91">
        <v>4.5900000000000003E-2</v>
      </c>
    </row>
    <row r="92" spans="2:21" x14ac:dyDescent="0.25">
      <c r="B92" t="s">
        <v>65</v>
      </c>
      <c r="C92" t="s">
        <v>59</v>
      </c>
      <c r="D92" t="s">
        <v>49</v>
      </c>
      <c r="E92" t="s">
        <v>13</v>
      </c>
      <c r="F92" s="5">
        <f t="shared" si="15"/>
        <v>12.987012987012987</v>
      </c>
      <c r="G92" s="5"/>
      <c r="H92" t="str">
        <f t="shared" si="11"/>
        <v>T24_2025|SFm|Above Grade Mass Wall Interior|CZ08</v>
      </c>
      <c r="I92" t="s">
        <v>76</v>
      </c>
      <c r="J92">
        <v>0</v>
      </c>
      <c r="K92" s="5">
        <f t="shared" si="16"/>
        <v>12.987012987012987</v>
      </c>
      <c r="M92">
        <f t="shared" si="12"/>
        <v>0</v>
      </c>
      <c r="N92">
        <f t="shared" si="13"/>
        <v>2.2871452442842188</v>
      </c>
      <c r="P92" t="s">
        <v>366</v>
      </c>
      <c r="Q92" t="s">
        <v>76</v>
      </c>
      <c r="R92">
        <v>3.8099999999999898E-2</v>
      </c>
      <c r="S92">
        <v>2.1307735253713898E-2</v>
      </c>
      <c r="T92">
        <v>0</v>
      </c>
      <c r="U92">
        <v>4.5900000000000003E-2</v>
      </c>
    </row>
    <row r="93" spans="2:21" x14ac:dyDescent="0.25">
      <c r="B93" t="s">
        <v>65</v>
      </c>
      <c r="C93" t="s">
        <v>59</v>
      </c>
      <c r="D93" t="s">
        <v>49</v>
      </c>
      <c r="E93" t="s">
        <v>14</v>
      </c>
      <c r="F93" s="5">
        <f t="shared" si="15"/>
        <v>12.987012987012987</v>
      </c>
      <c r="G93" s="5"/>
      <c r="H93" t="str">
        <f t="shared" si="11"/>
        <v>T24_2025|SFm|Above Grade Mass Wall Interior|CZ09</v>
      </c>
      <c r="I93" t="s">
        <v>76</v>
      </c>
      <c r="J93">
        <v>0</v>
      </c>
      <c r="K93" s="5">
        <f t="shared" si="16"/>
        <v>12.987012987012987</v>
      </c>
      <c r="M93">
        <f t="shared" si="12"/>
        <v>0</v>
      </c>
      <c r="N93">
        <f t="shared" si="13"/>
        <v>2.2871452442842188</v>
      </c>
      <c r="P93" t="s">
        <v>367</v>
      </c>
      <c r="Q93" t="s">
        <v>76</v>
      </c>
      <c r="R93">
        <v>3.8099999999999898E-2</v>
      </c>
      <c r="S93">
        <v>2.1307735253713898E-2</v>
      </c>
      <c r="T93">
        <v>0</v>
      </c>
      <c r="U93">
        <v>4.5900000000000003E-2</v>
      </c>
    </row>
    <row r="94" spans="2:21" x14ac:dyDescent="0.25">
      <c r="B94" t="s">
        <v>65</v>
      </c>
      <c r="C94" t="s">
        <v>59</v>
      </c>
      <c r="D94" t="s">
        <v>49</v>
      </c>
      <c r="E94" t="s">
        <v>15</v>
      </c>
      <c r="F94" s="5">
        <f t="shared" si="15"/>
        <v>12.987012987012987</v>
      </c>
      <c r="G94" s="5"/>
      <c r="H94" t="str">
        <f t="shared" si="11"/>
        <v>T24_2025|SFm|Above Grade Mass Wall Interior|CZ10</v>
      </c>
      <c r="I94" t="s">
        <v>76</v>
      </c>
      <c r="J94">
        <v>0</v>
      </c>
      <c r="K94" s="5">
        <f t="shared" si="16"/>
        <v>12.987012987012987</v>
      </c>
      <c r="M94">
        <f t="shared" si="12"/>
        <v>0</v>
      </c>
      <c r="N94">
        <f t="shared" si="13"/>
        <v>2.2871452442842188</v>
      </c>
      <c r="P94" t="s">
        <v>368</v>
      </c>
      <c r="Q94" t="s">
        <v>76</v>
      </c>
      <c r="R94">
        <v>3.8099999999999898E-2</v>
      </c>
      <c r="S94">
        <v>2.1307735253713898E-2</v>
      </c>
      <c r="T94">
        <v>0</v>
      </c>
      <c r="U94">
        <v>4.5900000000000003E-2</v>
      </c>
    </row>
    <row r="95" spans="2:21" x14ac:dyDescent="0.25">
      <c r="B95" t="s">
        <v>65</v>
      </c>
      <c r="C95" t="s">
        <v>59</v>
      </c>
      <c r="D95" t="s">
        <v>49</v>
      </c>
      <c r="E95" t="s">
        <v>16</v>
      </c>
      <c r="F95" s="5">
        <f t="shared" si="15"/>
        <v>12.987012987012987</v>
      </c>
      <c r="G95" s="5"/>
      <c r="H95" t="str">
        <f t="shared" si="11"/>
        <v>T24_2025|SFm|Above Grade Mass Wall Interior|CZ11</v>
      </c>
      <c r="I95" t="s">
        <v>76</v>
      </c>
      <c r="J95">
        <v>0</v>
      </c>
      <c r="K95" s="5">
        <f t="shared" si="16"/>
        <v>12.987012987012987</v>
      </c>
      <c r="M95">
        <f t="shared" si="12"/>
        <v>0</v>
      </c>
      <c r="N95">
        <f t="shared" si="13"/>
        <v>2.2871452442842188</v>
      </c>
      <c r="P95" t="s">
        <v>369</v>
      </c>
      <c r="Q95" t="s">
        <v>76</v>
      </c>
      <c r="R95">
        <v>3.8099999999999898E-2</v>
      </c>
      <c r="S95">
        <v>2.1307735253713898E-2</v>
      </c>
      <c r="T95">
        <v>0</v>
      </c>
      <c r="U95">
        <v>4.5900000000000003E-2</v>
      </c>
    </row>
    <row r="96" spans="2:21" x14ac:dyDescent="0.25">
      <c r="B96" t="s">
        <v>65</v>
      </c>
      <c r="C96" t="s">
        <v>59</v>
      </c>
      <c r="D96" t="s">
        <v>49</v>
      </c>
      <c r="E96" t="s">
        <v>17</v>
      </c>
      <c r="F96" s="5">
        <f t="shared" si="15"/>
        <v>12.987012987012987</v>
      </c>
      <c r="G96" s="5"/>
      <c r="H96" t="str">
        <f t="shared" si="11"/>
        <v>T24_2025|SFm|Above Grade Mass Wall Interior|CZ12</v>
      </c>
      <c r="I96" t="s">
        <v>76</v>
      </c>
      <c r="J96">
        <v>0</v>
      </c>
      <c r="K96" s="5">
        <f t="shared" si="16"/>
        <v>12.987012987012987</v>
      </c>
      <c r="M96">
        <f t="shared" si="12"/>
        <v>0</v>
      </c>
      <c r="N96">
        <f t="shared" si="13"/>
        <v>2.2871452442842188</v>
      </c>
      <c r="P96" t="s">
        <v>370</v>
      </c>
      <c r="Q96" t="s">
        <v>76</v>
      </c>
      <c r="R96">
        <v>3.8099999999999898E-2</v>
      </c>
      <c r="S96">
        <v>2.1307735253713898E-2</v>
      </c>
      <c r="T96">
        <v>0</v>
      </c>
      <c r="U96">
        <v>4.5900000000000003E-2</v>
      </c>
    </row>
    <row r="97" spans="2:21" x14ac:dyDescent="0.25">
      <c r="B97" t="s">
        <v>65</v>
      </c>
      <c r="C97" t="s">
        <v>59</v>
      </c>
      <c r="D97" t="s">
        <v>49</v>
      </c>
      <c r="E97" t="s">
        <v>18</v>
      </c>
      <c r="F97" s="5">
        <f t="shared" si="15"/>
        <v>12.987012987012987</v>
      </c>
      <c r="G97" s="5"/>
      <c r="H97" t="str">
        <f t="shared" si="11"/>
        <v>T24_2025|SFm|Above Grade Mass Wall Interior|CZ13</v>
      </c>
      <c r="I97" t="s">
        <v>76</v>
      </c>
      <c r="J97">
        <v>0</v>
      </c>
      <c r="K97" s="5">
        <f t="shared" si="16"/>
        <v>12.987012987012987</v>
      </c>
      <c r="M97">
        <f t="shared" si="12"/>
        <v>0</v>
      </c>
      <c r="N97">
        <f t="shared" si="13"/>
        <v>2.2871452442842188</v>
      </c>
      <c r="P97" t="s">
        <v>371</v>
      </c>
      <c r="Q97" t="s">
        <v>76</v>
      </c>
      <c r="R97">
        <v>3.8099999999999898E-2</v>
      </c>
      <c r="S97">
        <v>2.1307735253713898E-2</v>
      </c>
      <c r="T97">
        <v>0</v>
      </c>
      <c r="U97">
        <v>4.5900000000000003E-2</v>
      </c>
    </row>
    <row r="98" spans="2:21" x14ac:dyDescent="0.25">
      <c r="B98" t="s">
        <v>65</v>
      </c>
      <c r="C98" t="s">
        <v>59</v>
      </c>
      <c r="D98" t="s">
        <v>49</v>
      </c>
      <c r="E98" t="s">
        <v>19</v>
      </c>
      <c r="F98" s="5">
        <f t="shared" si="15"/>
        <v>12.987012987012987</v>
      </c>
      <c r="G98" s="5"/>
      <c r="H98" t="str">
        <f t="shared" si="11"/>
        <v>T24_2025|SFm|Above Grade Mass Wall Interior|CZ14</v>
      </c>
      <c r="I98" t="s">
        <v>76</v>
      </c>
      <c r="J98">
        <v>0</v>
      </c>
      <c r="K98" s="5">
        <f t="shared" si="16"/>
        <v>12.987012987012987</v>
      </c>
      <c r="M98">
        <f t="shared" si="12"/>
        <v>0</v>
      </c>
      <c r="N98">
        <f t="shared" si="13"/>
        <v>2.2871452442842188</v>
      </c>
      <c r="P98" t="s">
        <v>372</v>
      </c>
      <c r="Q98" t="s">
        <v>76</v>
      </c>
      <c r="R98">
        <v>3.8099999999999898E-2</v>
      </c>
      <c r="S98">
        <v>2.1307735253713898E-2</v>
      </c>
      <c r="T98">
        <v>0</v>
      </c>
      <c r="U98">
        <v>4.5900000000000003E-2</v>
      </c>
    </row>
    <row r="99" spans="2:21" x14ac:dyDescent="0.25">
      <c r="B99" t="s">
        <v>65</v>
      </c>
      <c r="C99" t="s">
        <v>59</v>
      </c>
      <c r="D99" t="s">
        <v>49</v>
      </c>
      <c r="E99" t="s">
        <v>20</v>
      </c>
      <c r="F99" s="5">
        <f t="shared" si="15"/>
        <v>12.987012987012987</v>
      </c>
      <c r="G99" s="5"/>
      <c r="H99" t="str">
        <f t="shared" si="11"/>
        <v>T24_2025|SFm|Above Grade Mass Wall Interior|CZ15</v>
      </c>
      <c r="I99" t="s">
        <v>76</v>
      </c>
      <c r="J99">
        <v>0</v>
      </c>
      <c r="K99" s="5">
        <f t="shared" si="16"/>
        <v>12.987012987012987</v>
      </c>
      <c r="M99">
        <f t="shared" si="12"/>
        <v>0</v>
      </c>
      <c r="N99">
        <f t="shared" si="13"/>
        <v>2.2871452442842188</v>
      </c>
      <c r="P99" t="s">
        <v>373</v>
      </c>
      <c r="Q99" t="s">
        <v>76</v>
      </c>
      <c r="R99">
        <v>3.8099999999999898E-2</v>
      </c>
      <c r="S99">
        <v>2.1307735253713898E-2</v>
      </c>
      <c r="T99">
        <v>0</v>
      </c>
      <c r="U99">
        <v>4.5900000000000003E-2</v>
      </c>
    </row>
    <row r="100" spans="2:21" x14ac:dyDescent="0.25">
      <c r="B100" t="s">
        <v>65</v>
      </c>
      <c r="C100" t="s">
        <v>59</v>
      </c>
      <c r="D100" t="s">
        <v>49</v>
      </c>
      <c r="E100" t="s">
        <v>21</v>
      </c>
      <c r="F100" s="5">
        <f>1/0.059</f>
        <v>16.949152542372882</v>
      </c>
      <c r="G100" s="5"/>
      <c r="H100" t="str">
        <f t="shared" si="11"/>
        <v>T24_2025|SFm|Above Grade Mass Wall Interior|CZ16</v>
      </c>
      <c r="I100" t="s">
        <v>76</v>
      </c>
      <c r="J100">
        <v>0</v>
      </c>
      <c r="K100" s="5">
        <f t="shared" si="16"/>
        <v>16.949152542372882</v>
      </c>
      <c r="M100">
        <f t="shared" si="12"/>
        <v>0</v>
      </c>
      <c r="N100">
        <f t="shared" si="13"/>
        <v>2.9849183696590651</v>
      </c>
      <c r="P100" t="s">
        <v>374</v>
      </c>
      <c r="Q100" t="s">
        <v>76</v>
      </c>
      <c r="R100">
        <v>3.8099999999999898E-2</v>
      </c>
      <c r="S100">
        <v>1.73302476129415E-2</v>
      </c>
      <c r="T100">
        <v>0</v>
      </c>
      <c r="U100">
        <v>4.5900000000000003E-2</v>
      </c>
    </row>
    <row r="101" spans="2:21" x14ac:dyDescent="0.25">
      <c r="B101" t="s">
        <v>65</v>
      </c>
      <c r="C101" t="s">
        <v>59</v>
      </c>
      <c r="D101" t="s">
        <v>50</v>
      </c>
      <c r="E101" t="s">
        <v>6</v>
      </c>
      <c r="F101" s="5">
        <f t="shared" ref="F101:F115" si="17">1/0.125</f>
        <v>8</v>
      </c>
      <c r="G101" s="5"/>
      <c r="H101" t="str">
        <f t="shared" si="11"/>
        <v>T24_2025|SFm|Above Grade Mass Wall Exterior|CZ01</v>
      </c>
      <c r="I101" t="s">
        <v>71</v>
      </c>
      <c r="J101">
        <v>0</v>
      </c>
      <c r="K101" s="5">
        <f t="shared" si="16"/>
        <v>8</v>
      </c>
      <c r="M101">
        <f t="shared" ref="M101:M132" si="18">J101/CONVERT_U_VALUES</f>
        <v>0</v>
      </c>
      <c r="N101">
        <f t="shared" ref="N101:N132" si="19">K101/CONVERT_U_VALUES</f>
        <v>1.4088814704790786</v>
      </c>
      <c r="P101" t="s">
        <v>375</v>
      </c>
      <c r="Q101" t="s">
        <v>71</v>
      </c>
      <c r="R101">
        <v>5.0799999999999998E-2</v>
      </c>
      <c r="S101">
        <v>4.6334528186396301E-2</v>
      </c>
      <c r="T101">
        <v>0</v>
      </c>
      <c r="U101">
        <v>4.5900000000000003E-2</v>
      </c>
    </row>
    <row r="102" spans="2:21" x14ac:dyDescent="0.25">
      <c r="B102" t="s">
        <v>65</v>
      </c>
      <c r="C102" t="s">
        <v>59</v>
      </c>
      <c r="D102" t="s">
        <v>50</v>
      </c>
      <c r="E102" t="s">
        <v>7</v>
      </c>
      <c r="F102" s="5">
        <f t="shared" si="17"/>
        <v>8</v>
      </c>
      <c r="G102" s="5"/>
      <c r="H102" t="str">
        <f t="shared" ref="H102:H148" si="20">_xlfn.TEXTJOIN("|",TRUE,B102:E102)</f>
        <v>T24_2025|SFm|Above Grade Mass Wall Exterior|CZ02</v>
      </c>
      <c r="I102" t="s">
        <v>71</v>
      </c>
      <c r="J102">
        <v>0</v>
      </c>
      <c r="K102" s="5">
        <f t="shared" si="16"/>
        <v>8</v>
      </c>
      <c r="M102">
        <f t="shared" si="18"/>
        <v>0</v>
      </c>
      <c r="N102">
        <f t="shared" si="19"/>
        <v>1.4088814704790786</v>
      </c>
      <c r="P102" t="s">
        <v>376</v>
      </c>
      <c r="Q102" t="s">
        <v>71</v>
      </c>
      <c r="R102">
        <v>5.0799999999999998E-2</v>
      </c>
      <c r="S102">
        <v>4.6334528186396301E-2</v>
      </c>
      <c r="T102">
        <v>0</v>
      </c>
      <c r="U102">
        <v>4.5900000000000003E-2</v>
      </c>
    </row>
    <row r="103" spans="2:21" x14ac:dyDescent="0.25">
      <c r="B103" t="s">
        <v>65</v>
      </c>
      <c r="C103" t="s">
        <v>59</v>
      </c>
      <c r="D103" t="s">
        <v>50</v>
      </c>
      <c r="E103" t="s">
        <v>8</v>
      </c>
      <c r="F103" s="5">
        <f t="shared" si="17"/>
        <v>8</v>
      </c>
      <c r="G103" s="5"/>
      <c r="H103" t="str">
        <f t="shared" si="20"/>
        <v>T24_2025|SFm|Above Grade Mass Wall Exterior|CZ03</v>
      </c>
      <c r="I103" t="s">
        <v>71</v>
      </c>
      <c r="J103">
        <v>0</v>
      </c>
      <c r="K103" s="5">
        <f t="shared" si="16"/>
        <v>8</v>
      </c>
      <c r="M103">
        <f t="shared" si="18"/>
        <v>0</v>
      </c>
      <c r="N103">
        <f t="shared" si="19"/>
        <v>1.4088814704790786</v>
      </c>
      <c r="P103" t="s">
        <v>377</v>
      </c>
      <c r="Q103" t="s">
        <v>71</v>
      </c>
      <c r="R103">
        <v>5.0799999999999998E-2</v>
      </c>
      <c r="S103">
        <v>4.6334528186396301E-2</v>
      </c>
      <c r="T103">
        <v>0</v>
      </c>
      <c r="U103">
        <v>4.5900000000000003E-2</v>
      </c>
    </row>
    <row r="104" spans="2:21" x14ac:dyDescent="0.25">
      <c r="B104" t="s">
        <v>65</v>
      </c>
      <c r="C104" t="s">
        <v>59</v>
      </c>
      <c r="D104" t="s">
        <v>50</v>
      </c>
      <c r="E104" t="s">
        <v>9</v>
      </c>
      <c r="F104" s="5">
        <f t="shared" si="17"/>
        <v>8</v>
      </c>
      <c r="G104" s="5"/>
      <c r="H104" t="str">
        <f t="shared" si="20"/>
        <v>T24_2025|SFm|Above Grade Mass Wall Exterior|CZ04</v>
      </c>
      <c r="I104" t="s">
        <v>71</v>
      </c>
      <c r="J104">
        <v>0</v>
      </c>
      <c r="K104" s="5">
        <f t="shared" si="16"/>
        <v>8</v>
      </c>
      <c r="M104">
        <f t="shared" si="18"/>
        <v>0</v>
      </c>
      <c r="N104">
        <f t="shared" si="19"/>
        <v>1.4088814704790786</v>
      </c>
      <c r="P104" t="s">
        <v>378</v>
      </c>
      <c r="Q104" t="s">
        <v>71</v>
      </c>
      <c r="R104">
        <v>5.0799999999999998E-2</v>
      </c>
      <c r="S104">
        <v>4.6334528186396301E-2</v>
      </c>
      <c r="T104">
        <v>0</v>
      </c>
      <c r="U104">
        <v>4.5900000000000003E-2</v>
      </c>
    </row>
    <row r="105" spans="2:21" x14ac:dyDescent="0.25">
      <c r="B105" t="s">
        <v>65</v>
      </c>
      <c r="C105" t="s">
        <v>59</v>
      </c>
      <c r="D105" t="s">
        <v>50</v>
      </c>
      <c r="E105" t="s">
        <v>10</v>
      </c>
      <c r="F105" s="5">
        <f t="shared" si="17"/>
        <v>8</v>
      </c>
      <c r="G105" s="5"/>
      <c r="H105" t="str">
        <f t="shared" si="20"/>
        <v>T24_2025|SFm|Above Grade Mass Wall Exterior|CZ05</v>
      </c>
      <c r="I105" t="s">
        <v>71</v>
      </c>
      <c r="J105">
        <v>0</v>
      </c>
      <c r="K105" s="5">
        <f t="shared" si="16"/>
        <v>8</v>
      </c>
      <c r="M105">
        <f t="shared" si="18"/>
        <v>0</v>
      </c>
      <c r="N105">
        <f t="shared" si="19"/>
        <v>1.4088814704790786</v>
      </c>
      <c r="P105" t="s">
        <v>379</v>
      </c>
      <c r="Q105" t="s">
        <v>71</v>
      </c>
      <c r="R105">
        <v>5.0799999999999998E-2</v>
      </c>
      <c r="S105">
        <v>4.6334528186396301E-2</v>
      </c>
      <c r="T105">
        <v>0</v>
      </c>
      <c r="U105">
        <v>4.5900000000000003E-2</v>
      </c>
    </row>
    <row r="106" spans="2:21" x14ac:dyDescent="0.25">
      <c r="B106" t="s">
        <v>65</v>
      </c>
      <c r="C106" t="s">
        <v>59</v>
      </c>
      <c r="D106" t="s">
        <v>50</v>
      </c>
      <c r="E106" t="s">
        <v>11</v>
      </c>
      <c r="F106" s="5">
        <f t="shared" si="17"/>
        <v>8</v>
      </c>
      <c r="G106" s="5"/>
      <c r="H106" t="str">
        <f t="shared" si="20"/>
        <v>T24_2025|SFm|Above Grade Mass Wall Exterior|CZ06</v>
      </c>
      <c r="I106" t="s">
        <v>71</v>
      </c>
      <c r="J106">
        <v>0</v>
      </c>
      <c r="K106" s="5">
        <f t="shared" si="16"/>
        <v>8</v>
      </c>
      <c r="M106">
        <f t="shared" si="18"/>
        <v>0</v>
      </c>
      <c r="N106">
        <f t="shared" si="19"/>
        <v>1.4088814704790786</v>
      </c>
      <c r="P106" t="s">
        <v>380</v>
      </c>
      <c r="Q106" t="s">
        <v>71</v>
      </c>
      <c r="R106">
        <v>5.0799999999999998E-2</v>
      </c>
      <c r="S106">
        <v>4.6334528186396301E-2</v>
      </c>
      <c r="T106">
        <v>0</v>
      </c>
      <c r="U106">
        <v>4.5900000000000003E-2</v>
      </c>
    </row>
    <row r="107" spans="2:21" x14ac:dyDescent="0.25">
      <c r="B107" t="s">
        <v>65</v>
      </c>
      <c r="C107" t="s">
        <v>59</v>
      </c>
      <c r="D107" t="s">
        <v>50</v>
      </c>
      <c r="E107" t="s">
        <v>12</v>
      </c>
      <c r="F107" s="5">
        <f t="shared" si="17"/>
        <v>8</v>
      </c>
      <c r="G107" s="5"/>
      <c r="H107" t="str">
        <f t="shared" si="20"/>
        <v>T24_2025|SFm|Above Grade Mass Wall Exterior|CZ07</v>
      </c>
      <c r="I107" t="s">
        <v>71</v>
      </c>
      <c r="J107">
        <v>0</v>
      </c>
      <c r="K107" s="5">
        <f t="shared" si="16"/>
        <v>8</v>
      </c>
      <c r="M107">
        <f t="shared" si="18"/>
        <v>0</v>
      </c>
      <c r="N107">
        <f t="shared" si="19"/>
        <v>1.4088814704790786</v>
      </c>
      <c r="P107" t="s">
        <v>381</v>
      </c>
      <c r="Q107" t="s">
        <v>71</v>
      </c>
      <c r="R107">
        <v>5.0799999999999998E-2</v>
      </c>
      <c r="S107">
        <v>4.6334528186396301E-2</v>
      </c>
      <c r="T107">
        <v>0</v>
      </c>
      <c r="U107">
        <v>4.5900000000000003E-2</v>
      </c>
    </row>
    <row r="108" spans="2:21" x14ac:dyDescent="0.25">
      <c r="B108" t="s">
        <v>65</v>
      </c>
      <c r="C108" t="s">
        <v>59</v>
      </c>
      <c r="D108" t="s">
        <v>50</v>
      </c>
      <c r="E108" t="s">
        <v>13</v>
      </c>
      <c r="F108" s="5">
        <f t="shared" si="17"/>
        <v>8</v>
      </c>
      <c r="G108" s="5"/>
      <c r="H108" t="str">
        <f t="shared" si="20"/>
        <v>T24_2025|SFm|Above Grade Mass Wall Exterior|CZ08</v>
      </c>
      <c r="I108" t="s">
        <v>71</v>
      </c>
      <c r="J108">
        <v>0</v>
      </c>
      <c r="K108" s="5">
        <f t="shared" si="16"/>
        <v>8</v>
      </c>
      <c r="M108">
        <f t="shared" si="18"/>
        <v>0</v>
      </c>
      <c r="N108">
        <f t="shared" si="19"/>
        <v>1.4088814704790786</v>
      </c>
      <c r="P108" t="s">
        <v>382</v>
      </c>
      <c r="Q108" t="s">
        <v>71</v>
      </c>
      <c r="R108">
        <v>5.0799999999999998E-2</v>
      </c>
      <c r="S108">
        <v>4.6334528186396301E-2</v>
      </c>
      <c r="T108">
        <v>0</v>
      </c>
      <c r="U108">
        <v>4.5900000000000003E-2</v>
      </c>
    </row>
    <row r="109" spans="2:21" x14ac:dyDescent="0.25">
      <c r="B109" t="s">
        <v>65</v>
      </c>
      <c r="C109" t="s">
        <v>59</v>
      </c>
      <c r="D109" t="s">
        <v>50</v>
      </c>
      <c r="E109" t="s">
        <v>14</v>
      </c>
      <c r="F109" s="5">
        <f t="shared" si="17"/>
        <v>8</v>
      </c>
      <c r="G109" s="5"/>
      <c r="H109" t="str">
        <f t="shared" si="20"/>
        <v>T24_2025|SFm|Above Grade Mass Wall Exterior|CZ09</v>
      </c>
      <c r="I109" t="s">
        <v>71</v>
      </c>
      <c r="J109">
        <v>0</v>
      </c>
      <c r="K109" s="5">
        <f t="shared" si="16"/>
        <v>8</v>
      </c>
      <c r="M109">
        <f t="shared" si="18"/>
        <v>0</v>
      </c>
      <c r="N109">
        <f t="shared" si="19"/>
        <v>1.4088814704790786</v>
      </c>
      <c r="P109" t="s">
        <v>383</v>
      </c>
      <c r="Q109" t="s">
        <v>71</v>
      </c>
      <c r="R109">
        <v>5.0799999999999998E-2</v>
      </c>
      <c r="S109">
        <v>4.6334528186396301E-2</v>
      </c>
      <c r="T109">
        <v>0</v>
      </c>
      <c r="U109">
        <v>4.5900000000000003E-2</v>
      </c>
    </row>
    <row r="110" spans="2:21" x14ac:dyDescent="0.25">
      <c r="B110" t="s">
        <v>65</v>
      </c>
      <c r="C110" t="s">
        <v>59</v>
      </c>
      <c r="D110" t="s">
        <v>50</v>
      </c>
      <c r="E110" t="s">
        <v>15</v>
      </c>
      <c r="F110" s="5">
        <f t="shared" si="17"/>
        <v>8</v>
      </c>
      <c r="G110" s="5"/>
      <c r="H110" t="str">
        <f t="shared" si="20"/>
        <v>T24_2025|SFm|Above Grade Mass Wall Exterior|CZ10</v>
      </c>
      <c r="I110" t="s">
        <v>71</v>
      </c>
      <c r="J110">
        <v>0</v>
      </c>
      <c r="K110" s="5">
        <f t="shared" si="16"/>
        <v>8</v>
      </c>
      <c r="M110">
        <f t="shared" si="18"/>
        <v>0</v>
      </c>
      <c r="N110">
        <f t="shared" si="19"/>
        <v>1.4088814704790786</v>
      </c>
      <c r="P110" t="s">
        <v>384</v>
      </c>
      <c r="Q110" t="s">
        <v>71</v>
      </c>
      <c r="R110">
        <v>5.0799999999999998E-2</v>
      </c>
      <c r="S110">
        <v>4.6334528186396301E-2</v>
      </c>
      <c r="T110">
        <v>0</v>
      </c>
      <c r="U110">
        <v>4.5900000000000003E-2</v>
      </c>
    </row>
    <row r="111" spans="2:21" x14ac:dyDescent="0.25">
      <c r="B111" t="s">
        <v>65</v>
      </c>
      <c r="C111" t="s">
        <v>59</v>
      </c>
      <c r="D111" t="s">
        <v>50</v>
      </c>
      <c r="E111" t="s">
        <v>16</v>
      </c>
      <c r="F111" s="5">
        <f t="shared" si="17"/>
        <v>8</v>
      </c>
      <c r="G111" s="5"/>
      <c r="H111" t="str">
        <f t="shared" si="20"/>
        <v>T24_2025|SFm|Above Grade Mass Wall Exterior|CZ11</v>
      </c>
      <c r="I111" t="s">
        <v>71</v>
      </c>
      <c r="J111">
        <v>0</v>
      </c>
      <c r="K111" s="5">
        <f t="shared" si="16"/>
        <v>8</v>
      </c>
      <c r="M111">
        <f t="shared" si="18"/>
        <v>0</v>
      </c>
      <c r="N111">
        <f t="shared" si="19"/>
        <v>1.4088814704790786</v>
      </c>
      <c r="P111" t="s">
        <v>385</v>
      </c>
      <c r="Q111" t="s">
        <v>71</v>
      </c>
      <c r="R111">
        <v>5.0799999999999998E-2</v>
      </c>
      <c r="S111">
        <v>4.6334528186396301E-2</v>
      </c>
      <c r="T111">
        <v>0</v>
      </c>
      <c r="U111">
        <v>4.5900000000000003E-2</v>
      </c>
    </row>
    <row r="112" spans="2:21" x14ac:dyDescent="0.25">
      <c r="B112" t="s">
        <v>65</v>
      </c>
      <c r="C112" t="s">
        <v>59</v>
      </c>
      <c r="D112" t="s">
        <v>50</v>
      </c>
      <c r="E112" t="s">
        <v>17</v>
      </c>
      <c r="F112" s="5">
        <f t="shared" si="17"/>
        <v>8</v>
      </c>
      <c r="G112" s="5"/>
      <c r="H112" t="str">
        <f t="shared" si="20"/>
        <v>T24_2025|SFm|Above Grade Mass Wall Exterior|CZ12</v>
      </c>
      <c r="I112" t="s">
        <v>71</v>
      </c>
      <c r="J112">
        <v>0</v>
      </c>
      <c r="K112" s="5">
        <f t="shared" si="16"/>
        <v>8</v>
      </c>
      <c r="M112">
        <f t="shared" si="18"/>
        <v>0</v>
      </c>
      <c r="N112">
        <f t="shared" si="19"/>
        <v>1.4088814704790786</v>
      </c>
      <c r="P112" t="s">
        <v>386</v>
      </c>
      <c r="Q112" t="s">
        <v>71</v>
      </c>
      <c r="R112">
        <v>5.0799999999999998E-2</v>
      </c>
      <c r="S112">
        <v>4.6334528186396301E-2</v>
      </c>
      <c r="T112">
        <v>0</v>
      </c>
      <c r="U112">
        <v>4.5900000000000003E-2</v>
      </c>
    </row>
    <row r="113" spans="2:21" x14ac:dyDescent="0.25">
      <c r="B113" t="s">
        <v>65</v>
      </c>
      <c r="C113" t="s">
        <v>59</v>
      </c>
      <c r="D113" t="s">
        <v>50</v>
      </c>
      <c r="E113" t="s">
        <v>18</v>
      </c>
      <c r="F113" s="5">
        <f t="shared" si="17"/>
        <v>8</v>
      </c>
      <c r="G113" s="5"/>
      <c r="H113" t="str">
        <f t="shared" si="20"/>
        <v>T24_2025|SFm|Above Grade Mass Wall Exterior|CZ13</v>
      </c>
      <c r="I113" t="s">
        <v>71</v>
      </c>
      <c r="J113">
        <v>0</v>
      </c>
      <c r="K113" s="5">
        <f t="shared" si="16"/>
        <v>8</v>
      </c>
      <c r="M113">
        <f t="shared" si="18"/>
        <v>0</v>
      </c>
      <c r="N113">
        <f t="shared" si="19"/>
        <v>1.4088814704790786</v>
      </c>
      <c r="P113" t="s">
        <v>387</v>
      </c>
      <c r="Q113" t="s">
        <v>71</v>
      </c>
      <c r="R113">
        <v>5.0799999999999998E-2</v>
      </c>
      <c r="S113">
        <v>4.6334528186396301E-2</v>
      </c>
      <c r="T113">
        <v>0</v>
      </c>
      <c r="U113">
        <v>4.5900000000000003E-2</v>
      </c>
    </row>
    <row r="114" spans="2:21" x14ac:dyDescent="0.25">
      <c r="B114" t="s">
        <v>65</v>
      </c>
      <c r="C114" t="s">
        <v>59</v>
      </c>
      <c r="D114" t="s">
        <v>50</v>
      </c>
      <c r="E114" t="s">
        <v>19</v>
      </c>
      <c r="F114" s="5">
        <f t="shared" si="17"/>
        <v>8</v>
      </c>
      <c r="G114" s="5"/>
      <c r="H114" t="str">
        <f t="shared" si="20"/>
        <v>T24_2025|SFm|Above Grade Mass Wall Exterior|CZ14</v>
      </c>
      <c r="I114" t="s">
        <v>71</v>
      </c>
      <c r="J114">
        <v>0</v>
      </c>
      <c r="K114" s="5">
        <f t="shared" si="16"/>
        <v>8</v>
      </c>
      <c r="M114">
        <f t="shared" si="18"/>
        <v>0</v>
      </c>
      <c r="N114">
        <f t="shared" si="19"/>
        <v>1.4088814704790786</v>
      </c>
      <c r="P114" t="s">
        <v>388</v>
      </c>
      <c r="Q114" t="s">
        <v>71</v>
      </c>
      <c r="R114">
        <v>5.0799999999999998E-2</v>
      </c>
      <c r="S114">
        <v>4.6334528186396301E-2</v>
      </c>
      <c r="T114">
        <v>0</v>
      </c>
      <c r="U114">
        <v>4.5900000000000003E-2</v>
      </c>
    </row>
    <row r="115" spans="2:21" x14ac:dyDescent="0.25">
      <c r="B115" t="s">
        <v>65</v>
      </c>
      <c r="C115" t="s">
        <v>59</v>
      </c>
      <c r="D115" t="s">
        <v>50</v>
      </c>
      <c r="E115" t="s">
        <v>20</v>
      </c>
      <c r="F115" s="5">
        <f t="shared" si="17"/>
        <v>8</v>
      </c>
      <c r="G115" s="5"/>
      <c r="H115" t="str">
        <f t="shared" si="20"/>
        <v>T24_2025|SFm|Above Grade Mass Wall Exterior|CZ15</v>
      </c>
      <c r="I115" t="s">
        <v>71</v>
      </c>
      <c r="J115">
        <v>0</v>
      </c>
      <c r="K115" s="5">
        <f t="shared" si="16"/>
        <v>8</v>
      </c>
      <c r="M115">
        <f t="shared" si="18"/>
        <v>0</v>
      </c>
      <c r="N115">
        <f t="shared" si="19"/>
        <v>1.4088814704790786</v>
      </c>
      <c r="P115" t="s">
        <v>389</v>
      </c>
      <c r="Q115" t="s">
        <v>71</v>
      </c>
      <c r="R115">
        <v>5.0799999999999998E-2</v>
      </c>
      <c r="S115">
        <v>4.6334528186396301E-2</v>
      </c>
      <c r="T115">
        <v>0</v>
      </c>
      <c r="U115">
        <v>4.5900000000000003E-2</v>
      </c>
    </row>
    <row r="116" spans="2:21" x14ac:dyDescent="0.25">
      <c r="B116" t="s">
        <v>65</v>
      </c>
      <c r="C116" t="s">
        <v>59</v>
      </c>
      <c r="D116" t="s">
        <v>50</v>
      </c>
      <c r="E116" t="s">
        <v>21</v>
      </c>
      <c r="F116" s="5">
        <f>1/0.077</f>
        <v>12.987012987012987</v>
      </c>
      <c r="G116" s="5"/>
      <c r="H116" t="str">
        <f t="shared" si="20"/>
        <v>T24_2025|SFm|Above Grade Mass Wall Exterior|CZ16</v>
      </c>
      <c r="I116" t="s">
        <v>71</v>
      </c>
      <c r="J116">
        <v>0</v>
      </c>
      <c r="K116" s="5">
        <f t="shared" si="16"/>
        <v>12.987012987012987</v>
      </c>
      <c r="M116">
        <f t="shared" si="18"/>
        <v>0</v>
      </c>
      <c r="N116">
        <f t="shared" si="19"/>
        <v>2.2871452442842188</v>
      </c>
      <c r="P116" t="s">
        <v>390</v>
      </c>
      <c r="Q116" t="s">
        <v>71</v>
      </c>
      <c r="R116">
        <v>7.6199999999999907E-2</v>
      </c>
      <c r="S116">
        <v>4.2967828997028501E-2</v>
      </c>
      <c r="T116">
        <v>0</v>
      </c>
      <c r="U116">
        <v>4.5900000000000003E-2</v>
      </c>
    </row>
    <row r="117" spans="2:21" x14ac:dyDescent="0.25">
      <c r="B117" t="s">
        <v>65</v>
      </c>
      <c r="C117" t="s">
        <v>59</v>
      </c>
      <c r="D117" t="s">
        <v>47</v>
      </c>
      <c r="E117" t="s">
        <v>6</v>
      </c>
      <c r="F117" s="5">
        <f t="shared" ref="F117:F131" si="21">1/0.077</f>
        <v>12.987012987012987</v>
      </c>
      <c r="G117" s="5"/>
      <c r="H117" t="str">
        <f t="shared" si="20"/>
        <v>T24_2025|SFm|Below Grade Interior Walls|CZ01</v>
      </c>
      <c r="I117" t="s">
        <v>74</v>
      </c>
      <c r="J117">
        <v>0</v>
      </c>
      <c r="K117" s="5">
        <f t="shared" ref="K117:K148" si="22">F117</f>
        <v>12.987012987012987</v>
      </c>
      <c r="M117">
        <f t="shared" si="18"/>
        <v>0</v>
      </c>
      <c r="N117">
        <f t="shared" si="19"/>
        <v>2.2871452442842188</v>
      </c>
      <c r="P117" t="s">
        <v>391</v>
      </c>
      <c r="Q117" t="s">
        <v>74</v>
      </c>
      <c r="R117">
        <v>6.5869783027199993E-2</v>
      </c>
      <c r="S117">
        <v>2.8799999999999999E-2</v>
      </c>
      <c r="T117">
        <v>0</v>
      </c>
      <c r="U117">
        <v>2.8799999999999999E-2</v>
      </c>
    </row>
    <row r="118" spans="2:21" x14ac:dyDescent="0.25">
      <c r="B118" t="s">
        <v>65</v>
      </c>
      <c r="C118" t="s">
        <v>59</v>
      </c>
      <c r="D118" t="s">
        <v>47</v>
      </c>
      <c r="E118" t="s">
        <v>7</v>
      </c>
      <c r="F118" s="5">
        <f t="shared" si="21"/>
        <v>12.987012987012987</v>
      </c>
      <c r="G118" s="5"/>
      <c r="H118" t="str">
        <f t="shared" si="20"/>
        <v>T24_2025|SFm|Below Grade Interior Walls|CZ02</v>
      </c>
      <c r="I118" t="s">
        <v>74</v>
      </c>
      <c r="J118">
        <v>0</v>
      </c>
      <c r="K118" s="5">
        <f t="shared" si="22"/>
        <v>12.987012987012987</v>
      </c>
      <c r="M118">
        <f t="shared" si="18"/>
        <v>0</v>
      </c>
      <c r="N118">
        <f t="shared" si="19"/>
        <v>2.2871452442842188</v>
      </c>
      <c r="P118" t="s">
        <v>392</v>
      </c>
      <c r="Q118" t="s">
        <v>74</v>
      </c>
      <c r="R118">
        <v>6.5869783027199993E-2</v>
      </c>
      <c r="S118">
        <v>2.8799999999999999E-2</v>
      </c>
      <c r="T118">
        <v>0</v>
      </c>
      <c r="U118">
        <v>2.8799999999999999E-2</v>
      </c>
    </row>
    <row r="119" spans="2:21" x14ac:dyDescent="0.25">
      <c r="B119" t="s">
        <v>65</v>
      </c>
      <c r="C119" t="s">
        <v>59</v>
      </c>
      <c r="D119" t="s">
        <v>47</v>
      </c>
      <c r="E119" t="s">
        <v>8</v>
      </c>
      <c r="F119" s="5">
        <f t="shared" si="21"/>
        <v>12.987012987012987</v>
      </c>
      <c r="G119" s="5"/>
      <c r="H119" t="str">
        <f t="shared" si="20"/>
        <v>T24_2025|SFm|Below Grade Interior Walls|CZ03</v>
      </c>
      <c r="I119" t="s">
        <v>74</v>
      </c>
      <c r="J119">
        <v>0</v>
      </c>
      <c r="K119" s="5">
        <f t="shared" si="22"/>
        <v>12.987012987012987</v>
      </c>
      <c r="M119">
        <f t="shared" si="18"/>
        <v>0</v>
      </c>
      <c r="N119">
        <f t="shared" si="19"/>
        <v>2.2871452442842188</v>
      </c>
      <c r="P119" t="s">
        <v>393</v>
      </c>
      <c r="Q119" t="s">
        <v>74</v>
      </c>
      <c r="R119">
        <v>6.5869783027199993E-2</v>
      </c>
      <c r="S119">
        <v>2.8799999999999999E-2</v>
      </c>
      <c r="T119">
        <v>0</v>
      </c>
      <c r="U119">
        <v>2.8799999999999999E-2</v>
      </c>
    </row>
    <row r="120" spans="2:21" x14ac:dyDescent="0.25">
      <c r="B120" t="s">
        <v>65</v>
      </c>
      <c r="C120" t="s">
        <v>59</v>
      </c>
      <c r="D120" t="s">
        <v>47</v>
      </c>
      <c r="E120" t="s">
        <v>9</v>
      </c>
      <c r="F120" s="5">
        <f t="shared" si="21"/>
        <v>12.987012987012987</v>
      </c>
      <c r="G120" s="5"/>
      <c r="H120" t="str">
        <f t="shared" si="20"/>
        <v>T24_2025|SFm|Below Grade Interior Walls|CZ04</v>
      </c>
      <c r="I120" t="s">
        <v>74</v>
      </c>
      <c r="J120">
        <v>0</v>
      </c>
      <c r="K120" s="5">
        <f t="shared" si="22"/>
        <v>12.987012987012987</v>
      </c>
      <c r="M120">
        <f t="shared" si="18"/>
        <v>0</v>
      </c>
      <c r="N120">
        <f t="shared" si="19"/>
        <v>2.2871452442842188</v>
      </c>
      <c r="P120" t="s">
        <v>394</v>
      </c>
      <c r="Q120" t="s">
        <v>74</v>
      </c>
      <c r="R120">
        <v>6.5869783027199993E-2</v>
      </c>
      <c r="S120">
        <v>2.8799999999999999E-2</v>
      </c>
      <c r="T120">
        <v>0</v>
      </c>
      <c r="U120">
        <v>2.8799999999999999E-2</v>
      </c>
    </row>
    <row r="121" spans="2:21" x14ac:dyDescent="0.25">
      <c r="B121" t="s">
        <v>65</v>
      </c>
      <c r="C121" t="s">
        <v>59</v>
      </c>
      <c r="D121" t="s">
        <v>47</v>
      </c>
      <c r="E121" t="s">
        <v>10</v>
      </c>
      <c r="F121" s="5">
        <f t="shared" si="21"/>
        <v>12.987012987012987</v>
      </c>
      <c r="G121" s="5"/>
      <c r="H121" t="str">
        <f t="shared" si="20"/>
        <v>T24_2025|SFm|Below Grade Interior Walls|CZ05</v>
      </c>
      <c r="I121" t="s">
        <v>74</v>
      </c>
      <c r="J121">
        <v>0</v>
      </c>
      <c r="K121" s="5">
        <f t="shared" si="22"/>
        <v>12.987012987012987</v>
      </c>
      <c r="M121">
        <f t="shared" si="18"/>
        <v>0</v>
      </c>
      <c r="N121">
        <f t="shared" si="19"/>
        <v>2.2871452442842188</v>
      </c>
      <c r="P121" t="s">
        <v>395</v>
      </c>
      <c r="Q121" t="s">
        <v>74</v>
      </c>
      <c r="R121">
        <v>6.5869783027199993E-2</v>
      </c>
      <c r="S121">
        <v>2.8799999999999999E-2</v>
      </c>
      <c r="T121">
        <v>0</v>
      </c>
      <c r="U121">
        <v>2.8799999999999999E-2</v>
      </c>
    </row>
    <row r="122" spans="2:21" x14ac:dyDescent="0.25">
      <c r="B122" t="s">
        <v>65</v>
      </c>
      <c r="C122" t="s">
        <v>59</v>
      </c>
      <c r="D122" t="s">
        <v>47</v>
      </c>
      <c r="E122" t="s">
        <v>11</v>
      </c>
      <c r="F122" s="5">
        <f t="shared" si="21"/>
        <v>12.987012987012987</v>
      </c>
      <c r="G122" s="5"/>
      <c r="H122" t="str">
        <f t="shared" si="20"/>
        <v>T24_2025|SFm|Below Grade Interior Walls|CZ06</v>
      </c>
      <c r="I122" t="s">
        <v>74</v>
      </c>
      <c r="J122">
        <v>0</v>
      </c>
      <c r="K122" s="5">
        <f t="shared" si="22"/>
        <v>12.987012987012987</v>
      </c>
      <c r="M122">
        <f t="shared" si="18"/>
        <v>0</v>
      </c>
      <c r="N122">
        <f t="shared" si="19"/>
        <v>2.2871452442842188</v>
      </c>
      <c r="P122" t="s">
        <v>396</v>
      </c>
      <c r="Q122" t="s">
        <v>74</v>
      </c>
      <c r="R122">
        <v>6.5869783027199993E-2</v>
      </c>
      <c r="S122">
        <v>2.8799999999999999E-2</v>
      </c>
      <c r="T122">
        <v>0</v>
      </c>
      <c r="U122">
        <v>2.8799999999999999E-2</v>
      </c>
    </row>
    <row r="123" spans="2:21" x14ac:dyDescent="0.25">
      <c r="B123" t="s">
        <v>65</v>
      </c>
      <c r="C123" t="s">
        <v>59</v>
      </c>
      <c r="D123" t="s">
        <v>47</v>
      </c>
      <c r="E123" t="s">
        <v>12</v>
      </c>
      <c r="F123" s="5">
        <f t="shared" si="21"/>
        <v>12.987012987012987</v>
      </c>
      <c r="G123" s="5"/>
      <c r="H123" t="str">
        <f t="shared" si="20"/>
        <v>T24_2025|SFm|Below Grade Interior Walls|CZ07</v>
      </c>
      <c r="I123" t="s">
        <v>74</v>
      </c>
      <c r="J123">
        <v>0</v>
      </c>
      <c r="K123" s="5">
        <f t="shared" si="22"/>
        <v>12.987012987012987</v>
      </c>
      <c r="M123">
        <f t="shared" si="18"/>
        <v>0</v>
      </c>
      <c r="N123">
        <f t="shared" si="19"/>
        <v>2.2871452442842188</v>
      </c>
      <c r="P123" t="s">
        <v>397</v>
      </c>
      <c r="Q123" t="s">
        <v>74</v>
      </c>
      <c r="R123">
        <v>6.5869783027199993E-2</v>
      </c>
      <c r="S123">
        <v>2.8799999999999999E-2</v>
      </c>
      <c r="T123">
        <v>0</v>
      </c>
      <c r="U123">
        <v>2.8799999999999999E-2</v>
      </c>
    </row>
    <row r="124" spans="2:21" x14ac:dyDescent="0.25">
      <c r="B124" t="s">
        <v>65</v>
      </c>
      <c r="C124" t="s">
        <v>59</v>
      </c>
      <c r="D124" t="s">
        <v>47</v>
      </c>
      <c r="E124" t="s">
        <v>13</v>
      </c>
      <c r="F124" s="5">
        <f t="shared" si="21"/>
        <v>12.987012987012987</v>
      </c>
      <c r="G124" s="5"/>
      <c r="H124" t="str">
        <f t="shared" si="20"/>
        <v>T24_2025|SFm|Below Grade Interior Walls|CZ08</v>
      </c>
      <c r="I124" t="s">
        <v>74</v>
      </c>
      <c r="J124">
        <v>0</v>
      </c>
      <c r="K124" s="5">
        <f t="shared" si="22"/>
        <v>12.987012987012987</v>
      </c>
      <c r="M124">
        <f t="shared" si="18"/>
        <v>0</v>
      </c>
      <c r="N124">
        <f t="shared" si="19"/>
        <v>2.2871452442842188</v>
      </c>
      <c r="P124" t="s">
        <v>398</v>
      </c>
      <c r="Q124" t="s">
        <v>74</v>
      </c>
      <c r="R124">
        <v>6.5869783027199993E-2</v>
      </c>
      <c r="S124">
        <v>2.8799999999999999E-2</v>
      </c>
      <c r="T124">
        <v>0</v>
      </c>
      <c r="U124">
        <v>2.8799999999999999E-2</v>
      </c>
    </row>
    <row r="125" spans="2:21" x14ac:dyDescent="0.25">
      <c r="B125" t="s">
        <v>65</v>
      </c>
      <c r="C125" t="s">
        <v>59</v>
      </c>
      <c r="D125" t="s">
        <v>47</v>
      </c>
      <c r="E125" t="s">
        <v>14</v>
      </c>
      <c r="F125" s="5">
        <f t="shared" si="21"/>
        <v>12.987012987012987</v>
      </c>
      <c r="G125" s="5"/>
      <c r="H125" t="str">
        <f t="shared" si="20"/>
        <v>T24_2025|SFm|Below Grade Interior Walls|CZ09</v>
      </c>
      <c r="I125" t="s">
        <v>74</v>
      </c>
      <c r="J125">
        <v>0</v>
      </c>
      <c r="K125" s="5">
        <f t="shared" si="22"/>
        <v>12.987012987012987</v>
      </c>
      <c r="M125">
        <f t="shared" si="18"/>
        <v>0</v>
      </c>
      <c r="N125">
        <f t="shared" si="19"/>
        <v>2.2871452442842188</v>
      </c>
      <c r="P125" t="s">
        <v>399</v>
      </c>
      <c r="Q125" t="s">
        <v>74</v>
      </c>
      <c r="R125">
        <v>6.5869783027199993E-2</v>
      </c>
      <c r="S125">
        <v>2.8799999999999999E-2</v>
      </c>
      <c r="T125">
        <v>0</v>
      </c>
      <c r="U125">
        <v>2.8799999999999999E-2</v>
      </c>
    </row>
    <row r="126" spans="2:21" x14ac:dyDescent="0.25">
      <c r="B126" t="s">
        <v>65</v>
      </c>
      <c r="C126" t="s">
        <v>59</v>
      </c>
      <c r="D126" t="s">
        <v>47</v>
      </c>
      <c r="E126" t="s">
        <v>15</v>
      </c>
      <c r="F126" s="5">
        <f t="shared" si="21"/>
        <v>12.987012987012987</v>
      </c>
      <c r="G126" s="5"/>
      <c r="H126" t="str">
        <f t="shared" si="20"/>
        <v>T24_2025|SFm|Below Grade Interior Walls|CZ10</v>
      </c>
      <c r="I126" t="s">
        <v>74</v>
      </c>
      <c r="J126">
        <v>0</v>
      </c>
      <c r="K126" s="5">
        <f t="shared" si="22"/>
        <v>12.987012987012987</v>
      </c>
      <c r="M126">
        <f t="shared" si="18"/>
        <v>0</v>
      </c>
      <c r="N126">
        <f t="shared" si="19"/>
        <v>2.2871452442842188</v>
      </c>
      <c r="P126" t="s">
        <v>400</v>
      </c>
      <c r="Q126" t="s">
        <v>74</v>
      </c>
      <c r="R126">
        <v>6.5869783027199993E-2</v>
      </c>
      <c r="S126">
        <v>2.8799999999999999E-2</v>
      </c>
      <c r="T126">
        <v>0</v>
      </c>
      <c r="U126">
        <v>2.8799999999999999E-2</v>
      </c>
    </row>
    <row r="127" spans="2:21" x14ac:dyDescent="0.25">
      <c r="B127" t="s">
        <v>65</v>
      </c>
      <c r="C127" t="s">
        <v>59</v>
      </c>
      <c r="D127" t="s">
        <v>47</v>
      </c>
      <c r="E127" t="s">
        <v>16</v>
      </c>
      <c r="F127" s="5">
        <f t="shared" si="21"/>
        <v>12.987012987012987</v>
      </c>
      <c r="G127" s="5"/>
      <c r="H127" t="str">
        <f t="shared" si="20"/>
        <v>T24_2025|SFm|Below Grade Interior Walls|CZ11</v>
      </c>
      <c r="I127" t="s">
        <v>74</v>
      </c>
      <c r="J127">
        <v>0</v>
      </c>
      <c r="K127" s="5">
        <f t="shared" si="22"/>
        <v>12.987012987012987</v>
      </c>
      <c r="M127">
        <f t="shared" si="18"/>
        <v>0</v>
      </c>
      <c r="N127">
        <f t="shared" si="19"/>
        <v>2.2871452442842188</v>
      </c>
      <c r="P127" t="s">
        <v>401</v>
      </c>
      <c r="Q127" t="s">
        <v>74</v>
      </c>
      <c r="R127">
        <v>6.5869783027199993E-2</v>
      </c>
      <c r="S127">
        <v>2.8799999999999999E-2</v>
      </c>
      <c r="T127">
        <v>0</v>
      </c>
      <c r="U127">
        <v>2.8799999999999999E-2</v>
      </c>
    </row>
    <row r="128" spans="2:21" x14ac:dyDescent="0.25">
      <c r="B128" t="s">
        <v>65</v>
      </c>
      <c r="C128" t="s">
        <v>59</v>
      </c>
      <c r="D128" t="s">
        <v>47</v>
      </c>
      <c r="E128" t="s">
        <v>17</v>
      </c>
      <c r="F128" s="5">
        <f t="shared" si="21"/>
        <v>12.987012987012987</v>
      </c>
      <c r="G128" s="5"/>
      <c r="H128" t="str">
        <f t="shared" si="20"/>
        <v>T24_2025|SFm|Below Grade Interior Walls|CZ12</v>
      </c>
      <c r="I128" t="s">
        <v>74</v>
      </c>
      <c r="J128">
        <v>0</v>
      </c>
      <c r="K128" s="5">
        <f t="shared" si="22"/>
        <v>12.987012987012987</v>
      </c>
      <c r="M128">
        <f t="shared" si="18"/>
        <v>0</v>
      </c>
      <c r="N128">
        <f t="shared" si="19"/>
        <v>2.2871452442842188</v>
      </c>
      <c r="P128" t="s">
        <v>402</v>
      </c>
      <c r="Q128" t="s">
        <v>74</v>
      </c>
      <c r="R128">
        <v>6.5869783027199993E-2</v>
      </c>
      <c r="S128">
        <v>2.8799999999999999E-2</v>
      </c>
      <c r="T128">
        <v>0</v>
      </c>
      <c r="U128">
        <v>2.8799999999999999E-2</v>
      </c>
    </row>
    <row r="129" spans="2:21" x14ac:dyDescent="0.25">
      <c r="B129" t="s">
        <v>65</v>
      </c>
      <c r="C129" t="s">
        <v>59</v>
      </c>
      <c r="D129" t="s">
        <v>47</v>
      </c>
      <c r="E129" t="s">
        <v>18</v>
      </c>
      <c r="F129" s="5">
        <f t="shared" si="21"/>
        <v>12.987012987012987</v>
      </c>
      <c r="G129" s="5"/>
      <c r="H129" t="str">
        <f t="shared" si="20"/>
        <v>T24_2025|SFm|Below Grade Interior Walls|CZ13</v>
      </c>
      <c r="I129" t="s">
        <v>74</v>
      </c>
      <c r="J129">
        <v>0</v>
      </c>
      <c r="K129" s="5">
        <f t="shared" si="22"/>
        <v>12.987012987012987</v>
      </c>
      <c r="M129">
        <f t="shared" si="18"/>
        <v>0</v>
      </c>
      <c r="N129">
        <f t="shared" si="19"/>
        <v>2.2871452442842188</v>
      </c>
      <c r="P129" t="s">
        <v>403</v>
      </c>
      <c r="Q129" t="s">
        <v>74</v>
      </c>
      <c r="R129">
        <v>6.5869783027199993E-2</v>
      </c>
      <c r="S129">
        <v>2.8799999999999999E-2</v>
      </c>
      <c r="T129">
        <v>0</v>
      </c>
      <c r="U129">
        <v>2.8799999999999999E-2</v>
      </c>
    </row>
    <row r="130" spans="2:21" x14ac:dyDescent="0.25">
      <c r="B130" t="s">
        <v>65</v>
      </c>
      <c r="C130" t="s">
        <v>59</v>
      </c>
      <c r="D130" t="s">
        <v>47</v>
      </c>
      <c r="E130" t="s">
        <v>19</v>
      </c>
      <c r="F130" s="5">
        <f t="shared" si="21"/>
        <v>12.987012987012987</v>
      </c>
      <c r="G130" s="5"/>
      <c r="H130" t="str">
        <f t="shared" si="20"/>
        <v>T24_2025|SFm|Below Grade Interior Walls|CZ14</v>
      </c>
      <c r="I130" t="s">
        <v>74</v>
      </c>
      <c r="J130">
        <v>0</v>
      </c>
      <c r="K130" s="5">
        <f t="shared" si="22"/>
        <v>12.987012987012987</v>
      </c>
      <c r="M130">
        <f t="shared" si="18"/>
        <v>0</v>
      </c>
      <c r="N130">
        <f t="shared" si="19"/>
        <v>2.2871452442842188</v>
      </c>
      <c r="P130" t="s">
        <v>404</v>
      </c>
      <c r="Q130" t="s">
        <v>74</v>
      </c>
      <c r="R130">
        <v>6.5869783027199993E-2</v>
      </c>
      <c r="S130">
        <v>2.8799999999999999E-2</v>
      </c>
      <c r="T130">
        <v>0</v>
      </c>
      <c r="U130">
        <v>2.8799999999999999E-2</v>
      </c>
    </row>
    <row r="131" spans="2:21" x14ac:dyDescent="0.25">
      <c r="B131" t="s">
        <v>65</v>
      </c>
      <c r="C131" t="s">
        <v>59</v>
      </c>
      <c r="D131" t="s">
        <v>47</v>
      </c>
      <c r="E131" t="s">
        <v>20</v>
      </c>
      <c r="F131" s="5">
        <f t="shared" si="21"/>
        <v>12.987012987012987</v>
      </c>
      <c r="G131" s="5"/>
      <c r="H131" t="str">
        <f t="shared" si="20"/>
        <v>T24_2025|SFm|Below Grade Interior Walls|CZ15</v>
      </c>
      <c r="I131" t="s">
        <v>74</v>
      </c>
      <c r="J131">
        <v>0</v>
      </c>
      <c r="K131" s="5">
        <f t="shared" si="22"/>
        <v>12.987012987012987</v>
      </c>
      <c r="M131">
        <f t="shared" si="18"/>
        <v>0</v>
      </c>
      <c r="N131">
        <f t="shared" si="19"/>
        <v>2.2871452442842188</v>
      </c>
      <c r="P131" t="s">
        <v>405</v>
      </c>
      <c r="Q131" t="s">
        <v>74</v>
      </c>
      <c r="R131">
        <v>6.5869783027199993E-2</v>
      </c>
      <c r="S131">
        <v>2.8799999999999999E-2</v>
      </c>
      <c r="T131">
        <v>0</v>
      </c>
      <c r="U131">
        <v>2.8799999999999999E-2</v>
      </c>
    </row>
    <row r="132" spans="2:21" x14ac:dyDescent="0.25">
      <c r="B132" t="s">
        <v>65</v>
      </c>
      <c r="C132" t="s">
        <v>59</v>
      </c>
      <c r="D132" t="s">
        <v>47</v>
      </c>
      <c r="E132" t="s">
        <v>21</v>
      </c>
      <c r="F132" s="5">
        <f>1/0.067</f>
        <v>14.925373134328357</v>
      </c>
      <c r="G132" s="5"/>
      <c r="H132" t="str">
        <f t="shared" si="20"/>
        <v>T24_2025|SFm|Below Grade Interior Walls|CZ16</v>
      </c>
      <c r="I132" t="s">
        <v>74</v>
      </c>
      <c r="J132">
        <v>0</v>
      </c>
      <c r="K132" s="5">
        <f t="shared" si="22"/>
        <v>14.925373134328357</v>
      </c>
      <c r="M132">
        <f t="shared" si="18"/>
        <v>0</v>
      </c>
      <c r="N132">
        <f t="shared" si="19"/>
        <v>2.6285102061176837</v>
      </c>
      <c r="P132" t="s">
        <v>406</v>
      </c>
      <c r="Q132" t="s">
        <v>74</v>
      </c>
      <c r="R132">
        <v>7.5701093932800001E-2</v>
      </c>
      <c r="S132">
        <v>2.8799999999999999E-2</v>
      </c>
      <c r="T132">
        <v>0</v>
      </c>
      <c r="U132">
        <v>2.8799999999999999E-2</v>
      </c>
    </row>
    <row r="133" spans="2:21" x14ac:dyDescent="0.25">
      <c r="B133" t="s">
        <v>65</v>
      </c>
      <c r="C133" t="s">
        <v>59</v>
      </c>
      <c r="D133" t="s">
        <v>51</v>
      </c>
      <c r="E133" t="s">
        <v>6</v>
      </c>
      <c r="F133">
        <f t="shared" ref="F133:F145" si="23">1/0.2</f>
        <v>5</v>
      </c>
      <c r="G133" s="5"/>
      <c r="H133" t="str">
        <f t="shared" si="20"/>
        <v>T24_2025|SFm|Below Grade Exterior Walls|CZ01</v>
      </c>
      <c r="I133" t="s">
        <v>71</v>
      </c>
      <c r="J133">
        <v>0</v>
      </c>
      <c r="K133" s="5">
        <f t="shared" si="22"/>
        <v>5</v>
      </c>
      <c r="M133">
        <f t="shared" ref="M133:M148" si="24">J133/CONVERT_U_VALUES</f>
        <v>0</v>
      </c>
      <c r="N133">
        <f t="shared" ref="N133:N148" si="25">K133/CONVERT_U_VALUES</f>
        <v>0.88055091904942417</v>
      </c>
      <c r="P133" t="s">
        <v>407</v>
      </c>
      <c r="Q133" t="s">
        <v>71</v>
      </c>
      <c r="R133">
        <v>2.5399999999999999E-2</v>
      </c>
      <c r="S133">
        <v>3.7928485912431802E-2</v>
      </c>
      <c r="T133">
        <v>0</v>
      </c>
      <c r="U133">
        <v>4.5900000000000003E-2</v>
      </c>
    </row>
    <row r="134" spans="2:21" x14ac:dyDescent="0.25">
      <c r="B134" t="s">
        <v>65</v>
      </c>
      <c r="C134" t="s">
        <v>59</v>
      </c>
      <c r="D134" t="s">
        <v>51</v>
      </c>
      <c r="E134" t="s">
        <v>7</v>
      </c>
      <c r="F134">
        <f t="shared" si="23"/>
        <v>5</v>
      </c>
      <c r="G134" s="5"/>
      <c r="H134" t="str">
        <f t="shared" si="20"/>
        <v>T24_2025|SFm|Below Grade Exterior Walls|CZ02</v>
      </c>
      <c r="I134" t="s">
        <v>71</v>
      </c>
      <c r="J134">
        <v>0</v>
      </c>
      <c r="K134" s="5">
        <f t="shared" si="22"/>
        <v>5</v>
      </c>
      <c r="M134">
        <f t="shared" si="24"/>
        <v>0</v>
      </c>
      <c r="N134">
        <f t="shared" si="25"/>
        <v>0.88055091904942417</v>
      </c>
      <c r="P134" t="s">
        <v>408</v>
      </c>
      <c r="Q134" t="s">
        <v>71</v>
      </c>
      <c r="R134">
        <v>2.5399999999999999E-2</v>
      </c>
      <c r="S134">
        <v>3.7928485912431802E-2</v>
      </c>
      <c r="T134">
        <v>0</v>
      </c>
      <c r="U134">
        <v>4.5900000000000003E-2</v>
      </c>
    </row>
    <row r="135" spans="2:21" x14ac:dyDescent="0.25">
      <c r="B135" t="s">
        <v>65</v>
      </c>
      <c r="C135" t="s">
        <v>59</v>
      </c>
      <c r="D135" t="s">
        <v>51</v>
      </c>
      <c r="E135" t="s">
        <v>8</v>
      </c>
      <c r="F135">
        <f t="shared" si="23"/>
        <v>5</v>
      </c>
      <c r="G135" s="5"/>
      <c r="H135" t="str">
        <f t="shared" si="20"/>
        <v>T24_2025|SFm|Below Grade Exterior Walls|CZ03</v>
      </c>
      <c r="I135" t="s">
        <v>71</v>
      </c>
      <c r="J135">
        <v>0</v>
      </c>
      <c r="K135" s="5">
        <f t="shared" si="22"/>
        <v>5</v>
      </c>
      <c r="M135">
        <f t="shared" si="24"/>
        <v>0</v>
      </c>
      <c r="N135">
        <f t="shared" si="25"/>
        <v>0.88055091904942417</v>
      </c>
      <c r="P135" t="s">
        <v>409</v>
      </c>
      <c r="Q135" t="s">
        <v>71</v>
      </c>
      <c r="R135">
        <v>2.5399999999999999E-2</v>
      </c>
      <c r="S135">
        <v>3.7928485912431802E-2</v>
      </c>
      <c r="T135">
        <v>0</v>
      </c>
      <c r="U135">
        <v>4.5900000000000003E-2</v>
      </c>
    </row>
    <row r="136" spans="2:21" x14ac:dyDescent="0.25">
      <c r="B136" t="s">
        <v>65</v>
      </c>
      <c r="C136" t="s">
        <v>59</v>
      </c>
      <c r="D136" t="s">
        <v>51</v>
      </c>
      <c r="E136" t="s">
        <v>9</v>
      </c>
      <c r="F136">
        <f t="shared" si="23"/>
        <v>5</v>
      </c>
      <c r="G136" s="5"/>
      <c r="H136" t="str">
        <f t="shared" si="20"/>
        <v>T24_2025|SFm|Below Grade Exterior Walls|CZ04</v>
      </c>
      <c r="I136" t="s">
        <v>71</v>
      </c>
      <c r="J136">
        <v>0</v>
      </c>
      <c r="K136" s="5">
        <f t="shared" si="22"/>
        <v>5</v>
      </c>
      <c r="M136">
        <f t="shared" si="24"/>
        <v>0</v>
      </c>
      <c r="N136">
        <f t="shared" si="25"/>
        <v>0.88055091904942417</v>
      </c>
      <c r="P136" t="s">
        <v>410</v>
      </c>
      <c r="Q136" t="s">
        <v>71</v>
      </c>
      <c r="R136">
        <v>2.5399999999999999E-2</v>
      </c>
      <c r="S136">
        <v>3.7928485912431802E-2</v>
      </c>
      <c r="T136">
        <v>0</v>
      </c>
      <c r="U136">
        <v>4.5900000000000003E-2</v>
      </c>
    </row>
    <row r="137" spans="2:21" x14ac:dyDescent="0.25">
      <c r="B137" t="s">
        <v>65</v>
      </c>
      <c r="C137" t="s">
        <v>59</v>
      </c>
      <c r="D137" t="s">
        <v>51</v>
      </c>
      <c r="E137" t="s">
        <v>10</v>
      </c>
      <c r="F137">
        <f t="shared" si="23"/>
        <v>5</v>
      </c>
      <c r="G137" s="5"/>
      <c r="H137" t="str">
        <f t="shared" si="20"/>
        <v>T24_2025|SFm|Below Grade Exterior Walls|CZ05</v>
      </c>
      <c r="I137" t="s">
        <v>71</v>
      </c>
      <c r="J137">
        <v>0</v>
      </c>
      <c r="K137" s="5">
        <f t="shared" si="22"/>
        <v>5</v>
      </c>
      <c r="M137">
        <f t="shared" si="24"/>
        <v>0</v>
      </c>
      <c r="N137">
        <f t="shared" si="25"/>
        <v>0.88055091904942417</v>
      </c>
      <c r="P137" t="s">
        <v>411</v>
      </c>
      <c r="Q137" t="s">
        <v>71</v>
      </c>
      <c r="R137">
        <v>2.5399999999999999E-2</v>
      </c>
      <c r="S137">
        <v>3.7928485912431802E-2</v>
      </c>
      <c r="T137">
        <v>0</v>
      </c>
      <c r="U137">
        <v>4.5900000000000003E-2</v>
      </c>
    </row>
    <row r="138" spans="2:21" x14ac:dyDescent="0.25">
      <c r="B138" t="s">
        <v>65</v>
      </c>
      <c r="C138" t="s">
        <v>59</v>
      </c>
      <c r="D138" t="s">
        <v>51</v>
      </c>
      <c r="E138" t="s">
        <v>11</v>
      </c>
      <c r="F138">
        <f t="shared" si="23"/>
        <v>5</v>
      </c>
      <c r="G138" s="5"/>
      <c r="H138" t="str">
        <f t="shared" si="20"/>
        <v>T24_2025|SFm|Below Grade Exterior Walls|CZ06</v>
      </c>
      <c r="I138" t="s">
        <v>71</v>
      </c>
      <c r="J138">
        <v>0</v>
      </c>
      <c r="K138" s="5">
        <f t="shared" si="22"/>
        <v>5</v>
      </c>
      <c r="M138">
        <f t="shared" si="24"/>
        <v>0</v>
      </c>
      <c r="N138">
        <f t="shared" si="25"/>
        <v>0.88055091904942417</v>
      </c>
      <c r="P138" t="s">
        <v>412</v>
      </c>
      <c r="Q138" t="s">
        <v>71</v>
      </c>
      <c r="R138">
        <v>2.5399999999999999E-2</v>
      </c>
      <c r="S138">
        <v>3.7928485912431802E-2</v>
      </c>
      <c r="T138">
        <v>0</v>
      </c>
      <c r="U138">
        <v>4.5900000000000003E-2</v>
      </c>
    </row>
    <row r="139" spans="2:21" x14ac:dyDescent="0.25">
      <c r="B139" t="s">
        <v>65</v>
      </c>
      <c r="C139" t="s">
        <v>59</v>
      </c>
      <c r="D139" t="s">
        <v>51</v>
      </c>
      <c r="E139" t="s">
        <v>12</v>
      </c>
      <c r="F139">
        <f t="shared" si="23"/>
        <v>5</v>
      </c>
      <c r="G139" s="5"/>
      <c r="H139" t="str">
        <f t="shared" si="20"/>
        <v>T24_2025|SFm|Below Grade Exterior Walls|CZ07</v>
      </c>
      <c r="I139" t="s">
        <v>71</v>
      </c>
      <c r="J139">
        <v>0</v>
      </c>
      <c r="K139" s="5">
        <f t="shared" si="22"/>
        <v>5</v>
      </c>
      <c r="M139">
        <f t="shared" si="24"/>
        <v>0</v>
      </c>
      <c r="N139">
        <f t="shared" si="25"/>
        <v>0.88055091904942417</v>
      </c>
      <c r="P139" t="s">
        <v>413</v>
      </c>
      <c r="Q139" t="s">
        <v>71</v>
      </c>
      <c r="R139">
        <v>2.5399999999999999E-2</v>
      </c>
      <c r="S139">
        <v>3.7928485912431802E-2</v>
      </c>
      <c r="T139">
        <v>0</v>
      </c>
      <c r="U139">
        <v>4.5900000000000003E-2</v>
      </c>
    </row>
    <row r="140" spans="2:21" x14ac:dyDescent="0.25">
      <c r="B140" t="s">
        <v>65</v>
      </c>
      <c r="C140" t="s">
        <v>59</v>
      </c>
      <c r="D140" t="s">
        <v>51</v>
      </c>
      <c r="E140" t="s">
        <v>13</v>
      </c>
      <c r="F140">
        <f t="shared" si="23"/>
        <v>5</v>
      </c>
      <c r="G140" s="5"/>
      <c r="H140" t="str">
        <f t="shared" si="20"/>
        <v>T24_2025|SFm|Below Grade Exterior Walls|CZ08</v>
      </c>
      <c r="I140" t="s">
        <v>71</v>
      </c>
      <c r="J140">
        <v>0</v>
      </c>
      <c r="K140" s="5">
        <f t="shared" si="22"/>
        <v>5</v>
      </c>
      <c r="M140">
        <f t="shared" si="24"/>
        <v>0</v>
      </c>
      <c r="N140">
        <f t="shared" si="25"/>
        <v>0.88055091904942417</v>
      </c>
      <c r="P140" t="s">
        <v>414</v>
      </c>
      <c r="Q140" t="s">
        <v>71</v>
      </c>
      <c r="R140">
        <v>2.5399999999999999E-2</v>
      </c>
      <c r="S140">
        <v>3.7928485912431802E-2</v>
      </c>
      <c r="T140">
        <v>0</v>
      </c>
      <c r="U140">
        <v>4.5900000000000003E-2</v>
      </c>
    </row>
    <row r="141" spans="2:21" x14ac:dyDescent="0.25">
      <c r="B141" t="s">
        <v>65</v>
      </c>
      <c r="C141" t="s">
        <v>59</v>
      </c>
      <c r="D141" t="s">
        <v>51</v>
      </c>
      <c r="E141" t="s">
        <v>14</v>
      </c>
      <c r="F141">
        <f t="shared" si="23"/>
        <v>5</v>
      </c>
      <c r="G141" s="5"/>
      <c r="H141" t="str">
        <f t="shared" si="20"/>
        <v>T24_2025|SFm|Below Grade Exterior Walls|CZ09</v>
      </c>
      <c r="I141" t="s">
        <v>71</v>
      </c>
      <c r="J141">
        <v>0</v>
      </c>
      <c r="K141" s="5">
        <f t="shared" si="22"/>
        <v>5</v>
      </c>
      <c r="M141">
        <f t="shared" si="24"/>
        <v>0</v>
      </c>
      <c r="N141">
        <f t="shared" si="25"/>
        <v>0.88055091904942417</v>
      </c>
      <c r="P141" t="s">
        <v>415</v>
      </c>
      <c r="Q141" t="s">
        <v>71</v>
      </c>
      <c r="R141">
        <v>2.5399999999999999E-2</v>
      </c>
      <c r="S141">
        <v>3.7928485912431802E-2</v>
      </c>
      <c r="T141">
        <v>0</v>
      </c>
      <c r="U141">
        <v>4.5900000000000003E-2</v>
      </c>
    </row>
    <row r="142" spans="2:21" x14ac:dyDescent="0.25">
      <c r="B142" t="s">
        <v>65</v>
      </c>
      <c r="C142" t="s">
        <v>59</v>
      </c>
      <c r="D142" t="s">
        <v>51</v>
      </c>
      <c r="E142" t="s">
        <v>15</v>
      </c>
      <c r="F142">
        <f t="shared" si="23"/>
        <v>5</v>
      </c>
      <c r="G142" s="5"/>
      <c r="H142" t="str">
        <f t="shared" si="20"/>
        <v>T24_2025|SFm|Below Grade Exterior Walls|CZ10</v>
      </c>
      <c r="I142" t="s">
        <v>71</v>
      </c>
      <c r="J142">
        <v>0</v>
      </c>
      <c r="K142" s="5">
        <f t="shared" si="22"/>
        <v>5</v>
      </c>
      <c r="M142">
        <f t="shared" si="24"/>
        <v>0</v>
      </c>
      <c r="N142">
        <f t="shared" si="25"/>
        <v>0.88055091904942417</v>
      </c>
      <c r="P142" t="s">
        <v>416</v>
      </c>
      <c r="Q142" t="s">
        <v>71</v>
      </c>
      <c r="R142">
        <v>2.5399999999999999E-2</v>
      </c>
      <c r="S142">
        <v>3.7928485912431802E-2</v>
      </c>
      <c r="T142">
        <v>0</v>
      </c>
      <c r="U142">
        <v>4.5900000000000003E-2</v>
      </c>
    </row>
    <row r="143" spans="2:21" x14ac:dyDescent="0.25">
      <c r="B143" t="s">
        <v>65</v>
      </c>
      <c r="C143" t="s">
        <v>59</v>
      </c>
      <c r="D143" t="s">
        <v>51</v>
      </c>
      <c r="E143" t="s">
        <v>16</v>
      </c>
      <c r="F143">
        <f t="shared" si="23"/>
        <v>5</v>
      </c>
      <c r="G143" s="5"/>
      <c r="H143" t="str">
        <f t="shared" si="20"/>
        <v>T24_2025|SFm|Below Grade Exterior Walls|CZ11</v>
      </c>
      <c r="I143" t="s">
        <v>71</v>
      </c>
      <c r="J143">
        <v>0</v>
      </c>
      <c r="K143" s="5">
        <f t="shared" si="22"/>
        <v>5</v>
      </c>
      <c r="M143">
        <f t="shared" si="24"/>
        <v>0</v>
      </c>
      <c r="N143">
        <f t="shared" si="25"/>
        <v>0.88055091904942417</v>
      </c>
      <c r="P143" t="s">
        <v>417</v>
      </c>
      <c r="Q143" t="s">
        <v>71</v>
      </c>
      <c r="R143">
        <v>2.5399999999999999E-2</v>
      </c>
      <c r="S143">
        <v>3.7928485912431802E-2</v>
      </c>
      <c r="T143">
        <v>0</v>
      </c>
      <c r="U143">
        <v>4.5900000000000003E-2</v>
      </c>
    </row>
    <row r="144" spans="2:21" x14ac:dyDescent="0.25">
      <c r="B144" t="s">
        <v>65</v>
      </c>
      <c r="C144" t="s">
        <v>59</v>
      </c>
      <c r="D144" t="s">
        <v>51</v>
      </c>
      <c r="E144" t="s">
        <v>17</v>
      </c>
      <c r="F144">
        <f t="shared" si="23"/>
        <v>5</v>
      </c>
      <c r="G144" s="5"/>
      <c r="H144" t="str">
        <f t="shared" si="20"/>
        <v>T24_2025|SFm|Below Grade Exterior Walls|CZ12</v>
      </c>
      <c r="I144" t="s">
        <v>71</v>
      </c>
      <c r="J144">
        <v>0</v>
      </c>
      <c r="K144" s="5">
        <f t="shared" si="22"/>
        <v>5</v>
      </c>
      <c r="M144">
        <f t="shared" si="24"/>
        <v>0</v>
      </c>
      <c r="N144">
        <f t="shared" si="25"/>
        <v>0.88055091904942417</v>
      </c>
      <c r="P144" t="s">
        <v>418</v>
      </c>
      <c r="Q144" t="s">
        <v>71</v>
      </c>
      <c r="R144">
        <v>2.5399999999999999E-2</v>
      </c>
      <c r="S144">
        <v>3.7928485912431802E-2</v>
      </c>
      <c r="T144">
        <v>0</v>
      </c>
      <c r="U144">
        <v>4.5900000000000003E-2</v>
      </c>
    </row>
    <row r="145" spans="2:21" x14ac:dyDescent="0.25">
      <c r="B145" t="s">
        <v>65</v>
      </c>
      <c r="C145" t="s">
        <v>59</v>
      </c>
      <c r="D145" t="s">
        <v>51</v>
      </c>
      <c r="E145" t="s">
        <v>18</v>
      </c>
      <c r="F145">
        <f t="shared" si="23"/>
        <v>5</v>
      </c>
      <c r="G145" s="5"/>
      <c r="H145" t="str">
        <f t="shared" si="20"/>
        <v>T24_2025|SFm|Below Grade Exterior Walls|CZ13</v>
      </c>
      <c r="I145" t="s">
        <v>71</v>
      </c>
      <c r="J145">
        <v>0</v>
      </c>
      <c r="K145" s="5">
        <f t="shared" si="22"/>
        <v>5</v>
      </c>
      <c r="M145">
        <f t="shared" si="24"/>
        <v>0</v>
      </c>
      <c r="N145">
        <f t="shared" si="25"/>
        <v>0.88055091904942417</v>
      </c>
      <c r="P145" t="s">
        <v>419</v>
      </c>
      <c r="Q145" t="s">
        <v>71</v>
      </c>
      <c r="R145">
        <v>2.5399999999999999E-2</v>
      </c>
      <c r="S145">
        <v>3.7928485912431802E-2</v>
      </c>
      <c r="T145">
        <v>0</v>
      </c>
      <c r="U145">
        <v>4.5900000000000003E-2</v>
      </c>
    </row>
    <row r="146" spans="2:21" x14ac:dyDescent="0.25">
      <c r="B146" t="s">
        <v>65</v>
      </c>
      <c r="C146" t="s">
        <v>59</v>
      </c>
      <c r="D146" t="s">
        <v>51</v>
      </c>
      <c r="E146" t="s">
        <v>19</v>
      </c>
      <c r="F146">
        <f>1/0.1</f>
        <v>10</v>
      </c>
      <c r="G146" s="5"/>
      <c r="H146" t="str">
        <f t="shared" si="20"/>
        <v>T24_2025|SFm|Below Grade Exterior Walls|CZ14</v>
      </c>
      <c r="I146" t="s">
        <v>71</v>
      </c>
      <c r="J146">
        <v>0</v>
      </c>
      <c r="K146" s="5">
        <f t="shared" si="22"/>
        <v>10</v>
      </c>
      <c r="M146">
        <f t="shared" si="24"/>
        <v>0</v>
      </c>
      <c r="N146">
        <f t="shared" si="25"/>
        <v>1.7611018380988483</v>
      </c>
      <c r="P146" t="s">
        <v>420</v>
      </c>
      <c r="Q146" t="s">
        <v>71</v>
      </c>
      <c r="R146">
        <v>6.3500000000000001E-2</v>
      </c>
      <c r="S146">
        <v>4.6282290664517403E-2</v>
      </c>
      <c r="T146">
        <v>0</v>
      </c>
      <c r="U146">
        <v>4.5900000000000003E-2</v>
      </c>
    </row>
    <row r="147" spans="2:21" x14ac:dyDescent="0.25">
      <c r="B147" t="s">
        <v>65</v>
      </c>
      <c r="C147" t="s">
        <v>59</v>
      </c>
      <c r="D147" t="s">
        <v>51</v>
      </c>
      <c r="E147" t="s">
        <v>20</v>
      </c>
      <c r="F147">
        <f>1/0.1</f>
        <v>10</v>
      </c>
      <c r="G147" s="5"/>
      <c r="H147" t="str">
        <f t="shared" si="20"/>
        <v>T24_2025|SFm|Below Grade Exterior Walls|CZ15</v>
      </c>
      <c r="I147" t="s">
        <v>71</v>
      </c>
      <c r="J147">
        <v>0</v>
      </c>
      <c r="K147" s="5">
        <f t="shared" si="22"/>
        <v>10</v>
      </c>
      <c r="M147">
        <f t="shared" si="24"/>
        <v>0</v>
      </c>
      <c r="N147">
        <f t="shared" si="25"/>
        <v>1.7611018380988483</v>
      </c>
      <c r="P147" t="s">
        <v>421</v>
      </c>
      <c r="Q147" t="s">
        <v>71</v>
      </c>
      <c r="R147">
        <v>6.3500000000000001E-2</v>
      </c>
      <c r="S147">
        <v>4.6282290664517403E-2</v>
      </c>
      <c r="T147">
        <v>0</v>
      </c>
      <c r="U147">
        <v>4.5900000000000003E-2</v>
      </c>
    </row>
    <row r="148" spans="2:21" x14ac:dyDescent="0.25">
      <c r="B148" t="s">
        <v>65</v>
      </c>
      <c r="C148" t="s">
        <v>59</v>
      </c>
      <c r="D148" t="s">
        <v>51</v>
      </c>
      <c r="E148" t="s">
        <v>21</v>
      </c>
      <c r="F148" s="5">
        <f>1/0.053</f>
        <v>18.867924528301888</v>
      </c>
      <c r="G148" s="5"/>
      <c r="H148" t="str">
        <f t="shared" si="20"/>
        <v>T24_2025|SFm|Below Grade Exterior Walls|CZ16</v>
      </c>
      <c r="I148" t="s">
        <v>71</v>
      </c>
      <c r="J148">
        <v>0</v>
      </c>
      <c r="K148" s="5">
        <f t="shared" si="22"/>
        <v>18.867924528301888</v>
      </c>
      <c r="M148">
        <f t="shared" si="24"/>
        <v>0</v>
      </c>
      <c r="N148">
        <f t="shared" si="25"/>
        <v>3.3228336567902801</v>
      </c>
      <c r="P148" t="s">
        <v>422</v>
      </c>
      <c r="Q148" t="s">
        <v>71</v>
      </c>
      <c r="R148">
        <v>0.1016</v>
      </c>
      <c r="S148">
        <v>4.2774544773015601E-2</v>
      </c>
      <c r="T148">
        <v>0</v>
      </c>
      <c r="U148">
        <v>4.5900000000000003E-2</v>
      </c>
    </row>
  </sheetData>
  <dataValidations count="1">
    <dataValidation type="list" allowBlank="1" showInputMessage="1" showErrorMessage="1" sqref="I5:I148" xr:uid="{D9899AD0-7D44-4EEB-9EC1-9B898A092312}">
      <formula1>Wall_types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30D4-AD4E-4082-88A0-29865FCDD300}">
  <dimension ref="B2:H13"/>
  <sheetViews>
    <sheetView workbookViewId="0">
      <selection activeCell="H4" sqref="H4"/>
    </sheetView>
  </sheetViews>
  <sheetFormatPr defaultRowHeight="15" x14ac:dyDescent="0.25"/>
  <cols>
    <col min="2" max="2" width="27.85546875" bestFit="1" customWidth="1"/>
    <col min="4" max="4" width="30.42578125" bestFit="1" customWidth="1"/>
    <col min="6" max="6" width="19" bestFit="1" customWidth="1"/>
    <col min="9" max="9" width="27.85546875" bestFit="1" customWidth="1"/>
  </cols>
  <sheetData>
    <row r="2" spans="2:8" x14ac:dyDescent="0.25">
      <c r="B2" s="10" t="s">
        <v>82</v>
      </c>
      <c r="D2" s="10" t="s">
        <v>70</v>
      </c>
      <c r="F2" t="s">
        <v>101</v>
      </c>
    </row>
    <row r="3" spans="2:8" x14ac:dyDescent="0.25">
      <c r="B3" t="s">
        <v>83</v>
      </c>
      <c r="D3" t="s">
        <v>71</v>
      </c>
      <c r="F3" t="s">
        <v>102</v>
      </c>
      <c r="G3">
        <v>5.6782633369999997</v>
      </c>
      <c r="H3" t="s">
        <v>144</v>
      </c>
    </row>
    <row r="4" spans="2:8" x14ac:dyDescent="0.25">
      <c r="B4" t="s">
        <v>84</v>
      </c>
      <c r="D4" t="s">
        <v>72</v>
      </c>
    </row>
    <row r="5" spans="2:8" x14ac:dyDescent="0.25">
      <c r="B5" t="s">
        <v>85</v>
      </c>
      <c r="D5" t="s">
        <v>73</v>
      </c>
    </row>
    <row r="6" spans="2:8" x14ac:dyDescent="0.25">
      <c r="B6" t="s">
        <v>86</v>
      </c>
      <c r="D6" t="s">
        <v>74</v>
      </c>
    </row>
    <row r="7" spans="2:8" x14ac:dyDescent="0.25">
      <c r="B7" t="s">
        <v>87</v>
      </c>
      <c r="D7" t="s">
        <v>75</v>
      </c>
    </row>
    <row r="8" spans="2:8" x14ac:dyDescent="0.25">
      <c r="D8" t="s">
        <v>76</v>
      </c>
    </row>
    <row r="9" spans="2:8" x14ac:dyDescent="0.25">
      <c r="D9" t="s">
        <v>77</v>
      </c>
    </row>
    <row r="10" spans="2:8" x14ac:dyDescent="0.25">
      <c r="D10" t="s">
        <v>78</v>
      </c>
    </row>
    <row r="11" spans="2:8" x14ac:dyDescent="0.25">
      <c r="D11" t="s">
        <v>79</v>
      </c>
    </row>
    <row r="12" spans="2:8" x14ac:dyDescent="0.25">
      <c r="D12" t="s">
        <v>80</v>
      </c>
    </row>
    <row r="13" spans="2:8" x14ac:dyDescent="0.25">
      <c r="D13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558CCB-E3DD-479C-BA89-A567579545FF}">
  <ds:schemaRefs>
    <ds:schemaRef ds:uri="http://schemas.microsoft.com/office/2006/metadata/properties"/>
    <ds:schemaRef ds:uri="http://schemas.microsoft.com/office/infopath/2007/PartnerControls"/>
    <ds:schemaRef ds:uri="977ed3b4-dc53-4ccd-91b7-93b67a0eba97"/>
    <ds:schemaRef ds:uri="63e8c1f7-1787-49b1-80e5-dcc3ae9ab6e9"/>
  </ds:schemaRefs>
</ds:datastoreItem>
</file>

<file path=customXml/itemProps2.xml><?xml version="1.0" encoding="utf-8"?>
<ds:datastoreItem xmlns:ds="http://schemas.openxmlformats.org/officeDocument/2006/customXml" ds:itemID="{EF7951FE-67F5-4F27-B739-51D40C9538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62CDA7-C983-4F2C-803C-130108D57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ed3b4-dc53-4ccd-91b7-93b67a0eba97"/>
    <ds:schemaRef ds:uri="63e8c1f7-1787-49b1-80e5-dcc3ae9ab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SFm</vt:lpstr>
      <vt:lpstr>MFm</vt:lpstr>
      <vt:lpstr>Analysis - roofs</vt:lpstr>
      <vt:lpstr>Analysis - walls</vt:lpstr>
      <vt:lpstr>dropdown</vt:lpstr>
      <vt:lpstr>CONVERT_U_VALUES</vt:lpstr>
      <vt:lpstr>Roof_types</vt:lpstr>
      <vt:lpstr>Wall_types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Fette</dc:creator>
  <cp:lastModifiedBy>Nicholas Fette</cp:lastModifiedBy>
  <dcterms:created xsi:type="dcterms:W3CDTF">2025-02-28T17:18:59Z</dcterms:created>
  <dcterms:modified xsi:type="dcterms:W3CDTF">2025-03-18T20:56:58Z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  <property fmtid="{D5CDD505-2E9C-101B-9397-08002B2CF9AE}" pid="3" name="MediaServiceImageTags">
    <vt:lpwstr/>
  </property>
</Properties>
</file>