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codeName="ThisWorkbook" defaultThemeVersion="124226"/>
  <bookViews>
    <workbookView xWindow="240" yWindow="945" windowWidth="14805" windowHeight="6180" tabRatio="707"/>
  </bookViews>
  <sheets>
    <sheet name="Sumif,countif,averageif" sheetId="1" r:id="rId1"/>
    <sheet name="GO TO" sheetId="3" state="hidden" r:id="rId2"/>
    <sheet name="Working with Names" sheetId="4" r:id="rId3"/>
    <sheet name="D-FUNC" sheetId="17" r:id="rId4"/>
    <sheet name="What if" sheetId="29" r:id="rId5"/>
    <sheet name="AGGRE" sheetId="33" r:id="rId6"/>
  </sheets>
  <externalReferences>
    <externalReference r:id="rId7"/>
  </externalReferences>
  <definedNames>
    <definedName name="_xlnm._FilterDatabase" localSheetId="5" hidden="1">AGGRE!$D$1:$E$1</definedName>
    <definedName name="_xlnm._FilterDatabase" localSheetId="3" hidden="1">'D-FUNC'!$A$6:$D$18</definedName>
    <definedName name="_xlnm._FilterDatabase" localSheetId="0" hidden="1">'Sumif,countif,averageif'!$A$19:$E$19</definedName>
    <definedName name="_xlnm._FilterDatabase" localSheetId="2" hidden="1">'Working with Names'!$A$1:$I$33</definedName>
    <definedName name="PRD">'Working with Names'!$A$1:$A$33</definedName>
    <definedName name="PRI">'Working with Names'!$B$1:$B$33</definedName>
    <definedName name="SLE">'Working with Names'!$C$1:$C$33</definedName>
    <definedName name="TOT">'Working with Names'!$D$1:$D$33</definedName>
  </definedNames>
  <calcPr calcId="162913"/>
</workbook>
</file>

<file path=xl/calcChain.xml><?xml version="1.0" encoding="utf-8"?>
<calcChain xmlns="http://schemas.openxmlformats.org/spreadsheetml/2006/main">
  <c r="H2" i="33" l="1"/>
  <c r="D9" i="17" l="1"/>
  <c r="E5" i="1" l="1"/>
  <c r="B6" i="1"/>
  <c r="B5" i="1"/>
  <c r="J28" i="1" l="1"/>
  <c r="J29" i="1"/>
  <c r="J27" i="1"/>
  <c r="I28" i="1"/>
  <c r="I29" i="1"/>
  <c r="I27" i="1"/>
  <c r="O21" i="1"/>
  <c r="O22" i="1"/>
  <c r="O20" i="1"/>
  <c r="N21" i="1"/>
  <c r="N22" i="1"/>
  <c r="N20" i="1"/>
  <c r="D11" i="1"/>
  <c r="D12" i="1"/>
  <c r="D13" i="1"/>
  <c r="D10" i="1"/>
  <c r="K10" i="29" l="1"/>
  <c r="K9" i="29"/>
  <c r="K7" i="29"/>
  <c r="K6" i="29"/>
  <c r="H10" i="29"/>
  <c r="H9" i="29"/>
  <c r="H7" i="29"/>
  <c r="H6" i="29"/>
  <c r="E10" i="29"/>
  <c r="E9" i="29"/>
  <c r="E7" i="29"/>
  <c r="E6" i="29"/>
  <c r="E8" i="29" s="1"/>
  <c r="E12" i="29" s="1"/>
  <c r="H8" i="29" l="1"/>
  <c r="H12" i="29" s="1"/>
  <c r="K8" i="29"/>
  <c r="K12" i="29" s="1"/>
  <c r="E12" i="33"/>
  <c r="E2" i="33"/>
  <c r="B7" i="29"/>
  <c r="B6" i="29"/>
  <c r="D12" i="17"/>
  <c r="D7" i="17"/>
  <c r="D274" i="29"/>
  <c r="B8" i="29" l="1"/>
  <c r="E20" i="1"/>
  <c r="E6" i="33" l="1"/>
  <c r="E11" i="33" l="1"/>
  <c r="E10" i="33"/>
  <c r="E9" i="33"/>
  <c r="E8" i="33"/>
  <c r="E7" i="33"/>
  <c r="E5" i="33"/>
  <c r="E4" i="33"/>
  <c r="E3" i="33"/>
  <c r="E28" i="1" l="1"/>
  <c r="B24" i="29" l="1"/>
  <c r="B23" i="29"/>
  <c r="B21" i="29"/>
  <c r="B10" i="29" l="1"/>
  <c r="B9" i="29"/>
  <c r="B12" i="29" s="1"/>
  <c r="B202" i="29" l="1"/>
  <c r="O206" i="29" l="1"/>
  <c r="B201" i="29"/>
  <c r="E29" i="1" l="1"/>
  <c r="E30" i="1"/>
  <c r="E26" i="1"/>
  <c r="B20" i="29" l="1"/>
  <c r="B22" i="29" s="1"/>
  <c r="B26" i="29" s="1"/>
  <c r="F18" i="29" s="1"/>
  <c r="E36" i="1" l="1"/>
  <c r="E35" i="1"/>
  <c r="E34" i="1"/>
  <c r="G36" i="1" s="1"/>
  <c r="B61" i="1" l="1"/>
  <c r="B57" i="1" l="1"/>
  <c r="E33" i="1" l="1"/>
  <c r="E32" i="1"/>
  <c r="E31" i="1"/>
  <c r="D11" i="17" l="1"/>
  <c r="D2" i="4" l="1"/>
  <c r="E27" i="1" l="1"/>
  <c r="J21" i="1" s="1"/>
  <c r="E25" i="1"/>
  <c r="E24" i="1"/>
  <c r="I21" i="1" s="1"/>
  <c r="E23" i="1"/>
  <c r="J20" i="1" s="1"/>
  <c r="E22" i="1"/>
  <c r="E21" i="1"/>
  <c r="G37" i="1" l="1"/>
  <c r="I22" i="1"/>
  <c r="J22" i="1"/>
  <c r="G35" i="1"/>
  <c r="G34" i="1"/>
  <c r="I20" i="1"/>
  <c r="B205" i="29"/>
  <c r="B204" i="29"/>
  <c r="B203" i="29"/>
  <c r="B207" i="29" l="1"/>
  <c r="E199" i="29" s="1"/>
  <c r="D18" i="17" l="1"/>
  <c r="D17" i="17"/>
  <c r="D16" i="17"/>
  <c r="D15" i="17"/>
  <c r="D14" i="17"/>
  <c r="D13" i="17"/>
  <c r="D10" i="17"/>
  <c r="D8" i="17"/>
  <c r="G7" i="17" l="1"/>
  <c r="F7" i="17"/>
  <c r="B65" i="1"/>
  <c r="B67" i="1" s="1"/>
  <c r="D33" i="4" l="1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K6" i="4" s="1"/>
  <c r="D4" i="4"/>
  <c r="K5" i="4" s="1"/>
  <c r="D3" i="4"/>
  <c r="A11" i="3"/>
  <c r="A2" i="3"/>
  <c r="K4" i="4" l="1"/>
  <c r="G4" i="4"/>
  <c r="K3" i="4"/>
  <c r="G3" i="4"/>
  <c r="G5" i="4"/>
  <c r="G6" i="4"/>
  <c r="C36" i="3"/>
  <c r="C34" i="3"/>
  <c r="C33" i="3"/>
  <c r="C32" i="3"/>
  <c r="C31" i="3"/>
  <c r="B13" i="3" l="1"/>
  <c r="B12" i="3"/>
  <c r="B11" i="3"/>
  <c r="B10" i="3"/>
  <c r="B9" i="3"/>
  <c r="B8" i="3"/>
  <c r="B7" i="3"/>
  <c r="B6" i="3"/>
  <c r="B5" i="3"/>
  <c r="B4" i="3"/>
  <c r="G35" i="3" l="1"/>
  <c r="G34" i="3"/>
  <c r="G33" i="3"/>
  <c r="G32" i="3"/>
  <c r="G31" i="3"/>
  <c r="G30" i="3"/>
  <c r="G24" i="3"/>
  <c r="G23" i="3"/>
  <c r="G22" i="3"/>
  <c r="G21" i="3"/>
  <c r="G20" i="3"/>
  <c r="G19" i="3"/>
  <c r="L19" i="3" l="1"/>
  <c r="G13" i="3"/>
  <c r="G11" i="3"/>
  <c r="G10" i="3"/>
  <c r="G9" i="3"/>
  <c r="G8" i="3"/>
</calcChain>
</file>

<file path=xl/comments1.xml><?xml version="1.0" encoding="utf-8"?>
<comments xmlns="http://schemas.openxmlformats.org/spreadsheetml/2006/main">
  <authors>
    <author>Author</author>
  </authors>
  <commentList>
    <comment ref="E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hiiii
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hi
</t>
        </r>
      </text>
    </comment>
    <comment ref="L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hi
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hi
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hiiii
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hi
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hi
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hiiii
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hi
</t>
        </r>
      </text>
    </comment>
  </commentList>
</comments>
</file>

<file path=xl/sharedStrings.xml><?xml version="1.0" encoding="utf-8"?>
<sst xmlns="http://schemas.openxmlformats.org/spreadsheetml/2006/main" count="325" uniqueCount="127">
  <si>
    <t>ABS</t>
  </si>
  <si>
    <t>Aggregate</t>
  </si>
  <si>
    <t>Power</t>
  </si>
  <si>
    <t>Product</t>
  </si>
  <si>
    <t>Rand</t>
  </si>
  <si>
    <t>Randbetween</t>
  </si>
  <si>
    <t>Round</t>
  </si>
  <si>
    <t>Rounddown</t>
  </si>
  <si>
    <t>Roundup</t>
  </si>
  <si>
    <t>Subtotal</t>
  </si>
  <si>
    <t>Math &amp; Trig Functions</t>
  </si>
  <si>
    <t>Apple</t>
  </si>
  <si>
    <t>Banana</t>
  </si>
  <si>
    <t>Countif</t>
  </si>
  <si>
    <t>Countifs</t>
  </si>
  <si>
    <t>Small</t>
  </si>
  <si>
    <t>A</t>
  </si>
  <si>
    <t>B</t>
  </si>
  <si>
    <t>C</t>
  </si>
  <si>
    <t>D</t>
  </si>
  <si>
    <t>F</t>
  </si>
  <si>
    <t>X</t>
  </si>
  <si>
    <t>Y</t>
  </si>
  <si>
    <t>Comment</t>
  </si>
  <si>
    <t>Content</t>
  </si>
  <si>
    <t>Formula</t>
  </si>
  <si>
    <t>kp</t>
  </si>
  <si>
    <t>Z</t>
  </si>
  <si>
    <t>Orange</t>
  </si>
  <si>
    <t>Price</t>
  </si>
  <si>
    <t>Sumif</t>
  </si>
  <si>
    <t>Sumifs</t>
  </si>
  <si>
    <t>Min</t>
  </si>
  <si>
    <t>Large</t>
  </si>
  <si>
    <t>Raj</t>
  </si>
  <si>
    <t>Ajay</t>
  </si>
  <si>
    <t>Pankaj</t>
  </si>
  <si>
    <t>Suneep</t>
  </si>
  <si>
    <t>Current Asstes</t>
  </si>
  <si>
    <t>Fixed</t>
  </si>
  <si>
    <t>Prepaid</t>
  </si>
  <si>
    <t>Total Assts</t>
  </si>
  <si>
    <t>Total CA</t>
  </si>
  <si>
    <t>Total FA</t>
  </si>
  <si>
    <t>Total Others</t>
  </si>
  <si>
    <t>ctr+ent</t>
  </si>
  <si>
    <t>Product1</t>
  </si>
  <si>
    <t>Product2</t>
  </si>
  <si>
    <t>Product3</t>
  </si>
  <si>
    <t>Product4</t>
  </si>
  <si>
    <t>E</t>
  </si>
  <si>
    <t>IN KG</t>
  </si>
  <si>
    <t>PRODUCT</t>
  </si>
  <si>
    <t>SALES</t>
  </si>
  <si>
    <t>TOTAL</t>
  </si>
  <si>
    <t>Total SALE</t>
  </si>
  <si>
    <t>Sum of Total Sale</t>
  </si>
  <si>
    <t>DSUM</t>
  </si>
  <si>
    <t>DCOUNT</t>
  </si>
  <si>
    <t>DMAX</t>
  </si>
  <si>
    <t>TRUNC</t>
  </si>
  <si>
    <t>DMIN</t>
  </si>
  <si>
    <t>Max</t>
  </si>
  <si>
    <t>Average of PRICE</t>
  </si>
  <si>
    <t>Sum Of Total Sales</t>
  </si>
  <si>
    <t>UNITS</t>
  </si>
  <si>
    <t>PRICE</t>
  </si>
  <si>
    <t>COGS</t>
  </si>
  <si>
    <t>GROSS PROFIT</t>
  </si>
  <si>
    <t>ADMIN EXP.</t>
  </si>
  <si>
    <t>OFFICE EXP.</t>
  </si>
  <si>
    <t>RENT</t>
  </si>
  <si>
    <t>NET PROFIT</t>
  </si>
  <si>
    <t>Amount</t>
  </si>
  <si>
    <t>What if Analysis -Goal Seek</t>
  </si>
  <si>
    <t>What if Analysis -Data Table-Single Input</t>
  </si>
  <si>
    <t>What if Analysis -Data Table-Double Input</t>
  </si>
  <si>
    <t>I</t>
  </si>
  <si>
    <t>J</t>
  </si>
  <si>
    <t>K</t>
  </si>
  <si>
    <t>PRO</t>
  </si>
  <si>
    <t>AMOUNT</t>
  </si>
  <si>
    <t>Price &gt;=</t>
  </si>
  <si>
    <t>&gt;=50</t>
  </si>
  <si>
    <t>&gt;=55</t>
  </si>
  <si>
    <t>&gt;=65</t>
  </si>
  <si>
    <t xml:space="preserve">SALES </t>
  </si>
  <si>
    <t>Appble</t>
  </si>
  <si>
    <t>Boat</t>
  </si>
  <si>
    <t>Banna</t>
  </si>
  <si>
    <t>Bataa</t>
  </si>
  <si>
    <t>Bananaaaa</t>
  </si>
  <si>
    <t>Orangea</t>
  </si>
  <si>
    <t>BlAla</t>
  </si>
  <si>
    <t>Average ifS</t>
  </si>
  <si>
    <t>Average if</t>
  </si>
  <si>
    <t>Baaani</t>
  </si>
  <si>
    <t>&lt;=35</t>
  </si>
  <si>
    <t>&lt;=45</t>
  </si>
  <si>
    <t>&lt;=20</t>
  </si>
  <si>
    <t>SumifS</t>
  </si>
  <si>
    <t>COUNTIFS</t>
  </si>
  <si>
    <t>SALES &lt;=</t>
  </si>
  <si>
    <t>Average ifs</t>
  </si>
  <si>
    <t>W</t>
  </si>
  <si>
    <t>*</t>
  </si>
  <si>
    <t>Asterik</t>
  </si>
  <si>
    <t>?</t>
  </si>
  <si>
    <t>Question Mark</t>
  </si>
  <si>
    <t>A Single Question Mark (?) Can Repalce The Single Character.</t>
  </si>
  <si>
    <t>A Single Asterik (*) Can Replace The Multiple Charecters.</t>
  </si>
  <si>
    <t>B*</t>
  </si>
  <si>
    <t>All Text Which is start with B</t>
  </si>
  <si>
    <t>B*A</t>
  </si>
  <si>
    <t>B???A</t>
  </si>
  <si>
    <t>*A</t>
  </si>
  <si>
    <t>All Text which is and on A</t>
  </si>
  <si>
    <t>&gt;=51</t>
  </si>
  <si>
    <t>&gt;=45</t>
  </si>
  <si>
    <t>All Text Which is start with B or and on A</t>
  </si>
  <si>
    <t>All Text Which is start with B or and on A and put 3 letter between B and A</t>
  </si>
  <si>
    <t>&gt;=35</t>
  </si>
  <si>
    <t>If you want net profilt baised on deffrent price &amp; Unit</t>
  </si>
  <si>
    <t>SUM</t>
  </si>
  <si>
    <t>w</t>
  </si>
  <si>
    <t>If you want set Target so use what if analysis (Goal Seek)  function in data tab</t>
  </si>
  <si>
    <t>If you want Net Profit basied on different price so use Data Table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</si>
</sst>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_ ;\-0.0\ "/>
    <numFmt numFmtId="165" formatCode="0.0"/>
    <numFmt numFmtId="166" formatCode="0_ ;\-0\ "/>
    <numFmt numFmtId="167" formatCode="0.000000_ ;\-0.000000\ "/>
    <numFmt numFmtId="168" formatCode="0.0000"/>
    <numFmt numFmtId="169" formatCode="0.000000"/>
    <numFmt numFmtId="170" formatCode="mm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quotePrefix="1"/>
    <xf numFmtId="0" fontId="1" fillId="0" borderId="0" xfId="0" applyFont="1"/>
    <xf numFmtId="1" fontId="0" fillId="0" borderId="0" xfId="0" applyNumberFormat="1"/>
    <xf numFmtId="0" fontId="0" fillId="3" borderId="0" xfId="0" applyFill="1"/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 applyFill="1"/>
    <xf numFmtId="2" fontId="0" fillId="0" borderId="0" xfId="0" applyNumberFormat="1"/>
    <xf numFmtId="0" fontId="0" fillId="0" borderId="0" xfId="0" applyFill="1"/>
    <xf numFmtId="2" fontId="0" fillId="3" borderId="0" xfId="0" applyNumberFormat="1" applyFill="1"/>
    <xf numFmtId="165" fontId="0" fillId="0" borderId="0" xfId="0" applyNumberFormat="1" applyFill="1"/>
    <xf numFmtId="0" fontId="0" fillId="0" borderId="0" xfId="0" quotePrefix="1" applyFill="1"/>
    <xf numFmtId="0" fontId="1" fillId="4" borderId="0" xfId="0" applyFont="1" applyFill="1"/>
    <xf numFmtId="0" fontId="6" fillId="0" borderId="0" xfId="0" applyFont="1" applyFill="1"/>
    <xf numFmtId="0" fontId="0" fillId="5" borderId="0" xfId="0" applyFill="1"/>
    <xf numFmtId="164" fontId="0" fillId="5" borderId="0" xfId="0" applyNumberFormat="1" applyFill="1"/>
    <xf numFmtId="166" fontId="0" fillId="0" borderId="0" xfId="0" applyNumberFormat="1"/>
    <xf numFmtId="0" fontId="1" fillId="0" borderId="0" xfId="0" applyFont="1" applyFill="1"/>
    <xf numFmtId="164" fontId="0" fillId="0" borderId="0" xfId="0" quotePrefix="1" applyNumberFormat="1" applyFill="1"/>
    <xf numFmtId="167" fontId="0" fillId="0" borderId="0" xfId="0" applyNumberFormat="1"/>
    <xf numFmtId="0" fontId="0" fillId="4" borderId="0" xfId="0" applyFill="1"/>
    <xf numFmtId="168" fontId="0" fillId="0" borderId="0" xfId="0" applyNumberFormat="1"/>
    <xf numFmtId="2" fontId="0" fillId="0" borderId="0" xfId="0" quotePrefix="1" applyNumberFormat="1"/>
    <xf numFmtId="169" fontId="0" fillId="0" borderId="0" xfId="0" applyNumberFormat="1"/>
    <xf numFmtId="0" fontId="0" fillId="0" borderId="0" xfId="0" applyProtection="1">
      <protection hidden="1"/>
    </xf>
    <xf numFmtId="0" fontId="0" fillId="6" borderId="0" xfId="0" applyFill="1"/>
    <xf numFmtId="0" fontId="0" fillId="2" borderId="0" xfId="0" applyFill="1" applyAlignment="1" applyProtection="1">
      <alignment horizontal="right"/>
    </xf>
    <xf numFmtId="165" fontId="0" fillId="2" borderId="0" xfId="0" applyNumberFormat="1" applyFill="1" applyAlignment="1" applyProtection="1">
      <alignment horizontal="right"/>
    </xf>
    <xf numFmtId="0" fontId="0" fillId="0" borderId="0" xfId="0" applyProtection="1"/>
    <xf numFmtId="0" fontId="0" fillId="0" borderId="0" xfId="0" applyFill="1" applyProtection="1"/>
    <xf numFmtId="165" fontId="0" fillId="0" borderId="0" xfId="0" applyNumberFormat="1" applyFill="1" applyProtection="1"/>
    <xf numFmtId="165" fontId="0" fillId="0" borderId="0" xfId="0" applyNumberFormat="1" applyProtection="1"/>
    <xf numFmtId="1" fontId="0" fillId="6" borderId="0" xfId="0" applyNumberFormat="1" applyFill="1"/>
    <xf numFmtId="1" fontId="0" fillId="4" borderId="0" xfId="0" applyNumberFormat="1" applyFill="1"/>
    <xf numFmtId="170" fontId="0" fillId="0" borderId="0" xfId="0" applyNumberFormat="1"/>
    <xf numFmtId="15" fontId="0" fillId="0" borderId="0" xfId="0" applyNumberFormat="1"/>
    <xf numFmtId="164" fontId="0" fillId="0" borderId="0" xfId="0" applyNumberFormat="1" applyFont="1" applyFill="1"/>
    <xf numFmtId="164" fontId="0" fillId="4" borderId="0" xfId="0" applyNumberFormat="1" applyFill="1"/>
    <xf numFmtId="0" fontId="1" fillId="7" borderId="0" xfId="0" applyFont="1" applyFill="1"/>
    <xf numFmtId="164" fontId="1" fillId="7" borderId="0" xfId="0" applyNumberFormat="1" applyFont="1" applyFill="1"/>
    <xf numFmtId="0" fontId="1" fillId="8" borderId="0" xfId="0" applyFont="1" applyFill="1"/>
    <xf numFmtId="0" fontId="0" fillId="7" borderId="0" xfId="0" applyFill="1"/>
    <xf numFmtId="0" fontId="0" fillId="7" borderId="0" xfId="0" applyFill="1" applyAlignment="1">
      <alignment horizontal="right"/>
    </xf>
    <xf numFmtId="165" fontId="0" fillId="7" borderId="0" xfId="0" applyNumberFormat="1" applyFill="1" applyAlignment="1">
      <alignment horizontal="right"/>
    </xf>
    <xf numFmtId="0" fontId="1" fillId="2" borderId="0" xfId="0" applyFont="1" applyFill="1"/>
    <xf numFmtId="0" fontId="0" fillId="9" borderId="0" xfId="0" applyFill="1"/>
    <xf numFmtId="164" fontId="1" fillId="0" borderId="0" xfId="0" applyNumberFormat="1" applyFont="1" applyFill="1"/>
    <xf numFmtId="166" fontId="0" fillId="0" borderId="0" xfId="0" applyNumberFormat="1" applyFill="1"/>
    <xf numFmtId="2" fontId="0" fillId="0" borderId="0" xfId="0" applyNumberFormat="1" applyFill="1"/>
    <xf numFmtId="169" fontId="0" fillId="0" borderId="0" xfId="0" applyNumberFormat="1" applyFill="1"/>
    <xf numFmtId="164" fontId="1" fillId="2" borderId="0" xfId="0" applyNumberFormat="1" applyFont="1" applyFill="1"/>
    <xf numFmtId="0" fontId="1" fillId="0" borderId="0" xfId="0" applyFont="1" applyFill="1" applyBorder="1"/>
    <xf numFmtId="0" fontId="0" fillId="0" borderId="0" xfId="0" applyFill="1" applyAlignment="1">
      <alignment horizontal="center"/>
    </xf>
    <xf numFmtId="2" fontId="0" fillId="0" borderId="0" xfId="0" quotePrefix="1" applyNumberFormat="1" applyFill="1"/>
    <xf numFmtId="165" fontId="0" fillId="6" borderId="0" xfId="0" applyNumberFormat="1" applyFill="1" applyProtection="1"/>
    <xf numFmtId="0" fontId="0" fillId="0" borderId="0" xfId="0" applyAlignment="1">
      <alignment wrapText="1"/>
    </xf>
    <xf numFmtId="0" fontId="1" fillId="0" borderId="0" xfId="0" applyFont="1" applyBorder="1"/>
    <xf numFmtId="0" fontId="0" fillId="0" borderId="0" xfId="0" applyFill="1" applyAlignment="1" applyProtection="1">
      <alignment horizontal="right"/>
    </xf>
    <xf numFmtId="165" fontId="0" fillId="0" borderId="0" xfId="0" applyNumberFormat="1" applyFill="1" applyAlignment="1" applyProtection="1">
      <alignment horizontal="right"/>
    </xf>
    <xf numFmtId="0" fontId="0" fillId="0" borderId="0" xfId="0" applyBorder="1"/>
    <xf numFmtId="0" fontId="0" fillId="0" borderId="0" xfId="0" applyFill="1" applyBorder="1"/>
    <xf numFmtId="165" fontId="0" fillId="0" borderId="0" xfId="0" applyNumberFormat="1" applyFill="1" applyProtection="1">
      <protection hidden="1"/>
    </xf>
    <xf numFmtId="0" fontId="0" fillId="0" borderId="0" xfId="0" applyFill="1" applyAlignment="1">
      <alignment horizontal="center" wrapText="1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/>
    </xf>
    <xf numFmtId="164" fontId="0" fillId="10" borderId="0" xfId="0" applyNumberFormat="1" applyFill="1"/>
    <xf numFmtId="0" fontId="0" fillId="10" borderId="0" xfId="0" applyFill="1" applyAlignment="1">
      <alignment horizontal="center"/>
    </xf>
    <xf numFmtId="0" fontId="0" fillId="10" borderId="0" xfId="0" applyFill="1"/>
    <xf numFmtId="0" fontId="0" fillId="11" borderId="0" xfId="0" applyFill="1"/>
    <xf numFmtId="164" fontId="0" fillId="2" borderId="0" xfId="0" applyNumberFormat="1" applyFont="1" applyFill="1"/>
    <xf numFmtId="0" fontId="0" fillId="12" borderId="0" xfId="0" applyFill="1"/>
    <xf numFmtId="164" fontId="1" fillId="13" borderId="2" xfId="0" applyNumberFormat="1" applyFont="1" applyFill="1" applyBorder="1"/>
    <xf numFmtId="164" fontId="1" fillId="13" borderId="3" xfId="0" applyNumberFormat="1" applyFont="1" applyFill="1" applyBorder="1"/>
    <xf numFmtId="0" fontId="1" fillId="13" borderId="3" xfId="0" applyFont="1" applyFill="1" applyBorder="1" applyAlignment="1"/>
    <xf numFmtId="0" fontId="1" fillId="13" borderId="4" xfId="0" applyFont="1" applyFill="1" applyBorder="1" applyAlignment="1"/>
    <xf numFmtId="164" fontId="1" fillId="13" borderId="5" xfId="0" applyNumberFormat="1" applyFont="1" applyFill="1" applyBorder="1"/>
    <xf numFmtId="164" fontId="1" fillId="13" borderId="6" xfId="0" applyNumberFormat="1" applyFont="1" applyFill="1" applyBorder="1"/>
    <xf numFmtId="164" fontId="1" fillId="13" borderId="13" xfId="0" applyNumberFormat="1" applyFont="1" applyFill="1" applyBorder="1"/>
    <xf numFmtId="164" fontId="1" fillId="13" borderId="1" xfId="0" applyNumberFormat="1" applyFont="1" applyFill="1" applyBorder="1"/>
    <xf numFmtId="0" fontId="1" fillId="13" borderId="1" xfId="0" applyFont="1" applyFill="1" applyBorder="1"/>
    <xf numFmtId="0" fontId="1" fillId="13" borderId="6" xfId="0" applyFont="1" applyFill="1" applyBorder="1"/>
    <xf numFmtId="164" fontId="1" fillId="13" borderId="2" xfId="0" applyNumberFormat="1" applyFont="1" applyFill="1" applyBorder="1" applyAlignment="1">
      <alignment horizontal="center"/>
    </xf>
    <xf numFmtId="164" fontId="1" fillId="13" borderId="5" xfId="0" applyNumberFormat="1" applyFont="1" applyFill="1" applyBorder="1" applyAlignment="1">
      <alignment horizontal="center"/>
    </xf>
    <xf numFmtId="165" fontId="0" fillId="9" borderId="0" xfId="0" applyNumberFormat="1" applyFill="1" applyProtection="1"/>
    <xf numFmtId="1" fontId="0" fillId="0" borderId="1" xfId="0" applyNumberFormat="1" applyBorder="1"/>
    <xf numFmtId="0" fontId="0" fillId="0" borderId="1" xfId="0" applyBorder="1"/>
    <xf numFmtId="2" fontId="0" fillId="0" borderId="1" xfId="0" applyNumberFormat="1" applyBorder="1"/>
    <xf numFmtId="0" fontId="0" fillId="13" borderId="19" xfId="0" applyFill="1" applyBorder="1"/>
    <xf numFmtId="0" fontId="0" fillId="13" borderId="20" xfId="0" applyFill="1" applyBorder="1"/>
    <xf numFmtId="0" fontId="0" fillId="13" borderId="21" xfId="0" applyFill="1" applyBorder="1"/>
    <xf numFmtId="0" fontId="1" fillId="13" borderId="10" xfId="0" applyFont="1" applyFill="1" applyBorder="1" applyAlignment="1">
      <alignment horizontal="center"/>
    </xf>
    <xf numFmtId="0" fontId="1" fillId="13" borderId="11" xfId="0" applyFont="1" applyFill="1" applyBorder="1" applyAlignment="1">
      <alignment horizontal="center"/>
    </xf>
    <xf numFmtId="0" fontId="1" fillId="13" borderId="12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3" borderId="16" xfId="0" applyFont="1" applyFill="1" applyBorder="1" applyAlignment="1">
      <alignment horizontal="center"/>
    </xf>
    <xf numFmtId="0" fontId="1" fillId="13" borderId="17" xfId="0" applyFont="1" applyFill="1" applyBorder="1" applyAlignment="1">
      <alignment horizontal="center"/>
    </xf>
    <xf numFmtId="0" fontId="1" fillId="13" borderId="18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left"/>
    </xf>
    <xf numFmtId="0" fontId="1" fillId="13" borderId="7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/>
    </xf>
    <xf numFmtId="0" fontId="1" fillId="13" borderId="15" xfId="0" applyFont="1" applyFill="1" applyBorder="1" applyAlignment="1">
      <alignment horizontal="left"/>
    </xf>
    <xf numFmtId="1" fontId="0" fillId="13" borderId="19" xfId="0" applyNumberFormat="1" applyFill="1" applyBorder="1" applyAlignment="1">
      <alignment horizontal="center"/>
    </xf>
    <xf numFmtId="1" fontId="0" fillId="13" borderId="20" xfId="0" applyNumberFormat="1" applyFill="1" applyBorder="1" applyAlignment="1">
      <alignment horizontal="center"/>
    </xf>
    <xf numFmtId="1" fontId="0" fillId="13" borderId="21" xfId="0" applyNumberFormat="1" applyFill="1" applyBorder="1" applyAlignment="1">
      <alignment horizontal="center"/>
    </xf>
    <xf numFmtId="0" fontId="0" fillId="13" borderId="22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7" fillId="7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nkaj/Desktop/ASTSLVG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ASTSLVG"/>
    </sheetNames>
    <definedNames>
      <definedName name="SALVGG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2:AM118"/>
  <sheetViews>
    <sheetView tabSelected="1" zoomScaleNormal="100" workbookViewId="0"/>
  </sheetViews>
  <sheetFormatPr defaultColWidth="8.85546875" defaultRowHeight="15" x14ac:dyDescent="0.25"/>
  <cols>
    <col min="1" max="1" width="12" customWidth="1"/>
    <col min="2" max="2" width="6.85546875" bestFit="1" customWidth="1"/>
    <col min="3" max="3" width="13.5703125" bestFit="1" customWidth="1"/>
    <col min="4" max="4" width="8.5703125" bestFit="1" customWidth="1"/>
    <col min="5" max="5" width="10" style="8" bestFit="1" customWidth="1"/>
    <col min="6" max="6" width="2.5703125" style="10" customWidth="1"/>
    <col min="7" max="7" width="8.85546875" style="8" customWidth="1"/>
    <col min="8" max="8" width="16.140625" style="8" bestFit="1" customWidth="1"/>
    <col min="9" max="9" width="10" customWidth="1"/>
    <col min="10" max="10" width="11" bestFit="1" customWidth="1"/>
    <col min="11" max="11" width="2.85546875" style="12" customWidth="1"/>
    <col min="12" max="12" width="8.85546875" style="12" customWidth="1"/>
    <col min="13" max="15" width="8.85546875" customWidth="1"/>
    <col min="16" max="16" width="13.140625" style="12" customWidth="1"/>
    <col min="17" max="17" width="8.85546875" customWidth="1"/>
    <col min="20" max="20" width="11" bestFit="1" customWidth="1"/>
  </cols>
  <sheetData>
    <row r="2" spans="1:39" ht="18.75" x14ac:dyDescent="0.3">
      <c r="A2" s="2" t="s">
        <v>10</v>
      </c>
      <c r="B2" s="1"/>
      <c r="C2" s="1"/>
      <c r="D2" s="1"/>
      <c r="I2" s="8"/>
    </row>
    <row r="3" spans="1:39" x14ac:dyDescent="0.25">
      <c r="D3" s="21"/>
    </row>
    <row r="4" spans="1:39" x14ac:dyDescent="0.25">
      <c r="A4" s="5"/>
      <c r="B4" s="42" t="s">
        <v>0</v>
      </c>
      <c r="C4" s="44" t="s">
        <v>1</v>
      </c>
      <c r="D4" s="44" t="s">
        <v>9</v>
      </c>
      <c r="E4" s="43" t="s">
        <v>2</v>
      </c>
      <c r="F4" s="50"/>
      <c r="G4" s="43" t="s">
        <v>3</v>
      </c>
      <c r="H4" s="43"/>
      <c r="I4" s="9"/>
    </row>
    <row r="5" spans="1:39" x14ac:dyDescent="0.25">
      <c r="A5">
        <v>-85</v>
      </c>
      <c r="B5">
        <f>ABS(A5)</f>
        <v>85</v>
      </c>
      <c r="D5" s="12"/>
      <c r="E5" s="8">
        <f>POWER(10,3)</f>
        <v>1000</v>
      </c>
      <c r="H5" s="23"/>
    </row>
    <row r="6" spans="1:39" x14ac:dyDescent="0.25">
      <c r="A6">
        <v>-369</v>
      </c>
      <c r="B6">
        <f>ABS(A6)</f>
        <v>369</v>
      </c>
      <c r="D6" s="59"/>
    </row>
    <row r="7" spans="1:39" x14ac:dyDescent="0.25"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</row>
    <row r="8" spans="1:39" x14ac:dyDescent="0.25"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</row>
    <row r="9" spans="1:39" s="5" customFormat="1" x14ac:dyDescent="0.25">
      <c r="B9" s="42" t="s">
        <v>4</v>
      </c>
      <c r="C9" s="43" t="s">
        <v>5</v>
      </c>
      <c r="D9" s="43" t="s">
        <v>6</v>
      </c>
      <c r="E9" s="43" t="s">
        <v>60</v>
      </c>
      <c r="F9" s="50"/>
      <c r="G9" s="42" t="s">
        <v>7</v>
      </c>
      <c r="H9" s="42" t="s">
        <v>8</v>
      </c>
      <c r="K9" s="21"/>
      <c r="L9" s="21"/>
      <c r="M9" s="60"/>
      <c r="N9" s="60"/>
      <c r="O9" s="63"/>
      <c r="P9" s="64"/>
      <c r="Q9" s="60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</row>
    <row r="10" spans="1:39" x14ac:dyDescent="0.25">
      <c r="C10">
        <v>9267</v>
      </c>
      <c r="D10" s="6">
        <f>ROUND(C10,1-LEN(C10))</f>
        <v>9000</v>
      </c>
      <c r="E10" s="6"/>
      <c r="F10" s="12"/>
      <c r="G10" s="6"/>
      <c r="H10" s="25"/>
      <c r="I10" s="6"/>
      <c r="M10" s="63"/>
      <c r="N10" s="63"/>
      <c r="O10" s="60"/>
      <c r="P10" s="55"/>
      <c r="Q10" s="63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</row>
    <row r="11" spans="1:39" x14ac:dyDescent="0.25">
      <c r="C11">
        <v>79867</v>
      </c>
      <c r="D11" s="6">
        <f t="shared" ref="D11:D13" si="0">ROUND(C11,1-LEN(C11))</f>
        <v>80000</v>
      </c>
      <c r="E11" s="6"/>
      <c r="F11" s="12"/>
      <c r="G11" s="6"/>
      <c r="H11" s="25"/>
      <c r="I11" s="6"/>
      <c r="M11" s="63"/>
      <c r="N11" s="63"/>
      <c r="O11" s="60"/>
      <c r="P11" s="55"/>
      <c r="Q11" s="63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</row>
    <row r="12" spans="1:39" x14ac:dyDescent="0.25">
      <c r="C12">
        <v>123469</v>
      </c>
      <c r="D12" s="6">
        <f t="shared" si="0"/>
        <v>100000</v>
      </c>
      <c r="E12" s="6"/>
      <c r="F12" s="12"/>
      <c r="G12" s="6"/>
      <c r="H12" s="25"/>
      <c r="I12" s="6"/>
      <c r="M12" s="63"/>
      <c r="N12" s="63"/>
      <c r="O12" s="60"/>
      <c r="P12" s="55"/>
      <c r="Q12" s="63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</row>
    <row r="13" spans="1:39" x14ac:dyDescent="0.25">
      <c r="C13">
        <v>896235</v>
      </c>
      <c r="D13" s="6">
        <f t="shared" si="0"/>
        <v>900000</v>
      </c>
      <c r="E13" s="6"/>
      <c r="F13" s="12"/>
      <c r="G13" s="6"/>
      <c r="H13" s="25"/>
      <c r="I13" s="6"/>
      <c r="M13" s="63"/>
      <c r="N13" s="63"/>
      <c r="O13" s="60"/>
      <c r="P13" s="55"/>
      <c r="Q13" s="63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</row>
    <row r="14" spans="1:39" x14ac:dyDescent="0.25">
      <c r="D14" s="6"/>
      <c r="E14" s="6"/>
      <c r="F14" s="12"/>
      <c r="G14" s="6"/>
      <c r="H14" s="25"/>
      <c r="I14" s="6"/>
      <c r="M14" s="63"/>
      <c r="N14" s="63"/>
      <c r="O14" s="60"/>
      <c r="P14" s="55"/>
      <c r="Q14" s="63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</row>
    <row r="15" spans="1:39" x14ac:dyDescent="0.25">
      <c r="D15" s="6"/>
      <c r="E15" s="6"/>
      <c r="G15" s="6"/>
      <c r="H15" s="25"/>
      <c r="I15" s="6"/>
      <c r="M15" s="63"/>
      <c r="N15" s="63"/>
      <c r="O15" s="63"/>
      <c r="P15" s="64"/>
      <c r="Q15" s="63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</row>
    <row r="16" spans="1:39" x14ac:dyDescent="0.25">
      <c r="B16" s="25"/>
      <c r="D16" s="6"/>
      <c r="G16" s="6"/>
      <c r="H16" s="25"/>
      <c r="I16" s="6"/>
      <c r="M16" s="63"/>
      <c r="N16" s="63"/>
      <c r="O16" s="60"/>
      <c r="P16" s="55"/>
      <c r="Q16" s="63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</row>
    <row r="17" spans="1:39" x14ac:dyDescent="0.25">
      <c r="G17" s="6"/>
      <c r="H17" s="25"/>
      <c r="I17" s="6"/>
      <c r="M17" s="63"/>
      <c r="N17" s="63"/>
      <c r="O17" s="63"/>
      <c r="P17" s="64"/>
      <c r="Q17" s="63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</row>
    <row r="18" spans="1:39" x14ac:dyDescent="0.25">
      <c r="D18" t="s">
        <v>51</v>
      </c>
      <c r="I18" s="49" t="s">
        <v>56</v>
      </c>
      <c r="J18" s="49"/>
      <c r="R18" s="8"/>
      <c r="S18" s="8"/>
      <c r="T18" s="49"/>
      <c r="U18" s="49"/>
    </row>
    <row r="19" spans="1:39" x14ac:dyDescent="0.25">
      <c r="A19" s="18" t="s">
        <v>3</v>
      </c>
      <c r="B19" s="18" t="s">
        <v>29</v>
      </c>
      <c r="C19" s="18"/>
      <c r="D19" s="18" t="s">
        <v>53</v>
      </c>
      <c r="E19" s="19" t="s">
        <v>55</v>
      </c>
      <c r="G19" s="54"/>
      <c r="H19" s="54" t="s">
        <v>82</v>
      </c>
      <c r="I19" s="16" t="s">
        <v>30</v>
      </c>
      <c r="J19" s="16" t="s">
        <v>31</v>
      </c>
      <c r="K19" s="21"/>
      <c r="L19" s="54"/>
      <c r="M19" s="54" t="s">
        <v>82</v>
      </c>
      <c r="N19" s="16" t="s">
        <v>13</v>
      </c>
      <c r="O19" s="16" t="s">
        <v>14</v>
      </c>
      <c r="P19" s="21"/>
      <c r="R19" s="54"/>
      <c r="S19" s="54" t="s">
        <v>82</v>
      </c>
      <c r="T19" s="16" t="s">
        <v>100</v>
      </c>
      <c r="U19" s="16" t="s">
        <v>101</v>
      </c>
    </row>
    <row r="20" spans="1:39" x14ac:dyDescent="0.25">
      <c r="A20" s="12" t="s">
        <v>28</v>
      </c>
      <c r="B20" s="12">
        <v>15</v>
      </c>
      <c r="C20" s="12"/>
      <c r="D20" s="12">
        <v>30</v>
      </c>
      <c r="E20" s="40">
        <f>B20*D20</f>
        <v>450</v>
      </c>
      <c r="F20" s="40"/>
      <c r="G20" s="8" t="s">
        <v>28</v>
      </c>
      <c r="H20" s="8" t="s">
        <v>83</v>
      </c>
      <c r="I20" s="12">
        <f>SUMIF($A$19:$A$36,$G20,$E$19:$E$36)</f>
        <v>7375</v>
      </c>
      <c r="J20" s="22">
        <f>SUMIFS($E$19:$E$36,$A$19:$A$36,$G20,$B$19:$B$36,$H20)</f>
        <v>3740</v>
      </c>
      <c r="K20" s="22"/>
      <c r="L20" s="8" t="s">
        <v>28</v>
      </c>
      <c r="M20" s="8" t="s">
        <v>83</v>
      </c>
      <c r="N20">
        <f>COUNTIF($A$19:$A$36,$L20)</f>
        <v>3</v>
      </c>
      <c r="O20">
        <f>COUNTIFS($A$19:$A$36,$L20,$B$19:$B$36,$M20)</f>
        <v>1</v>
      </c>
      <c r="R20" s="8" t="s">
        <v>28</v>
      </c>
      <c r="S20" s="8">
        <v>50</v>
      </c>
      <c r="T20" s="12"/>
      <c r="U20" s="22"/>
    </row>
    <row r="21" spans="1:39" x14ac:dyDescent="0.25">
      <c r="A21" s="12" t="s">
        <v>12</v>
      </c>
      <c r="B21" s="12">
        <v>75</v>
      </c>
      <c r="C21" s="12"/>
      <c r="D21" s="12">
        <v>50</v>
      </c>
      <c r="E21" s="40">
        <f t="shared" ref="E21:E27" si="1">B21*D21</f>
        <v>3750</v>
      </c>
      <c r="F21" s="40"/>
      <c r="G21" s="10" t="s">
        <v>11</v>
      </c>
      <c r="H21" s="10" t="s">
        <v>84</v>
      </c>
      <c r="I21" s="12">
        <f t="shared" ref="I21:I22" si="2">SUMIF($A$19:$A$36,$G21,$E$19:$E$36)</f>
        <v>7511</v>
      </c>
      <c r="J21" s="22">
        <f t="shared" ref="J21:J22" si="3">SUMIFS($E$19:$E$36,$A$19:$A$36,$G21,$B$19:$B$36,$H21)</f>
        <v>3616</v>
      </c>
      <c r="K21" s="22"/>
      <c r="L21" s="10" t="s">
        <v>11</v>
      </c>
      <c r="M21" s="10" t="s">
        <v>84</v>
      </c>
      <c r="N21">
        <f t="shared" ref="N21:N22" si="4">COUNTIF($A$19:$A$36,$L21)</f>
        <v>4</v>
      </c>
      <c r="O21">
        <f t="shared" ref="O21:O22" si="5">COUNTIFS($A$19:$A$36,$L21,$B$19:$B$36,$M21)</f>
        <v>2</v>
      </c>
      <c r="R21" s="10" t="s">
        <v>11</v>
      </c>
      <c r="S21" s="10">
        <v>55</v>
      </c>
      <c r="T21" s="12"/>
      <c r="U21" s="22"/>
    </row>
    <row r="22" spans="1:39" x14ac:dyDescent="0.25">
      <c r="A22" s="12" t="s">
        <v>28</v>
      </c>
      <c r="B22" s="12">
        <v>49</v>
      </c>
      <c r="C22" s="12"/>
      <c r="D22" s="12">
        <v>65</v>
      </c>
      <c r="E22" s="40">
        <f t="shared" si="1"/>
        <v>3185</v>
      </c>
      <c r="F22" s="40"/>
      <c r="G22" s="10" t="s">
        <v>12</v>
      </c>
      <c r="H22" s="10" t="s">
        <v>85</v>
      </c>
      <c r="I22" s="12">
        <f t="shared" si="2"/>
        <v>5010</v>
      </c>
      <c r="J22" s="22">
        <f t="shared" si="3"/>
        <v>5010</v>
      </c>
      <c r="K22" s="22"/>
      <c r="L22" s="10" t="s">
        <v>12</v>
      </c>
      <c r="M22" s="10" t="s">
        <v>85</v>
      </c>
      <c r="N22">
        <f t="shared" si="4"/>
        <v>2</v>
      </c>
      <c r="O22">
        <f t="shared" si="5"/>
        <v>2</v>
      </c>
      <c r="R22" s="10" t="s">
        <v>12</v>
      </c>
      <c r="S22" s="10">
        <v>65</v>
      </c>
      <c r="T22" s="12"/>
      <c r="U22" s="22"/>
    </row>
    <row r="23" spans="1:39" x14ac:dyDescent="0.25">
      <c r="A23" s="12" t="s">
        <v>28</v>
      </c>
      <c r="B23" s="12">
        <v>68</v>
      </c>
      <c r="C23" s="12"/>
      <c r="D23" s="12">
        <v>55</v>
      </c>
      <c r="E23" s="40">
        <f t="shared" si="1"/>
        <v>3740</v>
      </c>
      <c r="F23" s="40"/>
      <c r="G23" s="10"/>
      <c r="H23" s="10"/>
      <c r="J23" s="12"/>
    </row>
    <row r="24" spans="1:39" ht="15" customHeight="1" x14ac:dyDescent="0.25">
      <c r="A24" s="12" t="s">
        <v>11</v>
      </c>
      <c r="B24" s="12">
        <v>35</v>
      </c>
      <c r="C24" s="12"/>
      <c r="D24" s="12">
        <v>65</v>
      </c>
      <c r="E24" s="40">
        <f t="shared" si="1"/>
        <v>2275</v>
      </c>
      <c r="F24" s="40"/>
      <c r="G24" s="66"/>
      <c r="H24" s="67"/>
      <c r="I24" s="68"/>
      <c r="J24" s="12"/>
    </row>
    <row r="25" spans="1:39" x14ac:dyDescent="0.25">
      <c r="A25" s="12" t="s">
        <v>92</v>
      </c>
      <c r="B25" s="12">
        <v>65</v>
      </c>
      <c r="C25" s="12"/>
      <c r="D25" s="12">
        <v>18</v>
      </c>
      <c r="E25" s="40">
        <f t="shared" si="1"/>
        <v>1170</v>
      </c>
      <c r="F25" s="40"/>
      <c r="G25" s="69"/>
      <c r="H25" s="70" t="s">
        <v>63</v>
      </c>
      <c r="I25" s="71"/>
      <c r="L25" s="56"/>
      <c r="Q25" s="10"/>
      <c r="R25" s="69"/>
      <c r="S25" s="70" t="s">
        <v>63</v>
      </c>
      <c r="T25" s="71"/>
    </row>
    <row r="26" spans="1:39" x14ac:dyDescent="0.25">
      <c r="A26" s="12" t="s">
        <v>12</v>
      </c>
      <c r="B26" s="12">
        <v>70</v>
      </c>
      <c r="C26" s="12"/>
      <c r="D26" s="12">
        <v>18</v>
      </c>
      <c r="E26" s="40">
        <f>B26*D26</f>
        <v>1260</v>
      </c>
      <c r="F26" s="40"/>
      <c r="G26" s="48"/>
      <c r="H26" s="3" t="s">
        <v>86</v>
      </c>
      <c r="I26" s="16" t="s">
        <v>95</v>
      </c>
      <c r="J26" s="16" t="s">
        <v>103</v>
      </c>
      <c r="K26" s="21"/>
      <c r="L26" s="15"/>
      <c r="M26" s="15"/>
      <c r="R26" s="48"/>
      <c r="S26" s="3" t="s">
        <v>102</v>
      </c>
      <c r="T26" s="16" t="s">
        <v>94</v>
      </c>
    </row>
    <row r="27" spans="1:39" x14ac:dyDescent="0.25">
      <c r="A27" s="12" t="s">
        <v>11</v>
      </c>
      <c r="B27" s="12">
        <v>70</v>
      </c>
      <c r="C27" s="12"/>
      <c r="D27" s="12">
        <v>24</v>
      </c>
      <c r="E27" s="40">
        <f t="shared" si="1"/>
        <v>1680</v>
      </c>
      <c r="F27" s="40"/>
      <c r="G27" s="8" t="s">
        <v>28</v>
      </c>
      <c r="H27" s="10" t="s">
        <v>97</v>
      </c>
      <c r="I27" s="57">
        <f>AVERAGEIF($A$19:$A$36,$G27,$B$19:$B$36)</f>
        <v>44</v>
      </c>
      <c r="J27" s="11">
        <f>AVERAGEIFS($B$19:$B$36,$A$19:$A$36,$G27,$D$19:$D$36,$H27)</f>
        <v>15</v>
      </c>
      <c r="L27" s="15"/>
      <c r="M27" s="15"/>
      <c r="R27" s="8" t="s">
        <v>28</v>
      </c>
      <c r="S27" s="10">
        <v>35</v>
      </c>
      <c r="T27" s="57"/>
    </row>
    <row r="28" spans="1:39" x14ac:dyDescent="0.25">
      <c r="A28" s="12" t="s">
        <v>89</v>
      </c>
      <c r="B28" s="12">
        <v>70</v>
      </c>
      <c r="C28" s="12"/>
      <c r="D28" s="12">
        <v>24</v>
      </c>
      <c r="E28" s="73">
        <f>B28*D28</f>
        <v>1680</v>
      </c>
      <c r="F28" s="40"/>
      <c r="G28" s="10" t="s">
        <v>11</v>
      </c>
      <c r="H28" s="10" t="s">
        <v>98</v>
      </c>
      <c r="I28" s="57">
        <f t="shared" ref="I28:I29" si="6">AVERAGEIF($A$19:$A$36,$G28,$B$19:$B$36)</f>
        <v>59.5</v>
      </c>
      <c r="J28" s="11">
        <f t="shared" ref="J28:J29" si="7">AVERAGEIFS($B$19:$B$36,$A$19:$A$36,$G28,$D$19:$D$36,$H28)</f>
        <v>67.666666666666671</v>
      </c>
      <c r="L28" s="15"/>
      <c r="M28" s="15"/>
      <c r="R28" s="10" t="s">
        <v>11</v>
      </c>
      <c r="S28" s="10">
        <v>45</v>
      </c>
      <c r="T28" s="57"/>
    </row>
    <row r="29" spans="1:39" x14ac:dyDescent="0.25">
      <c r="A29" s="12" t="s">
        <v>87</v>
      </c>
      <c r="B29" s="12">
        <v>55</v>
      </c>
      <c r="C29" s="12"/>
      <c r="D29" s="12">
        <v>30</v>
      </c>
      <c r="E29" s="40">
        <f>B29*D29</f>
        <v>1650</v>
      </c>
      <c r="F29" s="40"/>
      <c r="G29" s="10" t="s">
        <v>12</v>
      </c>
      <c r="H29" s="10" t="s">
        <v>99</v>
      </c>
      <c r="I29" s="57">
        <f t="shared" si="6"/>
        <v>72.5</v>
      </c>
      <c r="J29" s="11">
        <f t="shared" si="7"/>
        <v>70</v>
      </c>
      <c r="M29" s="12"/>
      <c r="N29" s="12"/>
      <c r="O29" s="12"/>
      <c r="Q29" s="12"/>
      <c r="R29" s="10" t="s">
        <v>12</v>
      </c>
      <c r="S29" s="10">
        <v>20</v>
      </c>
      <c r="T29" s="57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</row>
    <row r="30" spans="1:39" ht="15.75" thickBot="1" x14ac:dyDescent="0.3">
      <c r="A30" s="12" t="s">
        <v>91</v>
      </c>
      <c r="B30" s="12">
        <v>52</v>
      </c>
      <c r="C30" s="12"/>
      <c r="D30" s="12">
        <v>54</v>
      </c>
      <c r="E30" s="40">
        <f>B30*D30</f>
        <v>2808</v>
      </c>
      <c r="F30" s="40"/>
      <c r="G30" s="50"/>
      <c r="H30" s="50"/>
      <c r="I30" s="21"/>
      <c r="J30" s="12"/>
      <c r="L30" s="50"/>
      <c r="M30" s="50"/>
      <c r="N30" s="21"/>
      <c r="O30" s="12"/>
      <c r="Q30" s="21"/>
      <c r="R30" s="12"/>
      <c r="S30" s="21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</row>
    <row r="31" spans="1:39" x14ac:dyDescent="0.25">
      <c r="A31" s="12" t="s">
        <v>11</v>
      </c>
      <c r="B31" s="12">
        <v>45</v>
      </c>
      <c r="C31" s="12"/>
      <c r="D31" s="12">
        <v>36</v>
      </c>
      <c r="E31" s="40">
        <f t="shared" ref="E31:E33" si="8">B31*D31</f>
        <v>1620</v>
      </c>
      <c r="F31" s="40"/>
      <c r="G31" s="85" t="s">
        <v>105</v>
      </c>
      <c r="H31" s="76" t="s">
        <v>106</v>
      </c>
      <c r="I31" s="77" t="s">
        <v>110</v>
      </c>
      <c r="J31" s="77"/>
      <c r="K31" s="77"/>
      <c r="L31" s="77"/>
      <c r="M31" s="77"/>
      <c r="N31" s="77"/>
      <c r="O31" s="78"/>
      <c r="Q31" s="10"/>
      <c r="R31" s="10"/>
      <c r="S31" s="57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pans="1:39" ht="15.75" thickBot="1" x14ac:dyDescent="0.3">
      <c r="A32" s="12" t="s">
        <v>96</v>
      </c>
      <c r="B32" s="12">
        <v>39</v>
      </c>
      <c r="C32" s="12"/>
      <c r="D32" s="12">
        <v>80</v>
      </c>
      <c r="E32" s="40">
        <f t="shared" si="8"/>
        <v>3120</v>
      </c>
      <c r="F32" s="40"/>
      <c r="G32" s="86" t="s">
        <v>107</v>
      </c>
      <c r="H32" s="80" t="s">
        <v>108</v>
      </c>
      <c r="I32" s="103" t="s">
        <v>109</v>
      </c>
      <c r="J32" s="103"/>
      <c r="K32" s="103"/>
      <c r="L32" s="103"/>
      <c r="M32" s="103"/>
      <c r="N32" s="103"/>
      <c r="O32" s="104"/>
      <c r="Q32" s="10"/>
      <c r="R32" s="10"/>
      <c r="S32" s="57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</row>
    <row r="33" spans="1:32" ht="15.75" thickBot="1" x14ac:dyDescent="0.3">
      <c r="A33" s="12" t="s">
        <v>11</v>
      </c>
      <c r="B33" s="12">
        <v>88</v>
      </c>
      <c r="C33" s="12"/>
      <c r="D33" s="12">
        <v>22</v>
      </c>
      <c r="E33" s="40">
        <f t="shared" si="8"/>
        <v>1936</v>
      </c>
      <c r="F33" s="40"/>
      <c r="G33" s="10"/>
      <c r="H33" s="10"/>
      <c r="L33" s="10"/>
      <c r="M33" s="10"/>
      <c r="N33" s="12"/>
      <c r="O33" s="12"/>
      <c r="Q33" s="10"/>
      <c r="R33" s="10"/>
      <c r="S33" s="57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  <row r="34" spans="1:32" x14ac:dyDescent="0.25">
      <c r="A34" s="12" t="s">
        <v>90</v>
      </c>
      <c r="B34" s="12">
        <v>45</v>
      </c>
      <c r="C34" s="12"/>
      <c r="D34" s="12">
        <v>36</v>
      </c>
      <c r="E34" s="73">
        <f t="shared" ref="E34:E36" si="9">B34*D34</f>
        <v>1620</v>
      </c>
      <c r="F34" s="40"/>
      <c r="G34" s="75">
        <f>SUMIF(A19:A36,"B*",E19:E36)</f>
        <v>19294</v>
      </c>
      <c r="H34" s="76" t="s">
        <v>111</v>
      </c>
      <c r="I34" s="94" t="s">
        <v>112</v>
      </c>
      <c r="J34" s="95"/>
      <c r="K34" s="95"/>
      <c r="L34" s="95"/>
      <c r="M34" s="95"/>
      <c r="N34" s="95"/>
      <c r="O34" s="95"/>
      <c r="P34" s="96"/>
      <c r="Q34" s="10"/>
      <c r="R34" s="57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spans="1:32" x14ac:dyDescent="0.25">
      <c r="A35" s="12" t="s">
        <v>93</v>
      </c>
      <c r="B35" s="12">
        <v>39</v>
      </c>
      <c r="C35" s="12"/>
      <c r="D35" s="12">
        <v>80</v>
      </c>
      <c r="E35" s="73">
        <f t="shared" si="9"/>
        <v>3120</v>
      </c>
      <c r="F35" s="40"/>
      <c r="G35" s="81">
        <f>SUMIF(A19:A36,"B*A",E19:E36)</f>
        <v>14238</v>
      </c>
      <c r="H35" s="82" t="s">
        <v>113</v>
      </c>
      <c r="I35" s="97" t="s">
        <v>119</v>
      </c>
      <c r="J35" s="98"/>
      <c r="K35" s="98"/>
      <c r="L35" s="98"/>
      <c r="M35" s="98"/>
      <c r="N35" s="98"/>
      <c r="O35" s="98"/>
      <c r="P35" s="99"/>
      <c r="Q35" s="10"/>
      <c r="R35" s="57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spans="1:32" x14ac:dyDescent="0.25">
      <c r="A36" s="12" t="s">
        <v>88</v>
      </c>
      <c r="B36" s="12">
        <v>88</v>
      </c>
      <c r="C36" s="12"/>
      <c r="D36" s="12">
        <v>22</v>
      </c>
      <c r="E36" s="40">
        <f t="shared" si="9"/>
        <v>1936</v>
      </c>
      <c r="F36" s="40"/>
      <c r="G36" s="81">
        <f>SUMIF(A19:A36,"B???A",E19:E36)</f>
        <v>6420</v>
      </c>
      <c r="H36" s="83" t="s">
        <v>114</v>
      </c>
      <c r="I36" s="105" t="s">
        <v>120</v>
      </c>
      <c r="J36" s="105"/>
      <c r="K36" s="105"/>
      <c r="L36" s="105"/>
      <c r="M36" s="105"/>
      <c r="N36" s="105"/>
      <c r="O36" s="105"/>
      <c r="P36" s="106"/>
      <c r="Q36" s="10"/>
      <c r="R36" s="57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</row>
    <row r="37" spans="1:32" ht="15.75" thickBot="1" x14ac:dyDescent="0.3">
      <c r="A37" s="12"/>
      <c r="B37" s="12"/>
      <c r="C37" s="12"/>
      <c r="D37" s="12"/>
      <c r="E37" s="40"/>
      <c r="F37" s="40"/>
      <c r="G37" s="79">
        <f>SUMIF(A19:A36,"*A",E19:E36)</f>
        <v>15408</v>
      </c>
      <c r="H37" s="84" t="s">
        <v>115</v>
      </c>
      <c r="I37" s="100" t="s">
        <v>116</v>
      </c>
      <c r="J37" s="101"/>
      <c r="K37" s="101"/>
      <c r="L37" s="101"/>
      <c r="M37" s="101"/>
      <c r="N37" s="101"/>
      <c r="O37" s="101"/>
      <c r="P37" s="102"/>
      <c r="Q37" s="10"/>
      <c r="R37" s="57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  <row r="38" spans="1:32" x14ac:dyDescent="0.25">
      <c r="A38" s="12"/>
      <c r="B38" s="12"/>
      <c r="C38" s="12"/>
      <c r="D38" s="12"/>
      <c r="E38" s="10"/>
    </row>
    <row r="39" spans="1:32" x14ac:dyDescent="0.25">
      <c r="A39" s="12"/>
      <c r="B39" s="12"/>
      <c r="C39" s="12"/>
      <c r="D39" s="12"/>
      <c r="E39" s="10"/>
      <c r="I39" s="8"/>
    </row>
    <row r="40" spans="1:32" x14ac:dyDescent="0.25">
      <c r="A40" s="12"/>
      <c r="B40" s="12"/>
      <c r="C40" s="12"/>
      <c r="D40" s="12"/>
      <c r="E40" s="10"/>
    </row>
    <row r="41" spans="1:32" x14ac:dyDescent="0.25">
      <c r="A41" s="12"/>
      <c r="E41" s="41" t="s">
        <v>62</v>
      </c>
      <c r="F41" s="41"/>
      <c r="G41" s="41" t="s">
        <v>32</v>
      </c>
      <c r="H41" s="41"/>
      <c r="I41" s="24" t="s">
        <v>15</v>
      </c>
      <c r="J41" s="24" t="s">
        <v>33</v>
      </c>
    </row>
    <row r="42" spans="1:32" x14ac:dyDescent="0.25">
      <c r="A42" t="s">
        <v>16</v>
      </c>
      <c r="B42">
        <v>58</v>
      </c>
    </row>
    <row r="43" spans="1:32" x14ac:dyDescent="0.25">
      <c r="A43" t="s">
        <v>17</v>
      </c>
      <c r="B43">
        <v>109</v>
      </c>
    </row>
    <row r="44" spans="1:32" x14ac:dyDescent="0.25">
      <c r="A44" t="s">
        <v>16</v>
      </c>
      <c r="B44">
        <v>41</v>
      </c>
      <c r="F44" s="51"/>
      <c r="G44" s="20"/>
    </row>
    <row r="45" spans="1:32" x14ac:dyDescent="0.25">
      <c r="A45" t="s">
        <v>17</v>
      </c>
      <c r="B45">
        <v>26</v>
      </c>
      <c r="F45" s="51"/>
      <c r="G45" s="20"/>
    </row>
    <row r="46" spans="1:32" x14ac:dyDescent="0.25">
      <c r="A46" t="s">
        <v>18</v>
      </c>
      <c r="B46">
        <v>100</v>
      </c>
      <c r="F46" s="51"/>
      <c r="G46" s="20"/>
    </row>
    <row r="47" spans="1:32" x14ac:dyDescent="0.25">
      <c r="A47" t="s">
        <v>16</v>
      </c>
      <c r="B47">
        <v>110</v>
      </c>
      <c r="C47" s="4"/>
      <c r="F47" s="51"/>
      <c r="G47" s="20"/>
    </row>
    <row r="48" spans="1:32" x14ac:dyDescent="0.25">
      <c r="A48" t="s">
        <v>17</v>
      </c>
      <c r="B48">
        <v>105</v>
      </c>
      <c r="F48" s="51"/>
      <c r="G48" s="20"/>
    </row>
    <row r="49" spans="1:29" x14ac:dyDescent="0.25">
      <c r="A49" t="s">
        <v>16</v>
      </c>
      <c r="B49">
        <v>118</v>
      </c>
    </row>
    <row r="51" spans="1:29" s="12" customFormat="1" x14ac:dyDescent="0.25">
      <c r="E51" s="10"/>
      <c r="F51" s="10"/>
      <c r="G51" s="10"/>
      <c r="H51" s="10"/>
    </row>
    <row r="52" spans="1:29" s="12" customFormat="1" x14ac:dyDescent="0.25">
      <c r="A52" s="16" t="s">
        <v>9</v>
      </c>
      <c r="D52" s="14"/>
      <c r="E52" s="10"/>
      <c r="F52" s="10"/>
      <c r="G52" s="10"/>
      <c r="H52" s="10"/>
    </row>
    <row r="53" spans="1:29" x14ac:dyDescent="0.25">
      <c r="B53" s="11"/>
      <c r="C53" s="11"/>
      <c r="D53" s="11"/>
      <c r="E53" s="11"/>
      <c r="F53" s="52"/>
      <c r="G53" s="11"/>
      <c r="H53" s="11"/>
      <c r="I53" s="11"/>
      <c r="J53" s="11"/>
      <c r="K53" s="52"/>
      <c r="L53" s="52"/>
      <c r="M53" s="11"/>
      <c r="N53" s="11"/>
      <c r="O53" s="11"/>
      <c r="P53" s="52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 spans="1:29" x14ac:dyDescent="0.25">
      <c r="A54" t="s">
        <v>38</v>
      </c>
      <c r="B54" s="11">
        <v>20</v>
      </c>
      <c r="C54" s="11"/>
      <c r="E54" s="11"/>
      <c r="F54" s="52"/>
      <c r="G54" s="11"/>
      <c r="H54" s="11"/>
      <c r="I54" s="11"/>
      <c r="J54" s="11"/>
      <c r="K54" s="52"/>
      <c r="L54" s="52"/>
      <c r="M54" s="11"/>
      <c r="N54" s="11"/>
      <c r="O54" s="11"/>
      <c r="P54" s="52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 spans="1:29" x14ac:dyDescent="0.25">
      <c r="A55" t="s">
        <v>38</v>
      </c>
      <c r="B55" s="11">
        <v>30</v>
      </c>
      <c r="C55" s="11"/>
      <c r="E55" s="11"/>
      <c r="F55" s="52"/>
      <c r="G55" s="11"/>
      <c r="H55" s="11"/>
      <c r="I55" s="11"/>
      <c r="J55" s="11"/>
      <c r="K55" s="52"/>
      <c r="L55" s="52"/>
      <c r="M55" s="11"/>
      <c r="N55" s="11"/>
      <c r="O55" s="11"/>
      <c r="P55" s="52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 spans="1:29" x14ac:dyDescent="0.25">
      <c r="A56" t="s">
        <v>38</v>
      </c>
      <c r="B56" s="11">
        <v>4</v>
      </c>
      <c r="C56" s="11"/>
      <c r="E56" s="11"/>
      <c r="F56" s="52"/>
      <c r="G56" s="11"/>
      <c r="H56" s="11"/>
      <c r="I56" s="11"/>
      <c r="J56" s="11"/>
      <c r="K56" s="52"/>
      <c r="L56" s="52"/>
      <c r="M56" s="11"/>
      <c r="N56" s="11"/>
      <c r="O56" s="11"/>
      <c r="P56" s="52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 spans="1:29" x14ac:dyDescent="0.25">
      <c r="A57" s="7" t="s">
        <v>42</v>
      </c>
      <c r="B57" s="13">
        <f>_xlfn.AGGREGATE(9,3,B54:B56)</f>
        <v>54</v>
      </c>
      <c r="C57" s="13"/>
      <c r="E57" s="11"/>
      <c r="F57" s="52"/>
      <c r="G57" s="11"/>
      <c r="H57" s="11"/>
      <c r="I57" s="11"/>
      <c r="J57" s="11"/>
      <c r="K57" s="52"/>
      <c r="L57" s="52"/>
      <c r="M57" s="11"/>
      <c r="N57" s="11"/>
      <c r="O57" s="11"/>
      <c r="P57" s="52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 spans="1:29" x14ac:dyDescent="0.25">
      <c r="A58" t="s">
        <v>39</v>
      </c>
      <c r="B58" s="11">
        <v>78</v>
      </c>
      <c r="C58" s="11"/>
      <c r="E58" s="11"/>
      <c r="F58" s="52"/>
      <c r="G58" s="11"/>
      <c r="H58" s="11"/>
      <c r="I58" s="11"/>
      <c r="J58" s="11"/>
      <c r="K58" s="52"/>
      <c r="L58" s="52"/>
      <c r="M58" s="11"/>
      <c r="N58" s="11"/>
      <c r="O58" s="11"/>
      <c r="P58" s="52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 spans="1:29" x14ac:dyDescent="0.25">
      <c r="A59" t="s">
        <v>39</v>
      </c>
      <c r="B59" s="11">
        <v>98</v>
      </c>
      <c r="C59" s="11"/>
      <c r="E59" s="11"/>
      <c r="F59" s="52"/>
      <c r="G59" s="11"/>
      <c r="H59" s="11"/>
      <c r="I59" s="11"/>
      <c r="J59" s="11"/>
      <c r="K59" s="52"/>
      <c r="L59" s="52"/>
      <c r="M59" s="11"/>
      <c r="N59" s="11"/>
      <c r="O59" s="11"/>
      <c r="P59" s="52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spans="1:29" x14ac:dyDescent="0.25">
      <c r="A60" t="s">
        <v>39</v>
      </c>
      <c r="B60" s="11">
        <v>87</v>
      </c>
      <c r="C60" s="11"/>
      <c r="E60" s="11"/>
      <c r="F60" s="52"/>
      <c r="G60" s="11"/>
      <c r="H60" s="11"/>
      <c r="I60" s="11"/>
      <c r="J60" s="11"/>
      <c r="K60" s="52"/>
      <c r="L60" s="52"/>
      <c r="M60" s="11"/>
      <c r="N60" s="11"/>
      <c r="O60" s="11"/>
      <c r="P60" s="52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 spans="1:29" x14ac:dyDescent="0.25">
      <c r="A61" s="7" t="s">
        <v>43</v>
      </c>
      <c r="B61" s="13">
        <f>_xlfn.AGGREGATE(9,3,B58:B60)</f>
        <v>263</v>
      </c>
      <c r="C61" s="13"/>
      <c r="E61" s="11"/>
      <c r="F61" s="52"/>
      <c r="G61" s="11"/>
      <c r="H61" s="11"/>
      <c r="I61" s="11"/>
      <c r="J61" s="11"/>
      <c r="K61" s="52"/>
      <c r="L61" s="52"/>
      <c r="M61" s="11"/>
      <c r="N61" s="11"/>
      <c r="O61" s="11"/>
      <c r="P61" s="52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 spans="1:29" x14ac:dyDescent="0.25">
      <c r="A62" t="s">
        <v>40</v>
      </c>
      <c r="B62" s="11">
        <v>56</v>
      </c>
      <c r="C62" s="11"/>
      <c r="E62" s="11"/>
      <c r="F62" s="52"/>
      <c r="G62" s="11"/>
      <c r="H62" s="11"/>
      <c r="I62" s="11"/>
      <c r="J62" s="11"/>
      <c r="K62" s="52"/>
      <c r="L62" s="52"/>
      <c r="M62" s="11"/>
      <c r="N62" s="11"/>
      <c r="O62" s="11"/>
      <c r="P62" s="52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 spans="1:29" x14ac:dyDescent="0.25">
      <c r="A63" t="s">
        <v>40</v>
      </c>
      <c r="B63" s="11">
        <v>68</v>
      </c>
      <c r="C63" s="11"/>
      <c r="E63" s="11"/>
      <c r="F63" s="52"/>
      <c r="G63" s="11"/>
      <c r="H63" s="11"/>
      <c r="I63" s="11"/>
      <c r="J63" s="11"/>
      <c r="K63" s="52"/>
      <c r="L63" s="52"/>
      <c r="M63" s="11"/>
      <c r="N63" s="11"/>
      <c r="O63" s="11"/>
      <c r="P63" s="52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 spans="1:29" x14ac:dyDescent="0.25">
      <c r="A64" t="s">
        <v>40</v>
      </c>
      <c r="B64" s="11">
        <v>87</v>
      </c>
      <c r="C64" s="11"/>
      <c r="E64" s="11"/>
      <c r="F64" s="52"/>
      <c r="G64" s="11"/>
      <c r="H64" s="11"/>
      <c r="I64" s="11"/>
      <c r="J64" s="11"/>
      <c r="K64" s="52"/>
      <c r="L64" s="52"/>
      <c r="M64" s="11"/>
      <c r="N64" s="11"/>
      <c r="O64" s="11"/>
      <c r="P64" s="52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 spans="1:29" x14ac:dyDescent="0.25">
      <c r="A65" s="7" t="s">
        <v>44</v>
      </c>
      <c r="B65" s="13">
        <f>SUBTOTAL(9,B62:B64)</f>
        <v>211</v>
      </c>
      <c r="C65" s="13"/>
      <c r="D65" s="11"/>
      <c r="E65" s="11"/>
      <c r="F65" s="52"/>
      <c r="G65" s="11"/>
      <c r="H65" s="11"/>
      <c r="I65" s="11"/>
      <c r="J65" s="11"/>
      <c r="K65" s="52"/>
      <c r="L65" s="52"/>
      <c r="M65" s="11"/>
      <c r="N65" s="11"/>
      <c r="O65" s="11"/>
      <c r="P65" s="52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 spans="1:29" x14ac:dyDescent="0.25">
      <c r="B66" s="11"/>
      <c r="C66" s="11"/>
      <c r="D66" s="11"/>
      <c r="E66" s="11"/>
      <c r="F66" s="52"/>
      <c r="G66" s="11"/>
      <c r="H66" s="11"/>
      <c r="I66" s="11"/>
      <c r="J66" s="11"/>
      <c r="K66" s="52"/>
      <c r="L66" s="52"/>
      <c r="M66" s="11"/>
      <c r="N66" s="11"/>
      <c r="O66" s="11"/>
      <c r="P66" s="52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 spans="1:29" x14ac:dyDescent="0.25">
      <c r="A67" s="7" t="s">
        <v>41</v>
      </c>
      <c r="B67" s="26">
        <f>_xlfn.AGGREGATE(9,3,B54:B65)</f>
        <v>528</v>
      </c>
      <c r="C67" s="11"/>
      <c r="D67" s="11"/>
      <c r="E67" s="11"/>
      <c r="F67" s="52"/>
      <c r="G67" s="11"/>
      <c r="H67" s="11"/>
      <c r="I67" s="11"/>
      <c r="J67" s="11"/>
      <c r="K67" s="52"/>
      <c r="L67" s="52"/>
      <c r="M67" s="11"/>
      <c r="N67" s="11"/>
      <c r="O67" s="11"/>
      <c r="P67" s="52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 spans="1:29" x14ac:dyDescent="0.25">
      <c r="B68" s="11"/>
      <c r="C68" s="11"/>
      <c r="D68" s="11"/>
      <c r="E68" s="11"/>
      <c r="F68" s="52"/>
      <c r="G68" s="11"/>
      <c r="H68" s="11"/>
      <c r="I68" s="11"/>
      <c r="J68" s="11"/>
      <c r="K68" s="52"/>
      <c r="L68" s="52"/>
      <c r="M68" s="11"/>
      <c r="N68" s="11"/>
      <c r="O68" s="11"/>
      <c r="P68" s="52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 spans="1:29" x14ac:dyDescent="0.25">
      <c r="B69" s="11"/>
      <c r="C69" s="11"/>
      <c r="D69" s="11"/>
      <c r="E69" s="11"/>
      <c r="F69" s="52"/>
      <c r="G69" s="11"/>
      <c r="H69" s="11"/>
      <c r="I69" s="11"/>
      <c r="J69" s="11"/>
      <c r="K69" s="52"/>
      <c r="L69" s="52"/>
      <c r="M69" s="11"/>
      <c r="N69" s="11"/>
      <c r="O69" s="11"/>
      <c r="P69" s="52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 spans="1:29" x14ac:dyDescent="0.25">
      <c r="B70" s="11"/>
      <c r="C70" s="11"/>
      <c r="D70" s="11"/>
      <c r="E70" s="11"/>
      <c r="F70" s="52"/>
      <c r="G70" s="11"/>
      <c r="H70" s="11"/>
      <c r="I70" s="11"/>
      <c r="J70" s="11"/>
      <c r="K70" s="52"/>
      <c r="L70" s="52"/>
      <c r="M70" s="11"/>
      <c r="N70" s="11"/>
      <c r="O70" s="11"/>
      <c r="P70" s="52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 spans="1:29" x14ac:dyDescent="0.25">
      <c r="B71" s="11"/>
      <c r="C71" s="11"/>
      <c r="D71" s="11"/>
      <c r="E71" s="11"/>
      <c r="F71" s="52"/>
      <c r="G71" s="11"/>
      <c r="H71" s="11"/>
      <c r="I71" s="11"/>
      <c r="J71" s="11"/>
      <c r="K71" s="52"/>
      <c r="L71" s="52"/>
      <c r="M71" s="11"/>
      <c r="N71" s="11"/>
      <c r="O71" s="11"/>
      <c r="P71" s="52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 spans="1:29" x14ac:dyDescent="0.25">
      <c r="A72" s="5"/>
      <c r="B72" s="11"/>
      <c r="C72" s="11"/>
      <c r="D72" s="11"/>
      <c r="E72" s="11"/>
      <c r="F72" s="52"/>
      <c r="G72" s="11"/>
      <c r="H72" s="11"/>
      <c r="I72" s="11"/>
      <c r="J72" s="11"/>
      <c r="K72" s="52"/>
      <c r="L72" s="52"/>
      <c r="M72" s="11"/>
      <c r="N72" s="11"/>
      <c r="O72" s="11"/>
      <c r="P72" s="52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 spans="1:29" x14ac:dyDescent="0.25">
      <c r="B73" s="11"/>
      <c r="C73" s="11"/>
      <c r="D73" s="11"/>
      <c r="E73" s="11"/>
      <c r="F73" s="52"/>
      <c r="G73" s="11"/>
      <c r="H73" s="11"/>
      <c r="I73" s="11"/>
      <c r="J73" s="11"/>
      <c r="K73" s="52"/>
      <c r="L73" s="52"/>
      <c r="M73" s="11"/>
      <c r="N73" s="11"/>
      <c r="O73" s="11"/>
      <c r="P73" s="52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 spans="1:29" x14ac:dyDescent="0.25">
      <c r="B74" s="11"/>
      <c r="C74" s="11"/>
      <c r="E74" s="11"/>
      <c r="F74" s="52"/>
      <c r="G74" s="11"/>
      <c r="H74" s="11"/>
      <c r="I74" s="11"/>
      <c r="J74" s="11"/>
      <c r="K74" s="52"/>
      <c r="L74" s="52"/>
      <c r="M74" s="11"/>
      <c r="N74" s="11"/>
      <c r="O74" s="11"/>
      <c r="P74" s="52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 spans="1:29" x14ac:dyDescent="0.25">
      <c r="B75" s="11"/>
      <c r="C75" s="11"/>
      <c r="D75" s="25"/>
      <c r="E75" s="11"/>
      <c r="F75" s="52"/>
      <c r="G75" s="11"/>
      <c r="H75" s="11"/>
      <c r="I75" s="11"/>
      <c r="J75" s="11"/>
      <c r="K75" s="52"/>
      <c r="L75" s="52"/>
      <c r="M75" s="11"/>
      <c r="N75" s="11"/>
      <c r="O75" s="11"/>
      <c r="P75" s="52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 spans="1:29" x14ac:dyDescent="0.25">
      <c r="B76" s="11"/>
      <c r="C76" s="11"/>
      <c r="E76" s="11"/>
      <c r="F76" s="52"/>
      <c r="G76" s="11"/>
      <c r="H76" s="11"/>
      <c r="I76" s="11"/>
      <c r="J76" s="11"/>
      <c r="K76" s="52"/>
      <c r="L76" s="52"/>
      <c r="M76" s="11"/>
      <c r="N76" s="11"/>
      <c r="O76" s="11"/>
      <c r="P76" s="52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 spans="1:29" x14ac:dyDescent="0.25">
      <c r="B77" s="11"/>
      <c r="C77" s="11"/>
      <c r="E77" s="11"/>
      <c r="F77" s="52"/>
      <c r="G77" s="11"/>
      <c r="H77" s="11"/>
      <c r="I77" s="11"/>
      <c r="J77" s="11"/>
      <c r="K77" s="52"/>
      <c r="L77" s="52"/>
      <c r="M77" s="11"/>
      <c r="N77" s="11"/>
      <c r="O77" s="11"/>
      <c r="P77" s="52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 spans="1:29" x14ac:dyDescent="0.25">
      <c r="B78" s="11"/>
      <c r="C78" s="11"/>
      <c r="E78" s="11"/>
      <c r="F78" s="52"/>
      <c r="G78" s="11"/>
      <c r="H78" s="11"/>
      <c r="I78" s="11"/>
      <c r="J78" s="11"/>
      <c r="K78" s="52"/>
      <c r="L78" s="52"/>
      <c r="M78" s="11"/>
      <c r="N78" s="11"/>
      <c r="O78" s="11"/>
      <c r="P78" s="52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spans="1:29" x14ac:dyDescent="0.25">
      <c r="B79" s="11"/>
      <c r="C79" s="11"/>
      <c r="E79" s="11"/>
      <c r="F79" s="52"/>
      <c r="G79" s="11"/>
      <c r="H79" s="11"/>
      <c r="I79" s="11"/>
      <c r="J79" s="11"/>
      <c r="K79" s="52"/>
      <c r="L79" s="52"/>
      <c r="M79" s="11"/>
      <c r="N79" s="11"/>
      <c r="O79" s="11"/>
      <c r="P79" s="52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 spans="1:29" x14ac:dyDescent="0.25">
      <c r="C80" s="6"/>
    </row>
    <row r="82" spans="2:3" ht="18.75" x14ac:dyDescent="0.3">
      <c r="B82" s="1"/>
      <c r="C82" s="1"/>
    </row>
    <row r="85" spans="2:3" ht="18.75" x14ac:dyDescent="0.3">
      <c r="B85" s="1"/>
    </row>
    <row r="97" spans="1:6" x14ac:dyDescent="0.25">
      <c r="A97" s="39"/>
    </row>
    <row r="98" spans="1:6" x14ac:dyDescent="0.25">
      <c r="A98" s="39"/>
    </row>
    <row r="99" spans="1:6" x14ac:dyDescent="0.25">
      <c r="B99" s="38"/>
    </row>
    <row r="100" spans="1:6" x14ac:dyDescent="0.25">
      <c r="B100" s="38"/>
    </row>
    <row r="101" spans="1:6" x14ac:dyDescent="0.25">
      <c r="B101" s="38"/>
    </row>
    <row r="102" spans="1:6" x14ac:dyDescent="0.25">
      <c r="B102" s="38"/>
    </row>
    <row r="108" spans="1:6" x14ac:dyDescent="0.25">
      <c r="D108" s="27"/>
      <c r="E108" s="27"/>
      <c r="F108" s="53"/>
    </row>
    <row r="114" spans="17:24" x14ac:dyDescent="0.25">
      <c r="Q114">
        <v>5</v>
      </c>
      <c r="S114">
        <v>2</v>
      </c>
      <c r="U114">
        <v>0</v>
      </c>
      <c r="V114">
        <v>1</v>
      </c>
    </row>
    <row r="115" spans="17:24" x14ac:dyDescent="0.25">
      <c r="Q115">
        <v>0</v>
      </c>
      <c r="S115">
        <v>2</v>
      </c>
      <c r="U115">
        <v>5</v>
      </c>
      <c r="V115">
        <v>2</v>
      </c>
    </row>
    <row r="116" spans="17:24" x14ac:dyDescent="0.25">
      <c r="Q116">
        <v>2</v>
      </c>
      <c r="S116">
        <v>3</v>
      </c>
      <c r="U116">
        <v>5</v>
      </c>
      <c r="V116">
        <v>3</v>
      </c>
    </row>
    <row r="117" spans="17:24" x14ac:dyDescent="0.25">
      <c r="Q117">
        <v>0</v>
      </c>
      <c r="S117">
        <v>0</v>
      </c>
      <c r="U117">
        <v>0</v>
      </c>
      <c r="V117">
        <v>0</v>
      </c>
    </row>
    <row r="118" spans="17:24" x14ac:dyDescent="0.25">
      <c r="Q118">
        <v>1</v>
      </c>
      <c r="S118">
        <v>8</v>
      </c>
      <c r="U118">
        <v>2</v>
      </c>
      <c r="V118">
        <v>9</v>
      </c>
      <c r="X118">
        <v>0</v>
      </c>
    </row>
  </sheetData>
  <sortState ref="A51:F58">
    <sortCondition ref="B70:B58"/>
    <sortCondition ref="D70:D58"/>
    <sortCondition ref="E70:E58"/>
  </sortState>
  <mergeCells count="5">
    <mergeCell ref="I34:P34"/>
    <mergeCell ref="I35:P35"/>
    <mergeCell ref="I37:P37"/>
    <mergeCell ref="I32:O32"/>
    <mergeCell ref="I36:P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2:L36"/>
  <sheetViews>
    <sheetView zoomScale="130" zoomScaleNormal="130" workbookViewId="0">
      <selection activeCell="D7" sqref="D7"/>
    </sheetView>
  </sheetViews>
  <sheetFormatPr defaultRowHeight="15" x14ac:dyDescent="0.25"/>
  <sheetData>
    <row r="2" spans="1:7" x14ac:dyDescent="0.25">
      <c r="A2" t="e">
        <f xml:space="preserve"> uparrow</f>
        <v>#NAME?</v>
      </c>
    </row>
    <row r="3" spans="1:7" x14ac:dyDescent="0.25">
      <c r="A3" t="s">
        <v>45</v>
      </c>
    </row>
    <row r="4" spans="1:7" x14ac:dyDescent="0.25">
      <c r="A4" t="s">
        <v>34</v>
      </c>
      <c r="B4">
        <f ca="1">RANDBETWEEN(1,50)</f>
        <v>30</v>
      </c>
    </row>
    <row r="5" spans="1:7" x14ac:dyDescent="0.25">
      <c r="B5">
        <f t="shared" ref="B5:B13" ca="1" si="0">RANDBETWEEN(1,50)</f>
        <v>2</v>
      </c>
    </row>
    <row r="6" spans="1:7" x14ac:dyDescent="0.25">
      <c r="B6">
        <f t="shared" ca="1" si="0"/>
        <v>23</v>
      </c>
    </row>
    <row r="7" spans="1:7" ht="27.75" customHeight="1" x14ac:dyDescent="0.25">
      <c r="A7" t="s">
        <v>35</v>
      </c>
      <c r="B7">
        <f t="shared" ca="1" si="0"/>
        <v>18</v>
      </c>
      <c r="E7" t="s">
        <v>21</v>
      </c>
      <c r="F7" t="s">
        <v>22</v>
      </c>
      <c r="G7" t="s">
        <v>27</v>
      </c>
    </row>
    <row r="8" spans="1:7" x14ac:dyDescent="0.25">
      <c r="B8">
        <f t="shared" ca="1" si="0"/>
        <v>47</v>
      </c>
      <c r="E8">
        <v>3</v>
      </c>
      <c r="F8">
        <v>10</v>
      </c>
      <c r="G8">
        <f>E8*F8</f>
        <v>30</v>
      </c>
    </row>
    <row r="9" spans="1:7" x14ac:dyDescent="0.25">
      <c r="B9">
        <f t="shared" ca="1" si="0"/>
        <v>22</v>
      </c>
      <c r="E9">
        <v>2</v>
      </c>
      <c r="F9">
        <v>9</v>
      </c>
      <c r="G9">
        <f t="shared" ref="G9:G13" si="1">E9*F9</f>
        <v>18</v>
      </c>
    </row>
    <row r="10" spans="1:7" x14ac:dyDescent="0.25">
      <c r="A10" t="s">
        <v>36</v>
      </c>
      <c r="B10">
        <f t="shared" ca="1" si="0"/>
        <v>7</v>
      </c>
      <c r="E10">
        <v>3</v>
      </c>
      <c r="F10">
        <v>23</v>
      </c>
      <c r="G10">
        <f t="shared" si="1"/>
        <v>69</v>
      </c>
    </row>
    <row r="11" spans="1:7" x14ac:dyDescent="0.25">
      <c r="A11" t="str">
        <f t="shared" ref="A11" si="2">A10</f>
        <v>Pankaj</v>
      </c>
      <c r="B11">
        <f t="shared" ca="1" si="0"/>
        <v>48</v>
      </c>
      <c r="E11">
        <v>6</v>
      </c>
      <c r="F11">
        <v>26</v>
      </c>
      <c r="G11">
        <f t="shared" si="1"/>
        <v>156</v>
      </c>
    </row>
    <row r="12" spans="1:7" x14ac:dyDescent="0.25">
      <c r="B12">
        <f t="shared" ca="1" si="0"/>
        <v>32</v>
      </c>
    </row>
    <row r="13" spans="1:7" x14ac:dyDescent="0.25">
      <c r="A13" t="s">
        <v>37</v>
      </c>
      <c r="B13">
        <f t="shared" ca="1" si="0"/>
        <v>44</v>
      </c>
      <c r="E13">
        <v>9</v>
      </c>
      <c r="F13">
        <v>36</v>
      </c>
      <c r="G13">
        <f t="shared" si="1"/>
        <v>324</v>
      </c>
    </row>
    <row r="17" spans="1:12" x14ac:dyDescent="0.25">
      <c r="E17" t="s">
        <v>24</v>
      </c>
      <c r="G17" t="s">
        <v>25</v>
      </c>
    </row>
    <row r="18" spans="1:12" x14ac:dyDescent="0.25">
      <c r="E18" t="s">
        <v>21</v>
      </c>
      <c r="F18" t="s">
        <v>22</v>
      </c>
      <c r="L18" t="s">
        <v>23</v>
      </c>
    </row>
    <row r="19" spans="1:12" x14ac:dyDescent="0.25">
      <c r="E19">
        <v>3</v>
      </c>
      <c r="F19">
        <v>6</v>
      </c>
      <c r="G19">
        <f>E19*F19</f>
        <v>18</v>
      </c>
      <c r="L19">
        <f t="shared" ref="L19" si="3">J19*K19</f>
        <v>0</v>
      </c>
    </row>
    <row r="20" spans="1:12" hidden="1" x14ac:dyDescent="0.25">
      <c r="E20">
        <v>2</v>
      </c>
      <c r="F20">
        <v>9</v>
      </c>
      <c r="G20">
        <f t="shared" ref="G20:G24" si="4">E20*F20</f>
        <v>18</v>
      </c>
    </row>
    <row r="21" spans="1:12" hidden="1" x14ac:dyDescent="0.25">
      <c r="E21">
        <v>3</v>
      </c>
      <c r="F21">
        <v>23</v>
      </c>
      <c r="G21">
        <f t="shared" si="4"/>
        <v>69</v>
      </c>
    </row>
    <row r="22" spans="1:12" x14ac:dyDescent="0.25">
      <c r="E22">
        <v>6</v>
      </c>
      <c r="F22">
        <v>26</v>
      </c>
      <c r="G22">
        <f t="shared" si="4"/>
        <v>156</v>
      </c>
    </row>
    <row r="23" spans="1:12" x14ac:dyDescent="0.25">
      <c r="A23" t="s">
        <v>21</v>
      </c>
      <c r="B23" t="s">
        <v>22</v>
      </c>
      <c r="C23" t="s">
        <v>27</v>
      </c>
      <c r="E23">
        <v>3</v>
      </c>
      <c r="F23" t="s">
        <v>26</v>
      </c>
      <c r="G23" t="e">
        <f t="shared" si="4"/>
        <v>#VALUE!</v>
      </c>
    </row>
    <row r="24" spans="1:12" x14ac:dyDescent="0.25">
      <c r="A24">
        <v>3</v>
      </c>
      <c r="B24">
        <v>10</v>
      </c>
      <c r="C24">
        <v>30</v>
      </c>
      <c r="E24">
        <v>9</v>
      </c>
      <c r="F24">
        <v>36</v>
      </c>
      <c r="G24">
        <f t="shared" si="4"/>
        <v>324</v>
      </c>
    </row>
    <row r="25" spans="1:12" x14ac:dyDescent="0.25">
      <c r="A25">
        <v>3</v>
      </c>
      <c r="B25">
        <v>23</v>
      </c>
      <c r="C25">
        <v>69</v>
      </c>
    </row>
    <row r="27" spans="1:12" x14ac:dyDescent="0.25">
      <c r="A27">
        <v>9</v>
      </c>
      <c r="B27">
        <v>36</v>
      </c>
      <c r="C27">
        <v>324</v>
      </c>
    </row>
    <row r="28" spans="1:12" x14ac:dyDescent="0.25">
      <c r="E28" t="s">
        <v>24</v>
      </c>
      <c r="G28" t="s">
        <v>25</v>
      </c>
      <c r="I28" t="s">
        <v>24</v>
      </c>
      <c r="K28" t="s">
        <v>25</v>
      </c>
    </row>
    <row r="29" spans="1:12" x14ac:dyDescent="0.25">
      <c r="E29" t="s">
        <v>21</v>
      </c>
      <c r="F29" t="s">
        <v>22</v>
      </c>
      <c r="I29" t="s">
        <v>21</v>
      </c>
      <c r="J29" t="s">
        <v>22</v>
      </c>
    </row>
    <row r="30" spans="1:12" x14ac:dyDescent="0.25">
      <c r="A30" t="s">
        <v>21</v>
      </c>
      <c r="B30" t="s">
        <v>22</v>
      </c>
      <c r="C30" t="s">
        <v>27</v>
      </c>
      <c r="E30">
        <v>3</v>
      </c>
      <c r="F30">
        <v>6</v>
      </c>
      <c r="G30">
        <f>E30*F30</f>
        <v>18</v>
      </c>
      <c r="I30">
        <v>3</v>
      </c>
      <c r="J30">
        <v>6</v>
      </c>
      <c r="K30">
        <v>18</v>
      </c>
    </row>
    <row r="31" spans="1:12" x14ac:dyDescent="0.25">
      <c r="A31">
        <v>3</v>
      </c>
      <c r="B31">
        <v>10</v>
      </c>
      <c r="C31">
        <f>A31*B31</f>
        <v>30</v>
      </c>
      <c r="E31">
        <v>2</v>
      </c>
      <c r="F31">
        <v>9</v>
      </c>
      <c r="G31">
        <f t="shared" ref="G31:G35" si="5">E31*F31</f>
        <v>18</v>
      </c>
      <c r="I31">
        <v>6</v>
      </c>
      <c r="J31">
        <v>26</v>
      </c>
      <c r="K31">
        <v>156</v>
      </c>
    </row>
    <row r="32" spans="1:12" x14ac:dyDescent="0.25">
      <c r="A32">
        <v>2</v>
      </c>
      <c r="B32">
        <v>9</v>
      </c>
      <c r="C32">
        <f t="shared" ref="C32:C34" si="6">A32*B32</f>
        <v>18</v>
      </c>
      <c r="E32">
        <v>3</v>
      </c>
      <c r="F32">
        <v>23</v>
      </c>
      <c r="G32">
        <f t="shared" si="5"/>
        <v>69</v>
      </c>
      <c r="I32">
        <v>3</v>
      </c>
      <c r="J32" t="s">
        <v>26</v>
      </c>
      <c r="K32" t="e">
        <v>#VALUE!</v>
      </c>
    </row>
    <row r="33" spans="1:11" x14ac:dyDescent="0.25">
      <c r="A33">
        <v>3</v>
      </c>
      <c r="B33">
        <v>23</v>
      </c>
      <c r="C33">
        <f t="shared" si="6"/>
        <v>69</v>
      </c>
      <c r="E33">
        <v>6</v>
      </c>
      <c r="F33">
        <v>26</v>
      </c>
      <c r="G33">
        <f t="shared" si="5"/>
        <v>156</v>
      </c>
      <c r="I33">
        <v>9</v>
      </c>
      <c r="J33">
        <v>36</v>
      </c>
      <c r="K33">
        <v>324</v>
      </c>
    </row>
    <row r="34" spans="1:11" x14ac:dyDescent="0.25">
      <c r="A34">
        <v>6</v>
      </c>
      <c r="B34">
        <v>26</v>
      </c>
      <c r="C34">
        <f t="shared" si="6"/>
        <v>156</v>
      </c>
      <c r="E34">
        <v>3</v>
      </c>
      <c r="F34" t="s">
        <v>26</v>
      </c>
      <c r="G34" t="e">
        <f t="shared" si="5"/>
        <v>#VALUE!</v>
      </c>
    </row>
    <row r="35" spans="1:11" x14ac:dyDescent="0.25">
      <c r="E35">
        <v>9</v>
      </c>
      <c r="F35">
        <v>36</v>
      </c>
      <c r="G35">
        <f t="shared" si="5"/>
        <v>324</v>
      </c>
    </row>
    <row r="36" spans="1:11" x14ac:dyDescent="0.25">
      <c r="A36">
        <v>9</v>
      </c>
      <c r="B36">
        <v>36</v>
      </c>
      <c r="C36">
        <f t="shared" ref="C36" si="7">A36*B36</f>
        <v>324</v>
      </c>
    </row>
  </sheetData>
  <dataConsolidate/>
  <dataValidations count="2">
    <dataValidation type="whole" allowBlank="1" showInputMessage="1" showErrorMessage="1" sqref="J30:J33 F19:F24 F30:F35">
      <formula1>F19</formula1>
      <formula2>F21</formula2>
    </dataValidation>
    <dataValidation type="whole" operator="equal" allowBlank="1" showInputMessage="1" showErrorMessage="1" sqref="F7:F13 B23:B27 B30:B36">
      <formula1>10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</sheetPr>
  <dimension ref="A1:K33"/>
  <sheetViews>
    <sheetView zoomScaleNormal="100" workbookViewId="0"/>
  </sheetViews>
  <sheetFormatPr defaultRowHeight="15" x14ac:dyDescent="0.25"/>
  <cols>
    <col min="1" max="1" width="10.42578125" customWidth="1"/>
    <col min="2" max="2" width="7.5703125" customWidth="1"/>
    <col min="3" max="3" width="7.42578125" style="12" customWidth="1"/>
    <col min="4" max="4" width="9.5703125" style="14" customWidth="1"/>
    <col min="5" max="5" width="7.42578125" customWidth="1"/>
    <col min="6" max="6" width="8.42578125" customWidth="1"/>
    <col min="7" max="7" width="19.42578125" customWidth="1"/>
    <col min="8" max="8" width="15.5703125" customWidth="1"/>
    <col min="9" max="9" width="18.5703125" customWidth="1"/>
    <col min="10" max="10" width="9.140625" customWidth="1"/>
  </cols>
  <sheetData>
    <row r="1" spans="1:11" x14ac:dyDescent="0.25">
      <c r="A1" s="46" t="s">
        <v>52</v>
      </c>
      <c r="B1" s="46" t="s">
        <v>29</v>
      </c>
      <c r="C1" s="46" t="s">
        <v>53</v>
      </c>
      <c r="D1" s="47" t="s">
        <v>54</v>
      </c>
      <c r="G1" t="s">
        <v>64</v>
      </c>
    </row>
    <row r="2" spans="1:11" x14ac:dyDescent="0.25">
      <c r="A2" s="12" t="s">
        <v>46</v>
      </c>
      <c r="B2" s="12">
        <v>70</v>
      </c>
      <c r="C2" s="12">
        <v>30</v>
      </c>
      <c r="D2" s="14">
        <f>B2*C2</f>
        <v>2100</v>
      </c>
    </row>
    <row r="3" spans="1:11" x14ac:dyDescent="0.25">
      <c r="A3" s="12" t="s">
        <v>47</v>
      </c>
      <c r="B3" s="12">
        <v>53</v>
      </c>
      <c r="C3" s="12">
        <v>20</v>
      </c>
      <c r="D3" s="14">
        <f t="shared" ref="D3:D33" si="0">B3*C3</f>
        <v>1060</v>
      </c>
      <c r="F3" s="45" t="s">
        <v>46</v>
      </c>
      <c r="G3" s="6">
        <f>SUMIF(PRD,F3,TOT)</f>
        <v>13890</v>
      </c>
      <c r="H3" s="6"/>
      <c r="I3" s="112" t="s">
        <v>46</v>
      </c>
      <c r="J3" s="113" t="s">
        <v>83</v>
      </c>
      <c r="K3" s="113">
        <f>SUMIFS(TOT,PRD,I3,PRI,J3)</f>
        <v>13890</v>
      </c>
    </row>
    <row r="4" spans="1:11" x14ac:dyDescent="0.25">
      <c r="A4" s="12" t="s">
        <v>48</v>
      </c>
      <c r="B4" s="12">
        <v>56</v>
      </c>
      <c r="C4" s="12">
        <v>38</v>
      </c>
      <c r="D4" s="14">
        <f t="shared" si="0"/>
        <v>2128</v>
      </c>
      <c r="F4" s="45" t="s">
        <v>47</v>
      </c>
      <c r="G4" s="6">
        <f>SUMIF(PRD,F4,TOT)</f>
        <v>11740</v>
      </c>
      <c r="H4" s="6"/>
      <c r="I4" s="112" t="s">
        <v>47</v>
      </c>
      <c r="J4" s="113" t="s">
        <v>117</v>
      </c>
      <c r="K4" s="113">
        <f>SUMIFS(TOT,PRD,I4,PRI,J4)</f>
        <v>10240</v>
      </c>
    </row>
    <row r="5" spans="1:11" x14ac:dyDescent="0.25">
      <c r="A5" s="12" t="s">
        <v>49</v>
      </c>
      <c r="B5" s="12">
        <v>54</v>
      </c>
      <c r="C5" s="12">
        <v>29</v>
      </c>
      <c r="D5" s="14">
        <f t="shared" si="0"/>
        <v>1566</v>
      </c>
      <c r="F5" s="45" t="s">
        <v>48</v>
      </c>
      <c r="G5" s="6">
        <f>SUMIF(PRD,F5,TOT)</f>
        <v>13844</v>
      </c>
      <c r="H5" s="6"/>
      <c r="I5" s="112" t="s">
        <v>48</v>
      </c>
      <c r="J5" s="113" t="s">
        <v>84</v>
      </c>
      <c r="K5" s="113">
        <f>SUMIFS(TOT,PRD,I5,PRI,J5)</f>
        <v>10664</v>
      </c>
    </row>
    <row r="6" spans="1:11" x14ac:dyDescent="0.25">
      <c r="A6" s="12" t="s">
        <v>46</v>
      </c>
      <c r="B6" s="12">
        <v>66</v>
      </c>
      <c r="C6" s="12">
        <v>25</v>
      </c>
      <c r="D6" s="14">
        <f t="shared" si="0"/>
        <v>1650</v>
      </c>
      <c r="F6" s="45" t="s">
        <v>49</v>
      </c>
      <c r="G6" s="6">
        <f>SUMIF(PRD,F6,TOT)</f>
        <v>15148</v>
      </c>
      <c r="H6" s="6"/>
      <c r="I6" s="112" t="s">
        <v>49</v>
      </c>
      <c r="J6" s="113" t="s">
        <v>118</v>
      </c>
      <c r="K6" s="113">
        <f>SUMIFS(TOT,PRD,I6,PRI,J6)</f>
        <v>15148</v>
      </c>
    </row>
    <row r="7" spans="1:11" x14ac:dyDescent="0.25">
      <c r="A7" s="12" t="s">
        <v>47</v>
      </c>
      <c r="B7" s="12">
        <v>52</v>
      </c>
      <c r="C7" s="12">
        <v>22</v>
      </c>
      <c r="D7" s="14">
        <f t="shared" si="0"/>
        <v>1144</v>
      </c>
    </row>
    <row r="8" spans="1:11" x14ac:dyDescent="0.25">
      <c r="A8" s="12" t="s">
        <v>48</v>
      </c>
      <c r="B8" s="12">
        <v>51</v>
      </c>
      <c r="C8" s="12">
        <v>38</v>
      </c>
      <c r="D8" s="14">
        <f t="shared" si="0"/>
        <v>1938</v>
      </c>
      <c r="F8" s="12"/>
    </row>
    <row r="9" spans="1:11" x14ac:dyDescent="0.25">
      <c r="A9" s="12" t="s">
        <v>49</v>
      </c>
      <c r="B9" s="12">
        <v>61</v>
      </c>
      <c r="C9" s="12">
        <v>34</v>
      </c>
      <c r="D9" s="14">
        <f t="shared" si="0"/>
        <v>2074</v>
      </c>
      <c r="F9" s="5"/>
    </row>
    <row r="10" spans="1:11" x14ac:dyDescent="0.25">
      <c r="A10" s="12" t="s">
        <v>46</v>
      </c>
      <c r="B10" s="12">
        <v>52</v>
      </c>
      <c r="C10" s="12">
        <v>36</v>
      </c>
      <c r="D10" s="14">
        <f t="shared" si="0"/>
        <v>1872</v>
      </c>
    </row>
    <row r="11" spans="1:11" x14ac:dyDescent="0.25">
      <c r="A11" s="12" t="s">
        <v>47</v>
      </c>
      <c r="B11" s="12">
        <v>51</v>
      </c>
      <c r="C11" s="12">
        <v>21</v>
      </c>
      <c r="D11" s="14">
        <f t="shared" si="0"/>
        <v>1071</v>
      </c>
    </row>
    <row r="12" spans="1:11" x14ac:dyDescent="0.25">
      <c r="A12" s="12" t="s">
        <v>48</v>
      </c>
      <c r="B12" s="12">
        <v>63</v>
      </c>
      <c r="C12" s="12">
        <v>34</v>
      </c>
      <c r="D12" s="14">
        <f t="shared" si="0"/>
        <v>2142</v>
      </c>
    </row>
    <row r="13" spans="1:11" x14ac:dyDescent="0.25">
      <c r="A13" s="12" t="s">
        <v>49</v>
      </c>
      <c r="B13" s="12">
        <v>63</v>
      </c>
      <c r="C13" s="12">
        <v>32</v>
      </c>
      <c r="D13" s="14">
        <f t="shared" si="0"/>
        <v>2016</v>
      </c>
      <c r="G13" s="12"/>
    </row>
    <row r="14" spans="1:11" x14ac:dyDescent="0.25">
      <c r="A14" s="12" t="s">
        <v>46</v>
      </c>
      <c r="B14" s="12">
        <v>53</v>
      </c>
      <c r="C14" s="12">
        <v>32</v>
      </c>
      <c r="D14" s="14">
        <f t="shared" si="0"/>
        <v>1696</v>
      </c>
      <c r="G14" s="12"/>
    </row>
    <row r="15" spans="1:11" x14ac:dyDescent="0.25">
      <c r="A15" s="12" t="s">
        <v>47</v>
      </c>
      <c r="B15" s="12">
        <v>59</v>
      </c>
      <c r="C15" s="12">
        <v>21</v>
      </c>
      <c r="D15" s="14">
        <f t="shared" si="0"/>
        <v>1239</v>
      </c>
      <c r="G15" s="12"/>
    </row>
    <row r="16" spans="1:11" x14ac:dyDescent="0.25">
      <c r="A16" s="12" t="s">
        <v>48</v>
      </c>
      <c r="B16" s="12">
        <v>61</v>
      </c>
      <c r="C16" s="12">
        <v>25</v>
      </c>
      <c r="D16" s="14">
        <f t="shared" si="0"/>
        <v>1525</v>
      </c>
      <c r="G16" s="12"/>
    </row>
    <row r="17" spans="1:4" x14ac:dyDescent="0.25">
      <c r="A17" s="12" t="s">
        <v>49</v>
      </c>
      <c r="B17" s="12">
        <v>63</v>
      </c>
      <c r="C17" s="12">
        <v>34</v>
      </c>
      <c r="D17" s="14">
        <f t="shared" si="0"/>
        <v>2142</v>
      </c>
    </row>
    <row r="18" spans="1:4" x14ac:dyDescent="0.25">
      <c r="A18" s="12" t="s">
        <v>46</v>
      </c>
      <c r="B18" s="12">
        <v>61</v>
      </c>
      <c r="C18" s="12">
        <v>23</v>
      </c>
      <c r="D18" s="14">
        <f t="shared" si="0"/>
        <v>1403</v>
      </c>
    </row>
    <row r="19" spans="1:4" x14ac:dyDescent="0.25">
      <c r="A19" s="12" t="s">
        <v>47</v>
      </c>
      <c r="B19" s="12">
        <v>50</v>
      </c>
      <c r="C19" s="12">
        <v>30</v>
      </c>
      <c r="D19" s="14">
        <f t="shared" si="0"/>
        <v>1500</v>
      </c>
    </row>
    <row r="20" spans="1:4" x14ac:dyDescent="0.25">
      <c r="A20" s="12" t="s">
        <v>48</v>
      </c>
      <c r="B20" s="12">
        <v>66</v>
      </c>
      <c r="C20" s="12">
        <v>29</v>
      </c>
      <c r="D20" s="14">
        <f t="shared" si="0"/>
        <v>1914</v>
      </c>
    </row>
    <row r="21" spans="1:4" x14ac:dyDescent="0.25">
      <c r="A21" s="12" t="s">
        <v>49</v>
      </c>
      <c r="B21" s="12">
        <v>55</v>
      </c>
      <c r="C21" s="12">
        <v>24</v>
      </c>
      <c r="D21" s="14">
        <f t="shared" si="0"/>
        <v>1320</v>
      </c>
    </row>
    <row r="22" spans="1:4" x14ac:dyDescent="0.25">
      <c r="A22" s="12" t="s">
        <v>46</v>
      </c>
      <c r="B22" s="12">
        <v>50</v>
      </c>
      <c r="C22" s="12">
        <v>28</v>
      </c>
      <c r="D22" s="14">
        <f t="shared" si="0"/>
        <v>1400</v>
      </c>
    </row>
    <row r="23" spans="1:4" x14ac:dyDescent="0.25">
      <c r="A23" s="12" t="s">
        <v>47</v>
      </c>
      <c r="B23" s="12">
        <v>59</v>
      </c>
      <c r="C23" s="12">
        <v>29</v>
      </c>
      <c r="D23" s="14">
        <f t="shared" si="0"/>
        <v>1711</v>
      </c>
    </row>
    <row r="24" spans="1:4" x14ac:dyDescent="0.25">
      <c r="A24" s="12" t="s">
        <v>48</v>
      </c>
      <c r="B24" s="12">
        <v>61</v>
      </c>
      <c r="C24" s="12">
        <v>25</v>
      </c>
      <c r="D24" s="14">
        <f t="shared" si="0"/>
        <v>1525</v>
      </c>
    </row>
    <row r="25" spans="1:4" x14ac:dyDescent="0.25">
      <c r="A25" s="12" t="s">
        <v>49</v>
      </c>
      <c r="B25" s="12">
        <v>61</v>
      </c>
      <c r="C25" s="12">
        <v>30</v>
      </c>
      <c r="D25" s="14">
        <f t="shared" si="0"/>
        <v>1830</v>
      </c>
    </row>
    <row r="26" spans="1:4" x14ac:dyDescent="0.25">
      <c r="A26" s="12" t="s">
        <v>46</v>
      </c>
      <c r="B26" s="12">
        <v>69</v>
      </c>
      <c r="C26" s="12">
        <v>29</v>
      </c>
      <c r="D26" s="14">
        <f t="shared" si="0"/>
        <v>2001</v>
      </c>
    </row>
    <row r="27" spans="1:4" x14ac:dyDescent="0.25">
      <c r="A27" s="12" t="s">
        <v>47</v>
      </c>
      <c r="B27" s="12">
        <v>67</v>
      </c>
      <c r="C27" s="12">
        <v>29</v>
      </c>
      <c r="D27" s="14">
        <f t="shared" si="0"/>
        <v>1943</v>
      </c>
    </row>
    <row r="28" spans="1:4" x14ac:dyDescent="0.25">
      <c r="A28" s="12" t="s">
        <v>48</v>
      </c>
      <c r="B28" s="12">
        <v>55</v>
      </c>
      <c r="C28" s="12">
        <v>26</v>
      </c>
      <c r="D28" s="14">
        <f t="shared" si="0"/>
        <v>1430</v>
      </c>
    </row>
    <row r="29" spans="1:4" x14ac:dyDescent="0.25">
      <c r="A29" s="12" t="s">
        <v>49</v>
      </c>
      <c r="B29" s="12">
        <v>70</v>
      </c>
      <c r="C29" s="12">
        <v>34</v>
      </c>
      <c r="D29" s="14">
        <f t="shared" si="0"/>
        <v>2380</v>
      </c>
    </row>
    <row r="30" spans="1:4" x14ac:dyDescent="0.25">
      <c r="A30" s="12" t="s">
        <v>46</v>
      </c>
      <c r="B30" s="12">
        <v>68</v>
      </c>
      <c r="C30" s="12">
        <v>26</v>
      </c>
      <c r="D30" s="14">
        <f t="shared" si="0"/>
        <v>1768</v>
      </c>
    </row>
    <row r="31" spans="1:4" x14ac:dyDescent="0.25">
      <c r="A31" s="12" t="s">
        <v>47</v>
      </c>
      <c r="B31" s="12">
        <v>56</v>
      </c>
      <c r="C31" s="12">
        <v>37</v>
      </c>
      <c r="D31" s="14">
        <f t="shared" si="0"/>
        <v>2072</v>
      </c>
    </row>
    <row r="32" spans="1:4" x14ac:dyDescent="0.25">
      <c r="A32" s="12" t="s">
        <v>48</v>
      </c>
      <c r="B32" s="12">
        <v>54</v>
      </c>
      <c r="C32" s="12">
        <v>23</v>
      </c>
      <c r="D32" s="14">
        <f t="shared" si="0"/>
        <v>1242</v>
      </c>
    </row>
    <row r="33" spans="1:4" x14ac:dyDescent="0.25">
      <c r="A33" s="12" t="s">
        <v>49</v>
      </c>
      <c r="B33" s="12">
        <v>70</v>
      </c>
      <c r="C33" s="12">
        <v>26</v>
      </c>
      <c r="D33" s="14">
        <f t="shared" si="0"/>
        <v>1820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21"/>
  <sheetViews>
    <sheetView zoomScaleNormal="100" workbookViewId="0"/>
  </sheetViews>
  <sheetFormatPr defaultRowHeight="15" x14ac:dyDescent="0.25"/>
  <cols>
    <col min="1" max="1" width="9" style="32" customWidth="1"/>
    <col min="2" max="2" width="6.7109375" style="32" customWidth="1"/>
    <col min="3" max="3" width="6.5703125" style="32" customWidth="1"/>
    <col min="4" max="4" width="9.5703125" style="32" customWidth="1"/>
    <col min="5" max="5" width="2.85546875" style="32" customWidth="1"/>
    <col min="6" max="6" width="9.7109375" style="32" customWidth="1"/>
    <col min="7" max="9" width="9.140625" style="32"/>
    <col min="10" max="10" width="10.5703125" style="32" bestFit="1" customWidth="1"/>
    <col min="11" max="14" width="9.140625" style="32"/>
    <col min="15" max="23" width="9.140625" style="33"/>
    <col min="24" max="16384" width="9.140625" style="32"/>
  </cols>
  <sheetData>
    <row r="1" spans="1:29" x14ac:dyDescent="0.25">
      <c r="A1" s="30" t="s">
        <v>52</v>
      </c>
      <c r="B1" s="30" t="s">
        <v>29</v>
      </c>
      <c r="C1" s="30" t="s">
        <v>53</v>
      </c>
      <c r="D1" s="31" t="s">
        <v>54</v>
      </c>
      <c r="G1" s="61"/>
      <c r="H1" s="61"/>
      <c r="I1" s="61"/>
      <c r="J1" s="62"/>
      <c r="K1" s="33"/>
      <c r="L1" s="33"/>
      <c r="M1" s="61"/>
      <c r="N1" s="61"/>
      <c r="O1" s="61"/>
      <c r="P1" s="62"/>
      <c r="Z1" s="30" t="s">
        <v>52</v>
      </c>
      <c r="AA1" s="30" t="s">
        <v>29</v>
      </c>
      <c r="AB1" s="30" t="s">
        <v>53</v>
      </c>
      <c r="AC1" s="31" t="s">
        <v>54</v>
      </c>
    </row>
    <row r="2" spans="1:29" x14ac:dyDescent="0.25">
      <c r="A2" s="33" t="s">
        <v>46</v>
      </c>
      <c r="B2" s="32" t="s">
        <v>83</v>
      </c>
      <c r="G2" s="33"/>
      <c r="H2" s="33"/>
      <c r="I2" s="33"/>
      <c r="J2" s="33"/>
      <c r="K2" s="33"/>
      <c r="L2" s="33"/>
      <c r="M2" s="33"/>
      <c r="N2" s="33"/>
      <c r="P2" s="34"/>
      <c r="Z2" s="33" t="s">
        <v>46</v>
      </c>
      <c r="AA2" s="33">
        <v>79</v>
      </c>
      <c r="AB2" s="33">
        <v>30</v>
      </c>
      <c r="AC2" s="58">
        <v>2370</v>
      </c>
    </row>
    <row r="3" spans="1:29" x14ac:dyDescent="0.25">
      <c r="A3" s="33" t="s">
        <v>48</v>
      </c>
      <c r="G3" s="33"/>
      <c r="H3" s="33"/>
      <c r="I3" s="33"/>
      <c r="J3" s="33"/>
      <c r="K3" s="33"/>
      <c r="L3" s="33"/>
      <c r="M3" s="33"/>
      <c r="N3" s="33"/>
      <c r="P3" s="34"/>
      <c r="Z3" s="33" t="s">
        <v>47</v>
      </c>
      <c r="AA3" s="33">
        <v>90</v>
      </c>
      <c r="AB3" s="33">
        <v>26</v>
      </c>
      <c r="AC3" s="58">
        <v>2340</v>
      </c>
    </row>
    <row r="4" spans="1:29" x14ac:dyDescent="0.25">
      <c r="A4" s="33" t="s">
        <v>47</v>
      </c>
      <c r="C4" s="32" t="s">
        <v>121</v>
      </c>
      <c r="G4" s="33"/>
      <c r="H4" s="33"/>
      <c r="I4" s="33"/>
      <c r="J4" s="33"/>
      <c r="K4" s="33"/>
      <c r="L4" s="33"/>
      <c r="M4" s="33"/>
      <c r="N4" s="33"/>
      <c r="P4" s="34"/>
      <c r="Z4" s="33"/>
      <c r="AA4" s="33"/>
      <c r="AB4" s="33"/>
      <c r="AC4" s="58"/>
    </row>
    <row r="5" spans="1:29" x14ac:dyDescent="0.25">
      <c r="A5" s="33"/>
      <c r="G5" s="33"/>
      <c r="H5" s="33"/>
      <c r="I5" s="33"/>
      <c r="J5" s="33"/>
      <c r="K5" s="33"/>
      <c r="L5" s="33"/>
      <c r="M5" s="33"/>
      <c r="N5" s="33"/>
      <c r="P5" s="34"/>
      <c r="Z5" s="33"/>
      <c r="AA5" s="33"/>
      <c r="AB5" s="33"/>
      <c r="AC5" s="58"/>
    </row>
    <row r="6" spans="1:29" x14ac:dyDescent="0.25">
      <c r="A6" s="30" t="s">
        <v>52</v>
      </c>
      <c r="B6" s="30" t="s">
        <v>29</v>
      </c>
      <c r="C6" s="30" t="s">
        <v>53</v>
      </c>
      <c r="D6" s="31" t="s">
        <v>54</v>
      </c>
      <c r="F6" s="30" t="s">
        <v>57</v>
      </c>
      <c r="G6" s="30" t="s">
        <v>58</v>
      </c>
      <c r="H6" s="30" t="s">
        <v>59</v>
      </c>
      <c r="I6" s="30" t="s">
        <v>61</v>
      </c>
      <c r="J6" s="61"/>
      <c r="M6" s="33"/>
      <c r="N6" s="33"/>
      <c r="R6" s="34"/>
      <c r="Z6" s="33" t="s">
        <v>48</v>
      </c>
      <c r="AA6" s="33">
        <v>63</v>
      </c>
      <c r="AB6" s="33">
        <v>24</v>
      </c>
      <c r="AC6" s="58">
        <v>1512</v>
      </c>
    </row>
    <row r="7" spans="1:29" x14ac:dyDescent="0.25">
      <c r="A7" s="33" t="s">
        <v>46</v>
      </c>
      <c r="B7" s="33">
        <v>79</v>
      </c>
      <c r="C7" s="33">
        <v>30</v>
      </c>
      <c r="D7" s="87">
        <f>B7*C7</f>
        <v>2370</v>
      </c>
      <c r="F7" s="28">
        <f>DSUM(A6:D18,D6,A1:C4)</f>
        <v>22327</v>
      </c>
      <c r="G7" s="32">
        <f>DCOUNT(A6:D18,D6,A1:D4)</f>
        <v>6</v>
      </c>
      <c r="R7" s="34"/>
    </row>
    <row r="8" spans="1:29" x14ac:dyDescent="0.25">
      <c r="A8" s="33" t="s">
        <v>47</v>
      </c>
      <c r="B8" s="33">
        <v>115</v>
      </c>
      <c r="C8" s="33">
        <v>26</v>
      </c>
      <c r="D8" s="34">
        <f t="shared" ref="D8:D18" si="0">B8*C8</f>
        <v>2990</v>
      </c>
      <c r="F8" s="35"/>
      <c r="R8" s="34"/>
    </row>
    <row r="9" spans="1:29" x14ac:dyDescent="0.25">
      <c r="A9" s="33" t="s">
        <v>48</v>
      </c>
      <c r="B9" s="33">
        <v>100</v>
      </c>
      <c r="C9" s="33">
        <v>55</v>
      </c>
      <c r="D9" s="87">
        <f t="shared" si="0"/>
        <v>5500</v>
      </c>
      <c r="F9" s="35"/>
      <c r="R9" s="34"/>
    </row>
    <row r="10" spans="1:29" x14ac:dyDescent="0.25">
      <c r="A10" s="33" t="s">
        <v>49</v>
      </c>
      <c r="B10" s="33">
        <v>105</v>
      </c>
      <c r="C10" s="33">
        <v>29</v>
      </c>
      <c r="D10" s="34">
        <f t="shared" si="0"/>
        <v>3045</v>
      </c>
      <c r="F10" s="65"/>
      <c r="G10" s="33"/>
      <c r="H10" s="33"/>
      <c r="I10" s="33"/>
      <c r="J10" s="33"/>
      <c r="R10" s="34"/>
    </row>
    <row r="11" spans="1:29" x14ac:dyDescent="0.25">
      <c r="A11" s="33" t="s">
        <v>48</v>
      </c>
      <c r="B11" s="33">
        <v>56</v>
      </c>
      <c r="C11" s="33">
        <v>55</v>
      </c>
      <c r="D11" s="87">
        <f t="shared" ref="D11" si="1">B11*C11</f>
        <v>3080</v>
      </c>
      <c r="F11" s="61"/>
      <c r="G11" s="61"/>
      <c r="H11" s="61"/>
      <c r="I11" s="62"/>
      <c r="J11" s="33"/>
      <c r="R11" s="34"/>
    </row>
    <row r="12" spans="1:29" x14ac:dyDescent="0.25">
      <c r="A12" s="33" t="s">
        <v>47</v>
      </c>
      <c r="B12" s="33">
        <v>72</v>
      </c>
      <c r="C12" s="33">
        <v>25</v>
      </c>
      <c r="D12" s="34">
        <f t="shared" si="0"/>
        <v>1800</v>
      </c>
      <c r="F12" s="61"/>
      <c r="G12" s="61"/>
      <c r="H12" s="61"/>
      <c r="I12" s="62"/>
      <c r="J12" s="33"/>
      <c r="K12" s="33"/>
    </row>
    <row r="13" spans="1:29" x14ac:dyDescent="0.25">
      <c r="A13" s="33" t="s">
        <v>48</v>
      </c>
      <c r="B13" s="33">
        <v>90</v>
      </c>
      <c r="C13" s="33">
        <v>80</v>
      </c>
      <c r="D13" s="87">
        <f t="shared" si="0"/>
        <v>7200</v>
      </c>
      <c r="F13" s="61"/>
      <c r="G13" s="61"/>
      <c r="H13" s="61"/>
      <c r="I13" s="62"/>
      <c r="J13" s="33"/>
      <c r="K13" s="33"/>
    </row>
    <row r="14" spans="1:29" x14ac:dyDescent="0.25">
      <c r="A14" s="33" t="s">
        <v>49</v>
      </c>
      <c r="B14" s="33">
        <v>61</v>
      </c>
      <c r="C14" s="33">
        <v>36</v>
      </c>
      <c r="D14" s="34">
        <f t="shared" si="0"/>
        <v>2196</v>
      </c>
      <c r="F14" s="33"/>
      <c r="G14" s="33"/>
      <c r="H14" s="33"/>
      <c r="I14" s="34"/>
      <c r="J14" s="33"/>
      <c r="K14" s="33"/>
      <c r="L14" s="33"/>
    </row>
    <row r="15" spans="1:29" x14ac:dyDescent="0.25">
      <c r="A15" s="33" t="s">
        <v>46</v>
      </c>
      <c r="B15" s="33">
        <v>45</v>
      </c>
      <c r="C15" s="33">
        <v>36</v>
      </c>
      <c r="D15" s="34">
        <f t="shared" si="0"/>
        <v>1620</v>
      </c>
      <c r="F15" s="33"/>
      <c r="G15" s="33"/>
      <c r="H15" s="33"/>
      <c r="I15" s="34"/>
      <c r="J15" s="61"/>
      <c r="K15" s="62"/>
      <c r="L15" s="33"/>
    </row>
    <row r="16" spans="1:29" x14ac:dyDescent="0.25">
      <c r="A16" s="33" t="s">
        <v>47</v>
      </c>
      <c r="B16" s="33">
        <v>41</v>
      </c>
      <c r="C16" s="33">
        <v>65</v>
      </c>
      <c r="D16" s="87">
        <f t="shared" si="0"/>
        <v>2665</v>
      </c>
      <c r="F16" s="33"/>
      <c r="G16" s="33"/>
      <c r="H16" s="33"/>
      <c r="I16" s="34"/>
      <c r="J16" s="62"/>
      <c r="K16" s="34"/>
      <c r="L16" s="33"/>
    </row>
    <row r="17" spans="1:12" x14ac:dyDescent="0.25">
      <c r="A17" s="33" t="s">
        <v>48</v>
      </c>
      <c r="B17" s="33">
        <v>63</v>
      </c>
      <c r="C17" s="33">
        <v>24</v>
      </c>
      <c r="D17" s="87">
        <f t="shared" si="0"/>
        <v>1512</v>
      </c>
      <c r="F17" s="33"/>
      <c r="G17" s="33"/>
      <c r="H17" s="33"/>
      <c r="I17" s="34"/>
      <c r="J17" s="34"/>
      <c r="K17" s="34"/>
      <c r="L17" s="33"/>
    </row>
    <row r="18" spans="1:12" x14ac:dyDescent="0.25">
      <c r="A18" s="33" t="s">
        <v>49</v>
      </c>
      <c r="B18" s="33">
        <v>63</v>
      </c>
      <c r="C18" s="33">
        <v>32</v>
      </c>
      <c r="D18" s="34">
        <f t="shared" si="0"/>
        <v>2016</v>
      </c>
      <c r="F18" s="33"/>
      <c r="G18" s="33"/>
      <c r="H18" s="33"/>
      <c r="I18" s="34"/>
      <c r="J18" s="34"/>
      <c r="K18" s="34"/>
      <c r="L18" s="33"/>
    </row>
    <row r="19" spans="1:12" x14ac:dyDescent="0.25">
      <c r="D19" s="33"/>
      <c r="F19" s="33"/>
      <c r="G19" s="33"/>
      <c r="H19" s="33"/>
      <c r="I19" s="34"/>
      <c r="J19" s="34"/>
      <c r="K19" s="34"/>
      <c r="L19" s="33"/>
    </row>
    <row r="20" spans="1:12" x14ac:dyDescent="0.25">
      <c r="F20" s="33"/>
      <c r="G20" s="33"/>
      <c r="H20" s="33"/>
      <c r="I20" s="34"/>
      <c r="J20" s="33"/>
    </row>
    <row r="21" spans="1:12" x14ac:dyDescent="0.25">
      <c r="F21" s="33"/>
      <c r="G21" s="33"/>
      <c r="H21" s="33"/>
      <c r="I21" s="33"/>
      <c r="J21" s="3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X274"/>
  <sheetViews>
    <sheetView zoomScaleNormal="100" workbookViewId="0"/>
  </sheetViews>
  <sheetFormatPr defaultRowHeight="15" x14ac:dyDescent="0.25"/>
  <cols>
    <col min="1" max="1" width="13.7109375" customWidth="1"/>
    <col min="2" max="2" width="11.5703125" customWidth="1"/>
    <col min="3" max="3" width="4.140625" customWidth="1"/>
    <col min="4" max="4" width="10.85546875" customWidth="1"/>
    <col min="5" max="5" width="11.140625" style="6" customWidth="1"/>
    <col min="6" max="6" width="10.5703125" customWidth="1"/>
    <col min="7" max="7" width="13.7109375" customWidth="1"/>
    <col min="8" max="8" width="13.42578125" customWidth="1"/>
    <col min="9" max="9" width="9.28515625" customWidth="1"/>
    <col min="10" max="10" width="13.7109375" bestFit="1" customWidth="1"/>
    <col min="11" max="11" width="9.5703125" customWidth="1"/>
    <col min="12" max="50" width="7.42578125" bestFit="1" customWidth="1"/>
  </cols>
  <sheetData>
    <row r="1" spans="1:11" x14ac:dyDescent="0.25">
      <c r="A1" s="29" t="s">
        <v>74</v>
      </c>
      <c r="B1" s="29"/>
      <c r="D1" s="110" t="s">
        <v>125</v>
      </c>
      <c r="E1" s="111"/>
      <c r="F1" s="111"/>
      <c r="G1" s="111"/>
      <c r="H1" s="111"/>
      <c r="I1" s="111"/>
    </row>
    <row r="3" spans="1:11" x14ac:dyDescent="0.25">
      <c r="A3" s="3"/>
      <c r="B3" s="3" t="s">
        <v>73</v>
      </c>
      <c r="D3" s="3"/>
      <c r="E3" s="3" t="s">
        <v>73</v>
      </c>
      <c r="G3" s="3"/>
      <c r="H3" s="3" t="s">
        <v>73</v>
      </c>
      <c r="J3" s="3"/>
      <c r="K3" s="3" t="s">
        <v>73</v>
      </c>
    </row>
    <row r="4" spans="1:11" x14ac:dyDescent="0.25">
      <c r="A4" t="s">
        <v>65</v>
      </c>
      <c r="B4">
        <v>25000</v>
      </c>
      <c r="D4" t="s">
        <v>65</v>
      </c>
      <c r="E4">
        <v>39682.539682539682</v>
      </c>
      <c r="G4" t="s">
        <v>65</v>
      </c>
      <c r="H4">
        <v>25000</v>
      </c>
      <c r="J4" t="s">
        <v>65</v>
      </c>
      <c r="K4">
        <v>25000</v>
      </c>
    </row>
    <row r="5" spans="1:11" x14ac:dyDescent="0.25">
      <c r="A5" t="s">
        <v>66</v>
      </c>
      <c r="B5">
        <v>10</v>
      </c>
      <c r="D5" t="s">
        <v>66</v>
      </c>
      <c r="E5">
        <v>10</v>
      </c>
      <c r="G5" t="s">
        <v>66</v>
      </c>
      <c r="H5">
        <v>13.7</v>
      </c>
      <c r="J5" t="s">
        <v>66</v>
      </c>
      <c r="K5">
        <v>10</v>
      </c>
    </row>
    <row r="6" spans="1:11" x14ac:dyDescent="0.25">
      <c r="A6" s="3" t="s">
        <v>53</v>
      </c>
      <c r="B6" s="3">
        <f>B4*B5</f>
        <v>250000</v>
      </c>
      <c r="D6" s="3" t="s">
        <v>53</v>
      </c>
      <c r="E6" s="3">
        <f>E4*E5</f>
        <v>396825.39682539681</v>
      </c>
      <c r="G6" s="3" t="s">
        <v>53</v>
      </c>
      <c r="H6" s="3">
        <f>H4*H5</f>
        <v>342500</v>
      </c>
      <c r="J6" s="3" t="s">
        <v>53</v>
      </c>
      <c r="K6" s="3">
        <f>K4*K5</f>
        <v>250000</v>
      </c>
    </row>
    <row r="7" spans="1:11" x14ac:dyDescent="0.25">
      <c r="A7" t="s">
        <v>67</v>
      </c>
      <c r="B7">
        <f>B4*3</f>
        <v>75000</v>
      </c>
      <c r="D7" t="s">
        <v>67</v>
      </c>
      <c r="E7">
        <f>E4*3</f>
        <v>119047.61904761905</v>
      </c>
      <c r="G7" t="s">
        <v>67</v>
      </c>
      <c r="H7">
        <f>H4*3</f>
        <v>75000</v>
      </c>
      <c r="J7" t="s">
        <v>67</v>
      </c>
      <c r="K7">
        <f>K4*3</f>
        <v>75000</v>
      </c>
    </row>
    <row r="8" spans="1:11" x14ac:dyDescent="0.25">
      <c r="A8" s="3" t="s">
        <v>68</v>
      </c>
      <c r="B8" s="3">
        <f>B6-B7</f>
        <v>175000</v>
      </c>
      <c r="D8" s="3" t="s">
        <v>68</v>
      </c>
      <c r="E8" s="3">
        <f>E6-E7</f>
        <v>277777.77777777775</v>
      </c>
      <c r="G8" s="3" t="s">
        <v>68</v>
      </c>
      <c r="H8" s="3">
        <f>H6-H7</f>
        <v>267500</v>
      </c>
      <c r="J8" s="3" t="s">
        <v>68</v>
      </c>
      <c r="K8" s="3">
        <f>K6-K7</f>
        <v>175000</v>
      </c>
    </row>
    <row r="9" spans="1:11" x14ac:dyDescent="0.25">
      <c r="A9" t="s">
        <v>69</v>
      </c>
      <c r="B9">
        <f>B4*0.5</f>
        <v>12500</v>
      </c>
      <c r="D9" t="s">
        <v>69</v>
      </c>
      <c r="E9">
        <f>E4*0.5</f>
        <v>19841.269841269841</v>
      </c>
      <c r="G9" t="s">
        <v>69</v>
      </c>
      <c r="H9">
        <f>H4*0.5</f>
        <v>12500</v>
      </c>
      <c r="J9" t="s">
        <v>69</v>
      </c>
      <c r="K9">
        <f>K4*0.5</f>
        <v>12500</v>
      </c>
    </row>
    <row r="10" spans="1:11" x14ac:dyDescent="0.25">
      <c r="A10" t="s">
        <v>70</v>
      </c>
      <c r="B10">
        <f>B4*0.2</f>
        <v>5000</v>
      </c>
      <c r="D10" t="s">
        <v>70</v>
      </c>
      <c r="E10">
        <f>E4*0.2</f>
        <v>7936.5079365079364</v>
      </c>
      <c r="G10" t="s">
        <v>70</v>
      </c>
      <c r="H10">
        <f>H4*0.2</f>
        <v>5000</v>
      </c>
      <c r="J10" t="s">
        <v>70</v>
      </c>
      <c r="K10">
        <f>K4*0.2</f>
        <v>5000</v>
      </c>
    </row>
    <row r="11" spans="1:11" x14ac:dyDescent="0.25">
      <c r="A11" t="s">
        <v>71</v>
      </c>
      <c r="B11">
        <v>50000</v>
      </c>
      <c r="D11" t="s">
        <v>71</v>
      </c>
      <c r="E11">
        <v>50000</v>
      </c>
      <c r="G11" t="s">
        <v>71</v>
      </c>
      <c r="H11">
        <v>50000</v>
      </c>
      <c r="J11" t="s">
        <v>71</v>
      </c>
      <c r="K11">
        <v>50000</v>
      </c>
    </row>
    <row r="12" spans="1:11" x14ac:dyDescent="0.25">
      <c r="A12" s="3" t="s">
        <v>72</v>
      </c>
      <c r="B12" s="3">
        <f>B8-B9-B10-B11</f>
        <v>107500</v>
      </c>
      <c r="D12" s="3" t="s">
        <v>72</v>
      </c>
      <c r="E12" s="3">
        <f>E8-E9-E10-E11</f>
        <v>199999.99999999997</v>
      </c>
      <c r="G12" s="3" t="s">
        <v>72</v>
      </c>
      <c r="H12" s="3">
        <f>H8-H9-H10-H11</f>
        <v>200000</v>
      </c>
      <c r="J12" s="3" t="s">
        <v>72</v>
      </c>
      <c r="K12" s="3">
        <f>K8-K9-K10-K11</f>
        <v>107500</v>
      </c>
    </row>
    <row r="13" spans="1:11" x14ac:dyDescent="0.25">
      <c r="E13" s="6">
        <v>200000</v>
      </c>
    </row>
    <row r="15" spans="1:11" ht="15.75" thickBot="1" x14ac:dyDescent="0.3">
      <c r="A15" s="29" t="s">
        <v>75</v>
      </c>
      <c r="B15" s="29"/>
      <c r="C15" s="29"/>
      <c r="D15" s="29"/>
    </row>
    <row r="16" spans="1:11" ht="15.75" thickBot="1" x14ac:dyDescent="0.3">
      <c r="F16" s="91" t="s">
        <v>126</v>
      </c>
      <c r="G16" s="92"/>
      <c r="H16" s="92"/>
      <c r="I16" s="92"/>
      <c r="J16" s="92"/>
      <c r="K16" s="93"/>
    </row>
    <row r="17" spans="1:8" x14ac:dyDescent="0.25">
      <c r="A17" s="3"/>
      <c r="B17" s="3" t="s">
        <v>73</v>
      </c>
    </row>
    <row r="18" spans="1:8" x14ac:dyDescent="0.25">
      <c r="A18" t="s">
        <v>65</v>
      </c>
      <c r="B18">
        <v>25000</v>
      </c>
      <c r="E18" s="88"/>
      <c r="F18" s="89">
        <f>B26</f>
        <v>492500</v>
      </c>
      <c r="H18" s="6"/>
    </row>
    <row r="19" spans="1:8" x14ac:dyDescent="0.25">
      <c r="A19" t="s">
        <v>66</v>
      </c>
      <c r="B19">
        <v>25.4</v>
      </c>
      <c r="E19" s="90">
        <v>9</v>
      </c>
      <c r="F19" s="89">
        <f t="dataTable" ref="F19:F192" dt2D="0" dtr="0" r1="B19"/>
        <v>82500</v>
      </c>
      <c r="H19" s="11"/>
    </row>
    <row r="20" spans="1:8" x14ac:dyDescent="0.25">
      <c r="A20" s="3" t="s">
        <v>53</v>
      </c>
      <c r="B20" s="3">
        <f>B18*B19</f>
        <v>635000</v>
      </c>
      <c r="E20" s="90">
        <v>11</v>
      </c>
      <c r="F20" s="89">
        <v>132500</v>
      </c>
      <c r="G20" s="11"/>
      <c r="H20" s="11"/>
    </row>
    <row r="21" spans="1:8" x14ac:dyDescent="0.25">
      <c r="A21" t="s">
        <v>67</v>
      </c>
      <c r="B21">
        <f>B18*3</f>
        <v>75000</v>
      </c>
      <c r="E21" s="90">
        <v>12</v>
      </c>
      <c r="F21" s="89">
        <v>157500</v>
      </c>
      <c r="G21" s="11"/>
      <c r="H21" s="11"/>
    </row>
    <row r="22" spans="1:8" x14ac:dyDescent="0.25">
      <c r="A22" s="3" t="s">
        <v>68</v>
      </c>
      <c r="B22" s="3">
        <f>B20-B21</f>
        <v>560000</v>
      </c>
      <c r="E22" s="90">
        <v>12.65</v>
      </c>
      <c r="F22" s="89">
        <v>173750</v>
      </c>
      <c r="G22" s="11"/>
      <c r="H22" s="11"/>
    </row>
    <row r="23" spans="1:8" x14ac:dyDescent="0.25">
      <c r="A23" t="s">
        <v>69</v>
      </c>
      <c r="B23">
        <f>B18*0.5</f>
        <v>12500</v>
      </c>
      <c r="E23" s="90">
        <v>18</v>
      </c>
      <c r="F23" s="89">
        <v>307500</v>
      </c>
      <c r="G23" s="11"/>
      <c r="H23" s="11"/>
    </row>
    <row r="24" spans="1:8" x14ac:dyDescent="0.25">
      <c r="A24" t="s">
        <v>70</v>
      </c>
      <c r="B24">
        <f>B18*0.2</f>
        <v>5000</v>
      </c>
      <c r="E24" s="90">
        <v>22</v>
      </c>
      <c r="F24" s="89">
        <v>407500</v>
      </c>
      <c r="G24" s="11"/>
      <c r="H24" s="11"/>
    </row>
    <row r="25" spans="1:8" x14ac:dyDescent="0.25">
      <c r="A25" t="s">
        <v>71</v>
      </c>
      <c r="B25">
        <v>50000</v>
      </c>
      <c r="E25" s="90">
        <v>30.98</v>
      </c>
      <c r="F25" s="89">
        <v>632000</v>
      </c>
      <c r="G25" s="11"/>
    </row>
    <row r="26" spans="1:8" x14ac:dyDescent="0.25">
      <c r="A26" s="3" t="s">
        <v>72</v>
      </c>
      <c r="B26" s="3">
        <f>B22-B23-B24-B25</f>
        <v>492500</v>
      </c>
      <c r="E26" s="90">
        <v>12.1</v>
      </c>
      <c r="F26" s="89">
        <v>160000</v>
      </c>
      <c r="G26" s="11"/>
    </row>
    <row r="27" spans="1:8" x14ac:dyDescent="0.25">
      <c r="E27" s="90">
        <v>12.2</v>
      </c>
      <c r="F27" s="89">
        <v>162500</v>
      </c>
      <c r="G27" s="11"/>
    </row>
    <row r="28" spans="1:8" x14ac:dyDescent="0.25">
      <c r="E28" s="90">
        <v>12.3</v>
      </c>
      <c r="F28" s="89">
        <v>165000</v>
      </c>
      <c r="G28" s="11"/>
    </row>
    <row r="29" spans="1:8" x14ac:dyDescent="0.25">
      <c r="E29" s="90">
        <v>12.4</v>
      </c>
      <c r="F29" s="89">
        <v>167500</v>
      </c>
      <c r="G29" s="11"/>
    </row>
    <row r="30" spans="1:8" x14ac:dyDescent="0.25">
      <c r="E30" s="90">
        <v>12.5</v>
      </c>
      <c r="F30" s="89">
        <v>170000</v>
      </c>
      <c r="G30" s="11"/>
    </row>
    <row r="31" spans="1:8" x14ac:dyDescent="0.25">
      <c r="E31" s="90">
        <v>12.6</v>
      </c>
      <c r="F31" s="89">
        <v>172500</v>
      </c>
      <c r="G31" s="11"/>
    </row>
    <row r="32" spans="1:8" x14ac:dyDescent="0.25">
      <c r="E32" s="90">
        <v>12.7</v>
      </c>
      <c r="F32" s="89">
        <v>175000</v>
      </c>
      <c r="G32" s="11"/>
    </row>
    <row r="33" spans="5:7" x14ac:dyDescent="0.25">
      <c r="E33" s="90">
        <v>12.8</v>
      </c>
      <c r="F33" s="89">
        <v>177500</v>
      </c>
      <c r="G33" s="11"/>
    </row>
    <row r="34" spans="5:7" x14ac:dyDescent="0.25">
      <c r="E34" s="90">
        <v>12.9</v>
      </c>
      <c r="F34" s="89">
        <v>180000</v>
      </c>
      <c r="G34" s="11"/>
    </row>
    <row r="35" spans="5:7" x14ac:dyDescent="0.25">
      <c r="E35" s="90">
        <v>13</v>
      </c>
      <c r="F35" s="89">
        <v>182500</v>
      </c>
      <c r="G35" s="11"/>
    </row>
    <row r="36" spans="5:7" x14ac:dyDescent="0.25">
      <c r="E36" s="90">
        <v>13.1</v>
      </c>
      <c r="F36" s="89">
        <v>185000</v>
      </c>
      <c r="G36" s="11"/>
    </row>
    <row r="37" spans="5:7" x14ac:dyDescent="0.25">
      <c r="E37" s="90">
        <v>13.2</v>
      </c>
      <c r="F37" s="89">
        <v>187500</v>
      </c>
      <c r="G37" s="11"/>
    </row>
    <row r="38" spans="5:7" x14ac:dyDescent="0.25">
      <c r="E38" s="90">
        <v>13.3</v>
      </c>
      <c r="F38" s="89">
        <v>190000</v>
      </c>
      <c r="G38" s="11"/>
    </row>
    <row r="39" spans="5:7" x14ac:dyDescent="0.25">
      <c r="E39" s="90">
        <v>13.4</v>
      </c>
      <c r="F39" s="89">
        <v>192500</v>
      </c>
      <c r="G39" s="11"/>
    </row>
    <row r="40" spans="5:7" x14ac:dyDescent="0.25">
      <c r="E40" s="90">
        <v>13.5</v>
      </c>
      <c r="F40" s="89">
        <v>195000</v>
      </c>
      <c r="G40" s="11"/>
    </row>
    <row r="41" spans="5:7" x14ac:dyDescent="0.25">
      <c r="E41" s="90">
        <v>13.6</v>
      </c>
      <c r="F41" s="89">
        <v>197500</v>
      </c>
      <c r="G41" s="11"/>
    </row>
    <row r="42" spans="5:7" x14ac:dyDescent="0.25">
      <c r="E42" s="90">
        <v>13.7</v>
      </c>
      <c r="F42" s="89">
        <v>200000</v>
      </c>
      <c r="G42" s="11"/>
    </row>
    <row r="43" spans="5:7" x14ac:dyDescent="0.25">
      <c r="E43" s="90">
        <v>13.8</v>
      </c>
      <c r="F43" s="89">
        <v>202500</v>
      </c>
      <c r="G43" s="11"/>
    </row>
    <row r="44" spans="5:7" x14ac:dyDescent="0.25">
      <c r="E44" s="90">
        <v>13.9</v>
      </c>
      <c r="F44" s="89">
        <v>205000</v>
      </c>
      <c r="G44" s="11"/>
    </row>
    <row r="45" spans="5:7" x14ac:dyDescent="0.25">
      <c r="E45" s="90">
        <v>14</v>
      </c>
      <c r="F45" s="89">
        <v>207500</v>
      </c>
      <c r="G45" s="11"/>
    </row>
    <row r="46" spans="5:7" x14ac:dyDescent="0.25">
      <c r="E46" s="90">
        <v>14.1</v>
      </c>
      <c r="F46" s="89">
        <v>210000</v>
      </c>
      <c r="G46" s="11"/>
    </row>
    <row r="47" spans="5:7" x14ac:dyDescent="0.25">
      <c r="E47" s="90">
        <v>14.2</v>
      </c>
      <c r="F47" s="89">
        <v>212500</v>
      </c>
      <c r="G47" s="11"/>
    </row>
    <row r="48" spans="5:7" x14ac:dyDescent="0.25">
      <c r="E48" s="90">
        <v>14.3</v>
      </c>
      <c r="F48" s="89">
        <v>215000</v>
      </c>
      <c r="G48" s="11"/>
    </row>
    <row r="49" spans="5:7" x14ac:dyDescent="0.25">
      <c r="E49" s="90">
        <v>14.4</v>
      </c>
      <c r="F49" s="89">
        <v>217500</v>
      </c>
      <c r="G49" s="11"/>
    </row>
    <row r="50" spans="5:7" x14ac:dyDescent="0.25">
      <c r="E50" s="90">
        <v>14.5</v>
      </c>
      <c r="F50" s="89">
        <v>220000</v>
      </c>
      <c r="G50" s="11"/>
    </row>
    <row r="51" spans="5:7" x14ac:dyDescent="0.25">
      <c r="E51" s="90">
        <v>14.6</v>
      </c>
      <c r="F51" s="89">
        <v>222500</v>
      </c>
      <c r="G51" s="11"/>
    </row>
    <row r="52" spans="5:7" x14ac:dyDescent="0.25">
      <c r="E52" s="90">
        <v>14.7</v>
      </c>
      <c r="F52" s="89">
        <v>225000</v>
      </c>
      <c r="G52" s="11"/>
    </row>
    <row r="53" spans="5:7" x14ac:dyDescent="0.25">
      <c r="E53" s="90">
        <v>14.8</v>
      </c>
      <c r="F53" s="89">
        <v>227500</v>
      </c>
      <c r="G53" s="11"/>
    </row>
    <row r="54" spans="5:7" x14ac:dyDescent="0.25">
      <c r="E54" s="90">
        <v>14.9</v>
      </c>
      <c r="F54" s="89">
        <v>230000</v>
      </c>
      <c r="G54" s="11"/>
    </row>
    <row r="55" spans="5:7" x14ac:dyDescent="0.25">
      <c r="E55" s="90">
        <v>15</v>
      </c>
      <c r="F55" s="89">
        <v>232500</v>
      </c>
      <c r="G55" s="11"/>
    </row>
    <row r="56" spans="5:7" x14ac:dyDescent="0.25">
      <c r="E56" s="90">
        <v>15.1</v>
      </c>
      <c r="F56" s="89">
        <v>235000</v>
      </c>
      <c r="G56" s="11"/>
    </row>
    <row r="57" spans="5:7" x14ac:dyDescent="0.25">
      <c r="E57" s="90">
        <v>15.2</v>
      </c>
      <c r="F57" s="89">
        <v>237500</v>
      </c>
      <c r="G57" s="11"/>
    </row>
    <row r="58" spans="5:7" x14ac:dyDescent="0.25">
      <c r="E58" s="90">
        <v>15.3</v>
      </c>
      <c r="F58" s="89">
        <v>240000</v>
      </c>
      <c r="G58" s="11"/>
    </row>
    <row r="59" spans="5:7" x14ac:dyDescent="0.25">
      <c r="E59" s="90">
        <v>15.4</v>
      </c>
      <c r="F59" s="89">
        <v>242500</v>
      </c>
      <c r="G59" s="11"/>
    </row>
    <row r="60" spans="5:7" x14ac:dyDescent="0.25">
      <c r="E60" s="90">
        <v>15.5</v>
      </c>
      <c r="F60" s="89">
        <v>245000</v>
      </c>
      <c r="G60" s="11"/>
    </row>
    <row r="61" spans="5:7" x14ac:dyDescent="0.25">
      <c r="E61" s="90">
        <v>15.6</v>
      </c>
      <c r="F61" s="89">
        <v>247500</v>
      </c>
      <c r="G61" s="11"/>
    </row>
    <row r="62" spans="5:7" x14ac:dyDescent="0.25">
      <c r="E62" s="90">
        <v>15.7</v>
      </c>
      <c r="F62" s="89">
        <v>250000</v>
      </c>
      <c r="G62" s="11"/>
    </row>
    <row r="63" spans="5:7" x14ac:dyDescent="0.25">
      <c r="E63" s="90">
        <v>15.8</v>
      </c>
      <c r="F63" s="89">
        <v>252500</v>
      </c>
      <c r="G63" s="11"/>
    </row>
    <row r="64" spans="5:7" x14ac:dyDescent="0.25">
      <c r="E64" s="90">
        <v>15.9</v>
      </c>
      <c r="F64" s="89">
        <v>255000</v>
      </c>
      <c r="G64" s="11"/>
    </row>
    <row r="65" spans="5:7" x14ac:dyDescent="0.25">
      <c r="E65" s="90">
        <v>16</v>
      </c>
      <c r="F65" s="89">
        <v>257500</v>
      </c>
      <c r="G65" s="11"/>
    </row>
    <row r="66" spans="5:7" x14ac:dyDescent="0.25">
      <c r="E66" s="90">
        <v>16.100000000000001</v>
      </c>
      <c r="F66" s="89">
        <v>260000.00000000006</v>
      </c>
      <c r="G66" s="11"/>
    </row>
    <row r="67" spans="5:7" x14ac:dyDescent="0.25">
      <c r="E67" s="90">
        <v>16.2</v>
      </c>
      <c r="F67" s="89">
        <v>262500</v>
      </c>
      <c r="G67" s="11"/>
    </row>
    <row r="68" spans="5:7" x14ac:dyDescent="0.25">
      <c r="E68" s="90">
        <v>16.3</v>
      </c>
      <c r="F68" s="89">
        <v>265000</v>
      </c>
      <c r="G68" s="11"/>
    </row>
    <row r="69" spans="5:7" x14ac:dyDescent="0.25">
      <c r="E69" s="90">
        <v>16.399999999999999</v>
      </c>
      <c r="F69" s="89">
        <v>267499.99999999994</v>
      </c>
      <c r="G69" s="11"/>
    </row>
    <row r="70" spans="5:7" x14ac:dyDescent="0.25">
      <c r="E70" s="90">
        <v>16.5</v>
      </c>
      <c r="F70" s="89">
        <v>270000</v>
      </c>
      <c r="G70" s="11"/>
    </row>
    <row r="71" spans="5:7" x14ac:dyDescent="0.25">
      <c r="E71" s="90">
        <v>16.600000000000001</v>
      </c>
      <c r="F71" s="89">
        <v>272500.00000000006</v>
      </c>
      <c r="G71" s="11"/>
    </row>
    <row r="72" spans="5:7" x14ac:dyDescent="0.25">
      <c r="E72" s="90">
        <v>16.7</v>
      </c>
      <c r="F72" s="89">
        <v>275000</v>
      </c>
      <c r="G72" s="11"/>
    </row>
    <row r="73" spans="5:7" x14ac:dyDescent="0.25">
      <c r="E73" s="90">
        <v>16.8</v>
      </c>
      <c r="F73" s="89">
        <v>277500</v>
      </c>
      <c r="G73" s="11"/>
    </row>
    <row r="74" spans="5:7" x14ac:dyDescent="0.25">
      <c r="E74" s="90">
        <v>16.899999999999999</v>
      </c>
      <c r="F74" s="89">
        <v>279999.99999999994</v>
      </c>
      <c r="G74" s="11"/>
    </row>
    <row r="75" spans="5:7" x14ac:dyDescent="0.25">
      <c r="E75" s="90">
        <v>17</v>
      </c>
      <c r="F75" s="89">
        <v>282500</v>
      </c>
      <c r="G75" s="11"/>
    </row>
    <row r="76" spans="5:7" x14ac:dyDescent="0.25">
      <c r="E76" s="90">
        <v>17.100000000000001</v>
      </c>
      <c r="F76" s="89">
        <v>285000.00000000006</v>
      </c>
      <c r="G76" s="11"/>
    </row>
    <row r="77" spans="5:7" x14ac:dyDescent="0.25">
      <c r="E77" s="90">
        <v>17.2</v>
      </c>
      <c r="F77" s="89">
        <v>287500</v>
      </c>
      <c r="G77" s="11"/>
    </row>
    <row r="78" spans="5:7" x14ac:dyDescent="0.25">
      <c r="E78" s="90">
        <v>17.3</v>
      </c>
      <c r="F78" s="89">
        <v>290000</v>
      </c>
      <c r="G78" s="11"/>
    </row>
    <row r="79" spans="5:7" x14ac:dyDescent="0.25">
      <c r="E79" s="90">
        <v>17.399999999999999</v>
      </c>
      <c r="F79" s="89">
        <v>292499.99999999994</v>
      </c>
      <c r="G79" s="11"/>
    </row>
    <row r="80" spans="5:7" x14ac:dyDescent="0.25">
      <c r="E80" s="90">
        <v>17.5</v>
      </c>
      <c r="F80" s="89">
        <v>295000</v>
      </c>
      <c r="G80" s="11"/>
    </row>
    <row r="81" spans="5:7" x14ac:dyDescent="0.25">
      <c r="E81" s="90">
        <v>17.600000000000001</v>
      </c>
      <c r="F81" s="89">
        <v>297500.00000000006</v>
      </c>
      <c r="G81" s="11"/>
    </row>
    <row r="82" spans="5:7" x14ac:dyDescent="0.25">
      <c r="E82" s="90">
        <v>17.7</v>
      </c>
      <c r="F82" s="89">
        <v>300000</v>
      </c>
      <c r="G82" s="11"/>
    </row>
    <row r="83" spans="5:7" x14ac:dyDescent="0.25">
      <c r="E83" s="90">
        <v>17.8</v>
      </c>
      <c r="F83" s="89">
        <v>302500</v>
      </c>
      <c r="G83" s="11"/>
    </row>
    <row r="84" spans="5:7" x14ac:dyDescent="0.25">
      <c r="E84" s="90">
        <v>17.899999999999999</v>
      </c>
      <c r="F84" s="89">
        <v>304999.99999999994</v>
      </c>
      <c r="G84" s="11"/>
    </row>
    <row r="85" spans="5:7" x14ac:dyDescent="0.25">
      <c r="E85" s="90">
        <v>18</v>
      </c>
      <c r="F85" s="89">
        <v>307500</v>
      </c>
      <c r="G85" s="11"/>
    </row>
    <row r="86" spans="5:7" x14ac:dyDescent="0.25">
      <c r="E86" s="90">
        <v>18.100000000000001</v>
      </c>
      <c r="F86" s="89">
        <v>310000.00000000006</v>
      </c>
      <c r="G86" s="11"/>
    </row>
    <row r="87" spans="5:7" x14ac:dyDescent="0.25">
      <c r="E87" s="90">
        <v>18.2</v>
      </c>
      <c r="F87" s="89">
        <v>312500</v>
      </c>
      <c r="G87" s="11"/>
    </row>
    <row r="88" spans="5:7" x14ac:dyDescent="0.25">
      <c r="E88" s="90">
        <v>18.3</v>
      </c>
      <c r="F88" s="89">
        <v>315000</v>
      </c>
      <c r="G88" s="11"/>
    </row>
    <row r="89" spans="5:7" x14ac:dyDescent="0.25">
      <c r="E89" s="90">
        <v>18.399999999999999</v>
      </c>
      <c r="F89" s="89">
        <v>317499.99999999994</v>
      </c>
      <c r="G89" s="11"/>
    </row>
    <row r="90" spans="5:7" x14ac:dyDescent="0.25">
      <c r="E90" s="90">
        <v>18.5</v>
      </c>
      <c r="F90" s="89">
        <v>320000</v>
      </c>
      <c r="G90" s="11"/>
    </row>
    <row r="91" spans="5:7" x14ac:dyDescent="0.25">
      <c r="E91" s="90">
        <v>18.600000000000001</v>
      </c>
      <c r="F91" s="89">
        <v>322500.00000000006</v>
      </c>
      <c r="G91" s="11"/>
    </row>
    <row r="92" spans="5:7" x14ac:dyDescent="0.25">
      <c r="E92" s="90">
        <v>18.7</v>
      </c>
      <c r="F92" s="89">
        <v>325000</v>
      </c>
      <c r="G92" s="11"/>
    </row>
    <row r="93" spans="5:7" x14ac:dyDescent="0.25">
      <c r="E93" s="90">
        <v>18.8</v>
      </c>
      <c r="F93" s="89">
        <v>327500</v>
      </c>
      <c r="G93" s="11"/>
    </row>
    <row r="94" spans="5:7" x14ac:dyDescent="0.25">
      <c r="E94" s="90">
        <v>18.899999999999999</v>
      </c>
      <c r="F94" s="89">
        <v>329999.99999999994</v>
      </c>
      <c r="G94" s="11"/>
    </row>
    <row r="95" spans="5:7" x14ac:dyDescent="0.25">
      <c r="E95" s="90">
        <v>19</v>
      </c>
      <c r="F95" s="89">
        <v>332500</v>
      </c>
      <c r="G95" s="11"/>
    </row>
    <row r="96" spans="5:7" x14ac:dyDescent="0.25">
      <c r="E96" s="90">
        <v>19.100000000000001</v>
      </c>
      <c r="F96" s="89">
        <v>335000.00000000006</v>
      </c>
      <c r="G96" s="11"/>
    </row>
    <row r="97" spans="5:7" x14ac:dyDescent="0.25">
      <c r="E97" s="90">
        <v>19.2</v>
      </c>
      <c r="F97" s="89">
        <v>337500</v>
      </c>
      <c r="G97" s="11"/>
    </row>
    <row r="98" spans="5:7" x14ac:dyDescent="0.25">
      <c r="E98" s="90">
        <v>19.3</v>
      </c>
      <c r="F98" s="89">
        <v>340000</v>
      </c>
      <c r="G98" s="11"/>
    </row>
    <row r="99" spans="5:7" x14ac:dyDescent="0.25">
      <c r="E99" s="90">
        <v>19.399999999999999</v>
      </c>
      <c r="F99" s="89">
        <v>342499.99999999994</v>
      </c>
      <c r="G99" s="11"/>
    </row>
    <row r="100" spans="5:7" x14ac:dyDescent="0.25">
      <c r="E100" s="90">
        <v>19.5</v>
      </c>
      <c r="F100" s="89">
        <v>345000</v>
      </c>
      <c r="G100" s="11"/>
    </row>
    <row r="101" spans="5:7" x14ac:dyDescent="0.25">
      <c r="E101" s="90">
        <v>19.600000000000001</v>
      </c>
      <c r="F101" s="89">
        <v>347500.00000000006</v>
      </c>
      <c r="G101" s="11"/>
    </row>
    <row r="102" spans="5:7" x14ac:dyDescent="0.25">
      <c r="E102" s="90">
        <v>19.7</v>
      </c>
      <c r="F102" s="89">
        <v>350000</v>
      </c>
      <c r="G102" s="11"/>
    </row>
    <row r="103" spans="5:7" x14ac:dyDescent="0.25">
      <c r="E103" s="90">
        <v>19.8</v>
      </c>
      <c r="F103" s="89">
        <v>352500</v>
      </c>
      <c r="G103" s="11"/>
    </row>
    <row r="104" spans="5:7" x14ac:dyDescent="0.25">
      <c r="E104" s="90">
        <v>19.899999999999999</v>
      </c>
      <c r="F104" s="89">
        <v>354999.99999999994</v>
      </c>
      <c r="G104" s="11"/>
    </row>
    <row r="105" spans="5:7" x14ac:dyDescent="0.25">
      <c r="E105" s="90">
        <v>20</v>
      </c>
      <c r="F105" s="89">
        <v>357500</v>
      </c>
      <c r="G105" s="11"/>
    </row>
    <row r="106" spans="5:7" x14ac:dyDescent="0.25">
      <c r="E106" s="90">
        <v>20.100000000000001</v>
      </c>
      <c r="F106" s="89">
        <v>360000.00000000006</v>
      </c>
      <c r="G106" s="11"/>
    </row>
    <row r="107" spans="5:7" x14ac:dyDescent="0.25">
      <c r="E107" s="90">
        <v>20.2</v>
      </c>
      <c r="F107" s="89">
        <v>362500</v>
      </c>
      <c r="G107" s="11"/>
    </row>
    <row r="108" spans="5:7" x14ac:dyDescent="0.25">
      <c r="E108" s="90">
        <v>20.3</v>
      </c>
      <c r="F108" s="89">
        <v>365000</v>
      </c>
      <c r="G108" s="11"/>
    </row>
    <row r="109" spans="5:7" x14ac:dyDescent="0.25">
      <c r="E109" s="90">
        <v>20.399999999999999</v>
      </c>
      <c r="F109" s="89">
        <v>367499.99999999994</v>
      </c>
      <c r="G109" s="11"/>
    </row>
    <row r="110" spans="5:7" x14ac:dyDescent="0.25">
      <c r="E110" s="90">
        <v>20.5</v>
      </c>
      <c r="F110" s="89">
        <v>370000</v>
      </c>
      <c r="G110" s="11"/>
    </row>
    <row r="111" spans="5:7" x14ac:dyDescent="0.25">
      <c r="E111" s="90">
        <v>20.6</v>
      </c>
      <c r="F111" s="89">
        <v>372500.00000000006</v>
      </c>
      <c r="G111" s="11"/>
    </row>
    <row r="112" spans="5:7" x14ac:dyDescent="0.25">
      <c r="E112" s="90">
        <v>20.7</v>
      </c>
      <c r="F112" s="89">
        <v>375000</v>
      </c>
      <c r="G112" s="11"/>
    </row>
    <row r="113" spans="5:7" x14ac:dyDescent="0.25">
      <c r="E113" s="90">
        <v>20.8</v>
      </c>
      <c r="F113" s="89">
        <v>377500</v>
      </c>
      <c r="G113" s="11"/>
    </row>
    <row r="114" spans="5:7" x14ac:dyDescent="0.25">
      <c r="E114" s="90">
        <v>20.9</v>
      </c>
      <c r="F114" s="89">
        <v>379999.99999999994</v>
      </c>
      <c r="G114" s="11"/>
    </row>
    <row r="115" spans="5:7" x14ac:dyDescent="0.25">
      <c r="E115" s="90">
        <v>21</v>
      </c>
      <c r="F115" s="89">
        <v>382500</v>
      </c>
      <c r="G115" s="11"/>
    </row>
    <row r="116" spans="5:7" x14ac:dyDescent="0.25">
      <c r="E116" s="90">
        <v>21.1</v>
      </c>
      <c r="F116" s="89">
        <v>385000</v>
      </c>
      <c r="G116" s="11"/>
    </row>
    <row r="117" spans="5:7" x14ac:dyDescent="0.25">
      <c r="E117" s="90">
        <v>21.2</v>
      </c>
      <c r="F117" s="89">
        <v>387500</v>
      </c>
      <c r="G117" s="11"/>
    </row>
    <row r="118" spans="5:7" x14ac:dyDescent="0.25">
      <c r="E118" s="90">
        <v>21.3</v>
      </c>
      <c r="F118" s="89">
        <v>390000</v>
      </c>
      <c r="G118" s="11"/>
    </row>
    <row r="119" spans="5:7" x14ac:dyDescent="0.25">
      <c r="E119" s="90">
        <v>21.4</v>
      </c>
      <c r="F119" s="89">
        <v>392500</v>
      </c>
      <c r="G119" s="11"/>
    </row>
    <row r="120" spans="5:7" x14ac:dyDescent="0.25">
      <c r="E120" s="90">
        <v>21.5</v>
      </c>
      <c r="F120" s="89">
        <v>395000</v>
      </c>
      <c r="G120" s="11"/>
    </row>
    <row r="121" spans="5:7" x14ac:dyDescent="0.25">
      <c r="E121" s="90">
        <v>21.6</v>
      </c>
      <c r="F121" s="89">
        <v>397500</v>
      </c>
      <c r="G121" s="11"/>
    </row>
    <row r="122" spans="5:7" x14ac:dyDescent="0.25">
      <c r="E122" s="90">
        <v>21.7</v>
      </c>
      <c r="F122" s="89">
        <v>400000</v>
      </c>
      <c r="G122" s="11"/>
    </row>
    <row r="123" spans="5:7" x14ac:dyDescent="0.25">
      <c r="E123" s="90">
        <v>21.8</v>
      </c>
      <c r="F123" s="89">
        <v>402500</v>
      </c>
      <c r="G123" s="11"/>
    </row>
    <row r="124" spans="5:7" x14ac:dyDescent="0.25">
      <c r="E124" s="90">
        <v>21.9</v>
      </c>
      <c r="F124" s="89">
        <v>405000</v>
      </c>
      <c r="G124" s="11"/>
    </row>
    <row r="125" spans="5:7" x14ac:dyDescent="0.25">
      <c r="E125" s="90">
        <v>22</v>
      </c>
      <c r="F125" s="89">
        <v>407500</v>
      </c>
      <c r="G125" s="11"/>
    </row>
    <row r="126" spans="5:7" x14ac:dyDescent="0.25">
      <c r="E126" s="90">
        <v>22.1</v>
      </c>
      <c r="F126" s="89">
        <v>410000</v>
      </c>
      <c r="G126" s="11"/>
    </row>
    <row r="127" spans="5:7" x14ac:dyDescent="0.25">
      <c r="E127" s="90">
        <v>22.2</v>
      </c>
      <c r="F127" s="89">
        <v>412500</v>
      </c>
      <c r="G127" s="11"/>
    </row>
    <row r="128" spans="5:7" x14ac:dyDescent="0.25">
      <c r="E128" s="90">
        <v>22.3</v>
      </c>
      <c r="F128" s="89">
        <v>415000</v>
      </c>
      <c r="G128" s="11"/>
    </row>
    <row r="129" spans="5:7" x14ac:dyDescent="0.25">
      <c r="E129" s="90">
        <v>22.4</v>
      </c>
      <c r="F129" s="89">
        <v>417500</v>
      </c>
      <c r="G129" s="11"/>
    </row>
    <row r="130" spans="5:7" x14ac:dyDescent="0.25">
      <c r="E130" s="90">
        <v>22.5</v>
      </c>
      <c r="F130" s="89">
        <v>420000</v>
      </c>
      <c r="G130" s="11"/>
    </row>
    <row r="131" spans="5:7" x14ac:dyDescent="0.25">
      <c r="E131" s="90">
        <v>22.6</v>
      </c>
      <c r="F131" s="89">
        <v>422500</v>
      </c>
      <c r="G131" s="11"/>
    </row>
    <row r="132" spans="5:7" x14ac:dyDescent="0.25">
      <c r="E132" s="90">
        <v>22.7</v>
      </c>
      <c r="F132" s="89">
        <v>425000</v>
      </c>
      <c r="G132" s="11"/>
    </row>
    <row r="133" spans="5:7" x14ac:dyDescent="0.25">
      <c r="E133" s="90">
        <v>22.8</v>
      </c>
      <c r="F133" s="89">
        <v>427500</v>
      </c>
      <c r="G133" s="11"/>
    </row>
    <row r="134" spans="5:7" x14ac:dyDescent="0.25">
      <c r="E134" s="90">
        <v>22.9</v>
      </c>
      <c r="F134" s="89">
        <v>430000</v>
      </c>
      <c r="G134" s="11"/>
    </row>
    <row r="135" spans="5:7" x14ac:dyDescent="0.25">
      <c r="E135" s="90">
        <v>23</v>
      </c>
      <c r="F135" s="89">
        <v>432500</v>
      </c>
      <c r="G135" s="11"/>
    </row>
    <row r="136" spans="5:7" x14ac:dyDescent="0.25">
      <c r="E136" s="90">
        <v>23.1</v>
      </c>
      <c r="F136" s="89">
        <v>435000</v>
      </c>
      <c r="G136" s="11"/>
    </row>
    <row r="137" spans="5:7" x14ac:dyDescent="0.25">
      <c r="E137" s="90">
        <v>23.2</v>
      </c>
      <c r="F137" s="89">
        <v>437500</v>
      </c>
      <c r="G137" s="11"/>
    </row>
    <row r="138" spans="5:7" x14ac:dyDescent="0.25">
      <c r="E138" s="90">
        <v>23.3</v>
      </c>
      <c r="F138" s="89">
        <v>440000</v>
      </c>
      <c r="G138" s="11"/>
    </row>
    <row r="139" spans="5:7" x14ac:dyDescent="0.25">
      <c r="E139" s="90">
        <v>23.4</v>
      </c>
      <c r="F139" s="89">
        <v>442500</v>
      </c>
      <c r="G139" s="11"/>
    </row>
    <row r="140" spans="5:7" x14ac:dyDescent="0.25">
      <c r="E140" s="90">
        <v>23.5</v>
      </c>
      <c r="F140" s="89">
        <v>445000</v>
      </c>
      <c r="G140" s="11"/>
    </row>
    <row r="141" spans="5:7" x14ac:dyDescent="0.25">
      <c r="E141" s="90">
        <v>23.6</v>
      </c>
      <c r="F141" s="89">
        <v>447500</v>
      </c>
      <c r="G141" s="11"/>
    </row>
    <row r="142" spans="5:7" x14ac:dyDescent="0.25">
      <c r="E142" s="90">
        <v>23.7</v>
      </c>
      <c r="F142" s="89">
        <v>450000</v>
      </c>
      <c r="G142" s="11"/>
    </row>
    <row r="143" spans="5:7" x14ac:dyDescent="0.25">
      <c r="E143" s="90">
        <v>23.8</v>
      </c>
      <c r="F143" s="89">
        <v>452500</v>
      </c>
      <c r="G143" s="11"/>
    </row>
    <row r="144" spans="5:7" x14ac:dyDescent="0.25">
      <c r="E144" s="90">
        <v>23.9</v>
      </c>
      <c r="F144" s="89">
        <v>455000</v>
      </c>
      <c r="G144" s="11"/>
    </row>
    <row r="145" spans="5:7" x14ac:dyDescent="0.25">
      <c r="E145" s="90">
        <v>24</v>
      </c>
      <c r="F145" s="89">
        <v>457500</v>
      </c>
      <c r="G145" s="11"/>
    </row>
    <row r="146" spans="5:7" x14ac:dyDescent="0.25">
      <c r="E146" s="90">
        <v>24.1</v>
      </c>
      <c r="F146" s="89">
        <v>460000</v>
      </c>
      <c r="G146" s="11"/>
    </row>
    <row r="147" spans="5:7" x14ac:dyDescent="0.25">
      <c r="E147" s="90">
        <v>24.2</v>
      </c>
      <c r="F147" s="89">
        <v>462500</v>
      </c>
      <c r="G147" s="11"/>
    </row>
    <row r="148" spans="5:7" x14ac:dyDescent="0.25">
      <c r="E148" s="90">
        <v>24.3</v>
      </c>
      <c r="F148" s="89">
        <v>465000</v>
      </c>
      <c r="G148" s="11"/>
    </row>
    <row r="149" spans="5:7" x14ac:dyDescent="0.25">
      <c r="E149" s="90">
        <v>24.4</v>
      </c>
      <c r="F149" s="89">
        <v>467500</v>
      </c>
      <c r="G149" s="11"/>
    </row>
    <row r="150" spans="5:7" x14ac:dyDescent="0.25">
      <c r="E150" s="90">
        <v>24.5</v>
      </c>
      <c r="F150" s="89">
        <v>470000</v>
      </c>
      <c r="G150" s="11"/>
    </row>
    <row r="151" spans="5:7" x14ac:dyDescent="0.25">
      <c r="E151" s="90">
        <v>24.6</v>
      </c>
      <c r="F151" s="89">
        <v>472500</v>
      </c>
      <c r="G151" s="11"/>
    </row>
    <row r="152" spans="5:7" x14ac:dyDescent="0.25">
      <c r="E152" s="90">
        <v>24.7</v>
      </c>
      <c r="F152" s="89">
        <v>475000</v>
      </c>
      <c r="G152" s="11"/>
    </row>
    <row r="153" spans="5:7" x14ac:dyDescent="0.25">
      <c r="E153" s="90">
        <v>24.8</v>
      </c>
      <c r="F153" s="89">
        <v>477500</v>
      </c>
      <c r="G153" s="11"/>
    </row>
    <row r="154" spans="5:7" x14ac:dyDescent="0.25">
      <c r="E154" s="90">
        <v>24.9</v>
      </c>
      <c r="F154" s="89">
        <v>480000</v>
      </c>
      <c r="G154" s="11"/>
    </row>
    <row r="155" spans="5:7" x14ac:dyDescent="0.25">
      <c r="E155" s="90">
        <v>25</v>
      </c>
      <c r="F155" s="89">
        <v>482500</v>
      </c>
      <c r="G155" s="11"/>
    </row>
    <row r="156" spans="5:7" x14ac:dyDescent="0.25">
      <c r="E156" s="90">
        <v>25.1</v>
      </c>
      <c r="F156" s="89">
        <v>485000</v>
      </c>
      <c r="G156" s="11"/>
    </row>
    <row r="157" spans="5:7" x14ac:dyDescent="0.25">
      <c r="E157" s="90">
        <v>25.2</v>
      </c>
      <c r="F157" s="89">
        <v>487500</v>
      </c>
      <c r="G157" s="11"/>
    </row>
    <row r="158" spans="5:7" x14ac:dyDescent="0.25">
      <c r="E158" s="90">
        <v>25.3</v>
      </c>
      <c r="F158" s="89">
        <v>490000</v>
      </c>
      <c r="G158" s="11"/>
    </row>
    <row r="159" spans="5:7" x14ac:dyDescent="0.25">
      <c r="E159" s="90">
        <v>25.4</v>
      </c>
      <c r="F159" s="89">
        <v>492500</v>
      </c>
      <c r="G159" s="11"/>
    </row>
    <row r="160" spans="5:7" x14ac:dyDescent="0.25">
      <c r="E160" s="90">
        <v>25.5</v>
      </c>
      <c r="F160" s="89">
        <v>495000</v>
      </c>
      <c r="G160" s="11"/>
    </row>
    <row r="161" spans="5:7" x14ac:dyDescent="0.25">
      <c r="E161" s="90">
        <v>25.6</v>
      </c>
      <c r="F161" s="89">
        <v>497500</v>
      </c>
      <c r="G161" s="11"/>
    </row>
    <row r="162" spans="5:7" x14ac:dyDescent="0.25">
      <c r="E162" s="90">
        <v>25.7</v>
      </c>
      <c r="F162" s="89">
        <v>500000</v>
      </c>
      <c r="G162" s="11"/>
    </row>
    <row r="163" spans="5:7" x14ac:dyDescent="0.25">
      <c r="E163" s="90">
        <v>25.8</v>
      </c>
      <c r="F163" s="89">
        <v>502500</v>
      </c>
      <c r="G163" s="11"/>
    </row>
    <row r="164" spans="5:7" x14ac:dyDescent="0.25">
      <c r="E164" s="90">
        <v>25.9</v>
      </c>
      <c r="F164" s="89">
        <v>505000</v>
      </c>
      <c r="G164" s="11"/>
    </row>
    <row r="165" spans="5:7" x14ac:dyDescent="0.25">
      <c r="E165" s="90">
        <v>26</v>
      </c>
      <c r="F165" s="89">
        <v>507500</v>
      </c>
      <c r="G165" s="11"/>
    </row>
    <row r="166" spans="5:7" x14ac:dyDescent="0.25">
      <c r="E166" s="90">
        <v>26.1</v>
      </c>
      <c r="F166" s="89">
        <v>510000</v>
      </c>
      <c r="G166" s="11"/>
    </row>
    <row r="167" spans="5:7" x14ac:dyDescent="0.25">
      <c r="E167" s="90">
        <v>26.1999999999999</v>
      </c>
      <c r="F167" s="89">
        <v>512499.99999999744</v>
      </c>
      <c r="G167" s="11"/>
    </row>
    <row r="168" spans="5:7" x14ac:dyDescent="0.25">
      <c r="E168" s="90">
        <v>26.299999999999901</v>
      </c>
      <c r="F168" s="89">
        <v>514999.99999999756</v>
      </c>
      <c r="G168" s="11"/>
    </row>
    <row r="169" spans="5:7" x14ac:dyDescent="0.25">
      <c r="E169" s="90">
        <v>26.399999999999899</v>
      </c>
      <c r="F169" s="89">
        <v>517499.99999999744</v>
      </c>
      <c r="G169" s="11"/>
    </row>
    <row r="170" spans="5:7" x14ac:dyDescent="0.25">
      <c r="E170" s="90">
        <v>26.499999999999901</v>
      </c>
      <c r="F170" s="89">
        <v>519999.99999999756</v>
      </c>
      <c r="G170" s="11"/>
    </row>
    <row r="171" spans="5:7" x14ac:dyDescent="0.25">
      <c r="E171" s="90">
        <v>26.599999999999898</v>
      </c>
      <c r="F171" s="89">
        <v>522499.99999999744</v>
      </c>
      <c r="G171" s="11"/>
    </row>
    <row r="172" spans="5:7" x14ac:dyDescent="0.25">
      <c r="E172" s="90">
        <v>26.6999999999999</v>
      </c>
      <c r="F172" s="89">
        <v>524999.99999999744</v>
      </c>
      <c r="G172" s="11"/>
    </row>
    <row r="173" spans="5:7" x14ac:dyDescent="0.25">
      <c r="E173" s="90">
        <v>26.799999999999901</v>
      </c>
      <c r="F173" s="89">
        <v>527499.99999999756</v>
      </c>
      <c r="G173" s="11"/>
    </row>
    <row r="174" spans="5:7" x14ac:dyDescent="0.25">
      <c r="E174" s="90">
        <v>26.899999999999899</v>
      </c>
      <c r="F174" s="89">
        <v>529999.99999999744</v>
      </c>
      <c r="G174" s="11"/>
    </row>
    <row r="175" spans="5:7" x14ac:dyDescent="0.25">
      <c r="E175" s="90">
        <v>26.999999999999901</v>
      </c>
      <c r="F175" s="89">
        <v>532499.99999999756</v>
      </c>
      <c r="G175" s="11"/>
    </row>
    <row r="176" spans="5:7" x14ac:dyDescent="0.25">
      <c r="E176" s="90">
        <v>27.099999999999898</v>
      </c>
      <c r="F176" s="89">
        <v>534999.99999999744</v>
      </c>
      <c r="G176" s="11"/>
    </row>
    <row r="177" spans="5:7" x14ac:dyDescent="0.25">
      <c r="E177" s="90">
        <v>27.1999999999999</v>
      </c>
      <c r="F177" s="89">
        <v>537499.99999999744</v>
      </c>
      <c r="G177" s="11"/>
    </row>
    <row r="178" spans="5:7" x14ac:dyDescent="0.25">
      <c r="E178" s="90">
        <v>27.299999999999901</v>
      </c>
      <c r="F178" s="89">
        <v>539999.99999999756</v>
      </c>
      <c r="G178" s="11"/>
    </row>
    <row r="179" spans="5:7" x14ac:dyDescent="0.25">
      <c r="E179" s="90">
        <v>27.399999999999899</v>
      </c>
      <c r="F179" s="89">
        <v>542499.99999999744</v>
      </c>
      <c r="G179" s="11"/>
    </row>
    <row r="180" spans="5:7" x14ac:dyDescent="0.25">
      <c r="E180" s="90">
        <v>27.499999999999901</v>
      </c>
      <c r="F180" s="89">
        <v>544999.99999999756</v>
      </c>
      <c r="G180" s="11"/>
    </row>
    <row r="181" spans="5:7" x14ac:dyDescent="0.25">
      <c r="E181" s="90">
        <v>27.599999999999898</v>
      </c>
      <c r="F181" s="89">
        <v>547499.99999999744</v>
      </c>
      <c r="G181" s="11"/>
    </row>
    <row r="182" spans="5:7" x14ac:dyDescent="0.25">
      <c r="E182" s="90">
        <v>27.6999999999999</v>
      </c>
      <c r="F182" s="89">
        <v>549999.99999999744</v>
      </c>
      <c r="G182" s="11"/>
    </row>
    <row r="183" spans="5:7" x14ac:dyDescent="0.25">
      <c r="E183" s="90">
        <v>27.799999999999901</v>
      </c>
      <c r="F183" s="89">
        <v>552499.99999999756</v>
      </c>
      <c r="G183" s="11"/>
    </row>
    <row r="184" spans="5:7" x14ac:dyDescent="0.25">
      <c r="E184" s="90">
        <v>27.899999999999899</v>
      </c>
      <c r="F184" s="89">
        <v>554999.99999999744</v>
      </c>
      <c r="G184" s="11"/>
    </row>
    <row r="185" spans="5:7" x14ac:dyDescent="0.25">
      <c r="E185" s="90">
        <v>27.999999999999901</v>
      </c>
      <c r="F185" s="89">
        <v>557499.99999999756</v>
      </c>
      <c r="G185" s="11"/>
    </row>
    <row r="186" spans="5:7" x14ac:dyDescent="0.25">
      <c r="E186" s="90">
        <v>28.099999999999898</v>
      </c>
      <c r="F186" s="89">
        <v>559999.99999999744</v>
      </c>
      <c r="G186" s="11"/>
    </row>
    <row r="187" spans="5:7" x14ac:dyDescent="0.25">
      <c r="E187" s="90">
        <v>28.1999999999999</v>
      </c>
      <c r="F187" s="89">
        <v>562499.99999999744</v>
      </c>
      <c r="G187" s="11"/>
    </row>
    <row r="188" spans="5:7" x14ac:dyDescent="0.25">
      <c r="E188" s="90">
        <v>28.299999999999901</v>
      </c>
      <c r="F188" s="89">
        <v>564999.99999999756</v>
      </c>
      <c r="G188" s="11"/>
    </row>
    <row r="189" spans="5:7" x14ac:dyDescent="0.25">
      <c r="E189" s="90">
        <v>28.399999999999899</v>
      </c>
      <c r="F189" s="89">
        <v>567499.99999999744</v>
      </c>
      <c r="G189" s="11"/>
    </row>
    <row r="190" spans="5:7" x14ac:dyDescent="0.25">
      <c r="E190" s="90">
        <v>28.499999999999901</v>
      </c>
      <c r="F190" s="89">
        <v>569999.99999999756</v>
      </c>
      <c r="G190" s="11"/>
    </row>
    <row r="191" spans="5:7" x14ac:dyDescent="0.25">
      <c r="E191" s="90">
        <v>28.599999999999898</v>
      </c>
      <c r="F191" s="89">
        <v>572499.99999999744</v>
      </c>
      <c r="G191" s="11"/>
    </row>
    <row r="192" spans="5:7" x14ac:dyDescent="0.25">
      <c r="E192" s="90">
        <v>28.6999999999999</v>
      </c>
      <c r="F192" s="89">
        <v>574999.99999999744</v>
      </c>
      <c r="G192" s="11"/>
    </row>
    <row r="195" spans="1:50" x14ac:dyDescent="0.25">
      <c r="A195" s="29" t="s">
        <v>76</v>
      </c>
      <c r="B195" s="29"/>
      <c r="C195" s="29"/>
      <c r="D195" s="29"/>
    </row>
    <row r="198" spans="1:50" x14ac:dyDescent="0.25">
      <c r="A198" s="3"/>
      <c r="B198" s="3" t="s">
        <v>73</v>
      </c>
      <c r="F198" t="s">
        <v>29</v>
      </c>
    </row>
    <row r="199" spans="1:50" x14ac:dyDescent="0.25">
      <c r="A199" t="s">
        <v>65</v>
      </c>
      <c r="B199">
        <v>24000</v>
      </c>
      <c r="E199" s="36">
        <f>B207</f>
        <v>180400</v>
      </c>
      <c r="F199" s="24">
        <v>12.1</v>
      </c>
      <c r="G199" s="24">
        <v>15</v>
      </c>
      <c r="H199" s="24">
        <v>12.3</v>
      </c>
      <c r="I199" s="24">
        <v>12.4</v>
      </c>
      <c r="J199" s="24">
        <v>12.5</v>
      </c>
      <c r="K199" s="24">
        <v>12.6</v>
      </c>
      <c r="L199" s="24">
        <v>12.7</v>
      </c>
      <c r="M199" s="24">
        <v>12.8</v>
      </c>
      <c r="N199" s="24">
        <v>12.9</v>
      </c>
      <c r="O199" s="24">
        <v>13</v>
      </c>
      <c r="P199" s="24">
        <v>13.1</v>
      </c>
      <c r="Q199" s="24">
        <v>13.2</v>
      </c>
      <c r="R199" s="24">
        <v>13.3</v>
      </c>
      <c r="S199" s="24">
        <v>13.4</v>
      </c>
      <c r="T199" s="24">
        <v>13.5</v>
      </c>
      <c r="U199" s="24">
        <v>13.6</v>
      </c>
      <c r="V199" s="24">
        <v>13.7</v>
      </c>
      <c r="W199" s="24">
        <v>13.8</v>
      </c>
      <c r="X199" s="24">
        <v>13.9</v>
      </c>
      <c r="Y199" s="24">
        <v>14</v>
      </c>
      <c r="Z199" s="24">
        <v>14.1</v>
      </c>
      <c r="AA199" s="24">
        <v>14.2</v>
      </c>
      <c r="AB199" s="24">
        <v>14.3</v>
      </c>
      <c r="AC199" s="24">
        <v>14.4</v>
      </c>
      <c r="AD199" s="24">
        <v>14.5</v>
      </c>
      <c r="AE199" s="24">
        <v>14.6</v>
      </c>
      <c r="AF199" s="24">
        <v>14.7</v>
      </c>
      <c r="AG199" s="24">
        <v>14.8</v>
      </c>
      <c r="AH199" s="24">
        <v>14.9</v>
      </c>
      <c r="AI199" s="24">
        <v>15</v>
      </c>
      <c r="AJ199" s="24">
        <v>15.1</v>
      </c>
      <c r="AK199" s="24">
        <v>15.2</v>
      </c>
      <c r="AL199" s="24">
        <v>15.3</v>
      </c>
      <c r="AM199" s="24">
        <v>15.4</v>
      </c>
      <c r="AN199" s="24">
        <v>15.5</v>
      </c>
      <c r="AO199" s="24">
        <v>15.6</v>
      </c>
      <c r="AP199" s="24">
        <v>15.7</v>
      </c>
      <c r="AQ199" s="24">
        <v>15.78</v>
      </c>
      <c r="AR199" s="24">
        <v>15.9</v>
      </c>
      <c r="AS199" s="24">
        <v>16</v>
      </c>
      <c r="AT199" s="24">
        <v>16.100000000000001</v>
      </c>
      <c r="AU199" s="24">
        <v>16.2</v>
      </c>
      <c r="AV199" s="24">
        <v>16.3</v>
      </c>
      <c r="AW199" s="24">
        <v>16.399999999999999</v>
      </c>
      <c r="AX199" s="24">
        <v>16.5</v>
      </c>
    </row>
    <row r="200" spans="1:50" x14ac:dyDescent="0.25">
      <c r="A200" t="s">
        <v>66</v>
      </c>
      <c r="B200">
        <v>13.3</v>
      </c>
      <c r="D200" t="s">
        <v>65</v>
      </c>
      <c r="E200" s="37">
        <v>35000</v>
      </c>
      <c r="F200" s="12">
        <f t="dataTable" ref="F200:AX203" dt2D="1" dtr="1" r1="B200" r2="B199"/>
        <v>244000</v>
      </c>
      <c r="G200" s="12">
        <v>345500</v>
      </c>
      <c r="H200" s="12">
        <v>251000</v>
      </c>
      <c r="I200" s="12">
        <v>254500</v>
      </c>
      <c r="J200" s="12">
        <v>258000</v>
      </c>
      <c r="K200" s="12">
        <v>261500</v>
      </c>
      <c r="L200" s="12">
        <v>265000</v>
      </c>
      <c r="M200" s="12">
        <v>268500</v>
      </c>
      <c r="N200" s="12">
        <v>272000</v>
      </c>
      <c r="O200" s="12">
        <v>275500</v>
      </c>
      <c r="P200" s="12">
        <v>279000</v>
      </c>
      <c r="Q200" s="12">
        <v>282500</v>
      </c>
      <c r="R200" s="12">
        <v>286000</v>
      </c>
      <c r="S200" s="12">
        <v>289500</v>
      </c>
      <c r="T200" s="12">
        <v>293000</v>
      </c>
      <c r="U200" s="12">
        <v>296500</v>
      </c>
      <c r="V200" s="12">
        <v>300000</v>
      </c>
      <c r="W200" s="12">
        <v>303500</v>
      </c>
      <c r="X200" s="12">
        <v>307000</v>
      </c>
      <c r="Y200" s="12">
        <v>310500</v>
      </c>
      <c r="Z200" s="12">
        <v>314000</v>
      </c>
      <c r="AA200" s="12">
        <v>317500</v>
      </c>
      <c r="AB200" s="12">
        <v>321000</v>
      </c>
      <c r="AC200" s="12">
        <v>324500</v>
      </c>
      <c r="AD200" s="12">
        <v>328000</v>
      </c>
      <c r="AE200" s="12">
        <v>331500</v>
      </c>
      <c r="AF200" s="12">
        <v>335000</v>
      </c>
      <c r="AG200" s="12">
        <v>338500</v>
      </c>
      <c r="AH200" s="12">
        <v>342000</v>
      </c>
      <c r="AI200" s="12">
        <v>345500</v>
      </c>
      <c r="AJ200" s="12">
        <v>349000</v>
      </c>
      <c r="AK200" s="12">
        <v>352500</v>
      </c>
      <c r="AL200" s="12">
        <v>356000</v>
      </c>
      <c r="AM200" s="12">
        <v>359500</v>
      </c>
      <c r="AN200" s="12">
        <v>363000</v>
      </c>
      <c r="AO200" s="12">
        <v>366500</v>
      </c>
      <c r="AP200" s="12">
        <v>370000</v>
      </c>
      <c r="AQ200" s="12">
        <v>372800</v>
      </c>
      <c r="AR200" s="12">
        <v>377000</v>
      </c>
      <c r="AS200" s="12">
        <v>380500</v>
      </c>
      <c r="AT200" s="12">
        <v>384000</v>
      </c>
      <c r="AU200" s="12">
        <v>387500</v>
      </c>
      <c r="AV200" s="12">
        <v>391000</v>
      </c>
      <c r="AW200" s="12">
        <v>394500</v>
      </c>
      <c r="AX200" s="12">
        <v>398000</v>
      </c>
    </row>
    <row r="201" spans="1:50" x14ac:dyDescent="0.25">
      <c r="A201" s="3" t="s">
        <v>53</v>
      </c>
      <c r="B201" s="3">
        <f>B199*B200</f>
        <v>319200</v>
      </c>
      <c r="E201" s="37">
        <v>40000</v>
      </c>
      <c r="F201" s="12">
        <v>286000</v>
      </c>
      <c r="G201" s="12">
        <v>402000</v>
      </c>
      <c r="H201" s="12">
        <v>294000</v>
      </c>
      <c r="I201" s="12">
        <v>298000</v>
      </c>
      <c r="J201" s="12">
        <v>302000</v>
      </c>
      <c r="K201" s="12">
        <v>306000</v>
      </c>
      <c r="L201" s="12">
        <v>310000</v>
      </c>
      <c r="M201" s="12">
        <v>314000</v>
      </c>
      <c r="N201" s="12">
        <v>318000</v>
      </c>
      <c r="O201" s="12">
        <v>322000</v>
      </c>
      <c r="P201" s="12">
        <v>326000</v>
      </c>
      <c r="Q201" s="12">
        <v>330000</v>
      </c>
      <c r="R201" s="12">
        <v>334000</v>
      </c>
      <c r="S201" s="12">
        <v>338000</v>
      </c>
      <c r="T201" s="12">
        <v>342000</v>
      </c>
      <c r="U201" s="12">
        <v>346000</v>
      </c>
      <c r="V201" s="12">
        <v>350000</v>
      </c>
      <c r="W201" s="12">
        <v>354000</v>
      </c>
      <c r="X201" s="12">
        <v>358000</v>
      </c>
      <c r="Y201" s="12">
        <v>362000</v>
      </c>
      <c r="Z201" s="12">
        <v>366000</v>
      </c>
      <c r="AA201" s="12">
        <v>370000</v>
      </c>
      <c r="AB201" s="12">
        <v>374000</v>
      </c>
      <c r="AC201" s="12">
        <v>378000</v>
      </c>
      <c r="AD201" s="12">
        <v>382000</v>
      </c>
      <c r="AE201" s="12">
        <v>386000</v>
      </c>
      <c r="AF201" s="12">
        <v>390000</v>
      </c>
      <c r="AG201" s="12">
        <v>394000</v>
      </c>
      <c r="AH201" s="12">
        <v>398000</v>
      </c>
      <c r="AI201" s="12">
        <v>402000</v>
      </c>
      <c r="AJ201" s="12">
        <v>406000</v>
      </c>
      <c r="AK201" s="12">
        <v>410000</v>
      </c>
      <c r="AL201" s="12">
        <v>414000</v>
      </c>
      <c r="AM201" s="12">
        <v>418000</v>
      </c>
      <c r="AN201" s="12">
        <v>422000</v>
      </c>
      <c r="AO201" s="12">
        <v>426000</v>
      </c>
      <c r="AP201" s="12">
        <v>430000</v>
      </c>
      <c r="AQ201" s="12">
        <v>433200</v>
      </c>
      <c r="AR201" s="12">
        <v>438000</v>
      </c>
      <c r="AS201" s="12">
        <v>442000</v>
      </c>
      <c r="AT201" s="12">
        <v>446000</v>
      </c>
      <c r="AU201" s="12">
        <v>450000</v>
      </c>
      <c r="AV201" s="12">
        <v>454000</v>
      </c>
      <c r="AW201" s="12">
        <v>458000</v>
      </c>
      <c r="AX201" s="12">
        <v>462000</v>
      </c>
    </row>
    <row r="202" spans="1:50" x14ac:dyDescent="0.25">
      <c r="A202" t="s">
        <v>67</v>
      </c>
      <c r="B202">
        <f>B199*3</f>
        <v>72000</v>
      </c>
      <c r="E202" s="37">
        <v>22000</v>
      </c>
      <c r="F202" s="12">
        <v>134800</v>
      </c>
      <c r="G202" s="12">
        <v>198600</v>
      </c>
      <c r="H202" s="12">
        <v>139200</v>
      </c>
      <c r="I202" s="72">
        <v>141400</v>
      </c>
      <c r="J202" s="12">
        <v>143600</v>
      </c>
      <c r="K202" s="12">
        <v>145800</v>
      </c>
      <c r="L202" s="12">
        <v>148000</v>
      </c>
      <c r="M202" s="12">
        <v>150200</v>
      </c>
      <c r="N202" s="12">
        <v>152400</v>
      </c>
      <c r="O202" s="12">
        <v>154600</v>
      </c>
      <c r="P202" s="12">
        <v>156800</v>
      </c>
      <c r="Q202" s="12">
        <v>159000</v>
      </c>
      <c r="R202" s="12">
        <v>161200</v>
      </c>
      <c r="S202" s="12">
        <v>163400</v>
      </c>
      <c r="T202" s="12">
        <v>165600</v>
      </c>
      <c r="U202" s="12">
        <v>167800</v>
      </c>
      <c r="V202" s="12">
        <v>170000</v>
      </c>
      <c r="W202" s="12">
        <v>172200</v>
      </c>
      <c r="X202" s="12">
        <v>174400</v>
      </c>
      <c r="Y202" s="12">
        <v>176600</v>
      </c>
      <c r="Z202" s="12">
        <v>178800</v>
      </c>
      <c r="AA202" s="12">
        <v>181000</v>
      </c>
      <c r="AB202" s="12">
        <v>183200</v>
      </c>
      <c r="AC202" s="12">
        <v>185400</v>
      </c>
      <c r="AD202" s="12">
        <v>187600</v>
      </c>
      <c r="AE202" s="12">
        <v>189800</v>
      </c>
      <c r="AF202" s="12">
        <v>192000</v>
      </c>
      <c r="AG202" s="12">
        <v>194200</v>
      </c>
      <c r="AH202" s="12">
        <v>196400</v>
      </c>
      <c r="AI202" s="12">
        <v>198600</v>
      </c>
      <c r="AJ202" s="12">
        <v>200800</v>
      </c>
      <c r="AK202" s="12">
        <v>203000</v>
      </c>
      <c r="AL202" s="12">
        <v>205200</v>
      </c>
      <c r="AM202" s="12">
        <v>207400</v>
      </c>
      <c r="AN202" s="12">
        <v>209600</v>
      </c>
      <c r="AO202" s="12">
        <v>211800</v>
      </c>
      <c r="AP202" s="12">
        <v>214000</v>
      </c>
      <c r="AQ202" s="12">
        <v>215760</v>
      </c>
      <c r="AR202" s="12">
        <v>218400</v>
      </c>
      <c r="AS202" s="12">
        <v>220600</v>
      </c>
      <c r="AT202" s="12">
        <v>222800.00000000006</v>
      </c>
      <c r="AU202" s="12">
        <v>225000</v>
      </c>
      <c r="AV202" s="12">
        <v>227200</v>
      </c>
      <c r="AW202" s="12">
        <v>229399.99999999994</v>
      </c>
      <c r="AX202" s="12">
        <v>231600</v>
      </c>
    </row>
    <row r="203" spans="1:50" x14ac:dyDescent="0.25">
      <c r="A203" s="3" t="s">
        <v>68</v>
      </c>
      <c r="B203" s="3">
        <f>B201-B202</f>
        <v>247200</v>
      </c>
      <c r="E203" s="37">
        <v>24000</v>
      </c>
      <c r="F203" s="12">
        <v>151600</v>
      </c>
      <c r="G203" s="12">
        <v>221200</v>
      </c>
      <c r="H203" s="12">
        <v>156400</v>
      </c>
      <c r="I203" s="12">
        <v>158800</v>
      </c>
      <c r="J203" s="12">
        <v>161200</v>
      </c>
      <c r="K203" s="12">
        <v>163600</v>
      </c>
      <c r="L203" s="12">
        <v>166000</v>
      </c>
      <c r="M203" s="12">
        <v>168400</v>
      </c>
      <c r="N203" s="12">
        <v>170800</v>
      </c>
      <c r="O203" s="12">
        <v>173200</v>
      </c>
      <c r="P203" s="12">
        <v>175600</v>
      </c>
      <c r="Q203" s="12">
        <v>178000</v>
      </c>
      <c r="R203" s="74">
        <v>180400</v>
      </c>
      <c r="S203" s="12">
        <v>182800</v>
      </c>
      <c r="T203" s="12">
        <v>185200</v>
      </c>
      <c r="U203" s="12">
        <v>187600</v>
      </c>
      <c r="V203" s="12">
        <v>190000</v>
      </c>
      <c r="W203" s="12">
        <v>192400</v>
      </c>
      <c r="X203" s="12">
        <v>194800</v>
      </c>
      <c r="Y203" s="12">
        <v>197200</v>
      </c>
      <c r="Z203" s="12">
        <v>199600</v>
      </c>
      <c r="AA203" s="12">
        <v>202000</v>
      </c>
      <c r="AB203" s="17">
        <v>204400</v>
      </c>
      <c r="AC203" s="12">
        <v>206800</v>
      </c>
      <c r="AD203" s="12">
        <v>209200</v>
      </c>
      <c r="AE203" s="12">
        <v>211600</v>
      </c>
      <c r="AF203" s="12">
        <v>214000</v>
      </c>
      <c r="AG203" s="12">
        <v>216400</v>
      </c>
      <c r="AH203" s="12">
        <v>218800</v>
      </c>
      <c r="AI203" s="12">
        <v>221200</v>
      </c>
      <c r="AJ203" s="12">
        <v>223600</v>
      </c>
      <c r="AK203" s="12">
        <v>226000</v>
      </c>
      <c r="AL203" s="12">
        <v>228400</v>
      </c>
      <c r="AM203" s="12">
        <v>230800</v>
      </c>
      <c r="AN203" s="12">
        <v>233200</v>
      </c>
      <c r="AO203" s="12">
        <v>235600</v>
      </c>
      <c r="AP203" s="12">
        <v>238000</v>
      </c>
      <c r="AQ203" s="12">
        <v>239920</v>
      </c>
      <c r="AR203" s="12">
        <v>242800</v>
      </c>
      <c r="AS203" s="12">
        <v>245200</v>
      </c>
      <c r="AT203" s="12">
        <v>247600.00000000006</v>
      </c>
      <c r="AU203" s="12">
        <v>250000</v>
      </c>
      <c r="AV203" s="12">
        <v>252400</v>
      </c>
      <c r="AW203" s="12">
        <v>254799.99999999994</v>
      </c>
      <c r="AX203" s="12">
        <v>257200</v>
      </c>
    </row>
    <row r="204" spans="1:50" ht="15.75" thickBot="1" x14ac:dyDescent="0.3">
      <c r="A204" t="s">
        <v>69</v>
      </c>
      <c r="B204">
        <f>B199*0.5</f>
        <v>12000</v>
      </c>
    </row>
    <row r="205" spans="1:50" ht="15.75" thickBot="1" x14ac:dyDescent="0.3">
      <c r="A205" t="s">
        <v>70</v>
      </c>
      <c r="B205">
        <f>B199*0.2</f>
        <v>4800</v>
      </c>
      <c r="E205" s="107" t="s">
        <v>122</v>
      </c>
      <c r="F205" s="108"/>
      <c r="G205" s="108"/>
      <c r="H205" s="109"/>
    </row>
    <row r="206" spans="1:50" x14ac:dyDescent="0.25">
      <c r="A206" t="s">
        <v>71</v>
      </c>
      <c r="B206">
        <v>50000</v>
      </c>
      <c r="O206">
        <f>MAX(N200:U203)</f>
        <v>346000</v>
      </c>
    </row>
    <row r="207" spans="1:50" x14ac:dyDescent="0.25">
      <c r="A207" s="3" t="s">
        <v>72</v>
      </c>
      <c r="B207" s="3">
        <f>B203-B204-B205-B206</f>
        <v>180400</v>
      </c>
    </row>
    <row r="274" spans="1:4" x14ac:dyDescent="0.25">
      <c r="A274">
        <v>45000</v>
      </c>
      <c r="B274">
        <v>60</v>
      </c>
      <c r="C274">
        <v>5</v>
      </c>
      <c r="D274" t="e">
        <f ca="1">[1]!SALVGG(A274,B274,C274)</f>
        <v>#NAME?</v>
      </c>
    </row>
  </sheetData>
  <dataConsolidate/>
  <mergeCells count="2">
    <mergeCell ref="E205:H205"/>
    <mergeCell ref="D1:I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12"/>
  <sheetViews>
    <sheetView zoomScaleNormal="100" workbookViewId="0"/>
  </sheetViews>
  <sheetFormatPr defaultRowHeight="15" x14ac:dyDescent="0.25"/>
  <cols>
    <col min="1" max="1" width="5" customWidth="1"/>
    <col min="2" max="2" width="9.5703125" customWidth="1"/>
    <col min="3" max="3" width="3.85546875" customWidth="1"/>
    <col min="4" max="4" width="5.42578125" customWidth="1"/>
    <col min="5" max="5" width="9.7109375" customWidth="1"/>
    <col min="6" max="6" width="6.42578125" customWidth="1"/>
    <col min="7" max="7" width="7.42578125" customWidth="1"/>
    <col min="8" max="8" width="8.140625" customWidth="1"/>
    <col min="9" max="9" width="6.140625" customWidth="1"/>
  </cols>
  <sheetData>
    <row r="1" spans="1:8" x14ac:dyDescent="0.25">
      <c r="A1" s="24" t="s">
        <v>80</v>
      </c>
      <c r="B1" s="24" t="s">
        <v>81</v>
      </c>
      <c r="D1" s="3" t="s">
        <v>80</v>
      </c>
      <c r="E1" s="3" t="s">
        <v>81</v>
      </c>
    </row>
    <row r="2" spans="1:8" x14ac:dyDescent="0.25">
      <c r="A2" s="24" t="s">
        <v>16</v>
      </c>
      <c r="B2">
        <v>10</v>
      </c>
      <c r="D2" s="3" t="s">
        <v>16</v>
      </c>
      <c r="E2">
        <f>VLOOKUP(D2,$A$1:$B$12,2,0)</f>
        <v>10</v>
      </c>
      <c r="G2" t="s">
        <v>123</v>
      </c>
      <c r="H2">
        <f>_xlfn.AGGREGATE(9,3,E2:E12)</f>
        <v>620</v>
      </c>
    </row>
    <row r="3" spans="1:8" x14ac:dyDescent="0.25">
      <c r="A3" s="24" t="s">
        <v>17</v>
      </c>
      <c r="B3">
        <v>20</v>
      </c>
      <c r="D3" s="3" t="s">
        <v>17</v>
      </c>
      <c r="E3">
        <f t="shared" ref="E3:E11" si="0">VLOOKUP(D3,$A$1:$B$12,2,0)</f>
        <v>20</v>
      </c>
    </row>
    <row r="4" spans="1:8" x14ac:dyDescent="0.25">
      <c r="A4" s="24" t="s">
        <v>18</v>
      </c>
      <c r="B4">
        <v>30</v>
      </c>
      <c r="D4" s="3" t="s">
        <v>18</v>
      </c>
      <c r="E4">
        <f t="shared" si="0"/>
        <v>30</v>
      </c>
    </row>
    <row r="5" spans="1:8" x14ac:dyDescent="0.25">
      <c r="A5" s="24" t="s">
        <v>19</v>
      </c>
      <c r="B5">
        <v>40</v>
      </c>
      <c r="D5" s="3" t="s">
        <v>21</v>
      </c>
      <c r="E5" t="e">
        <f t="shared" si="0"/>
        <v>#N/A</v>
      </c>
    </row>
    <row r="6" spans="1:8" x14ac:dyDescent="0.25">
      <c r="A6" s="24" t="s">
        <v>50</v>
      </c>
      <c r="B6">
        <v>50</v>
      </c>
      <c r="D6" s="3" t="s">
        <v>50</v>
      </c>
      <c r="E6">
        <f>VLOOKUP(D6,$A$1:$B$12,2,0)</f>
        <v>50</v>
      </c>
    </row>
    <row r="7" spans="1:8" x14ac:dyDescent="0.25">
      <c r="A7" s="24" t="s">
        <v>20</v>
      </c>
      <c r="B7">
        <v>60</v>
      </c>
      <c r="D7" s="3" t="s">
        <v>20</v>
      </c>
      <c r="E7">
        <f t="shared" si="0"/>
        <v>60</v>
      </c>
    </row>
    <row r="8" spans="1:8" x14ac:dyDescent="0.25">
      <c r="A8" s="24" t="s">
        <v>124</v>
      </c>
      <c r="B8">
        <v>70</v>
      </c>
      <c r="D8" s="3" t="s">
        <v>104</v>
      </c>
      <c r="E8">
        <f t="shared" si="0"/>
        <v>70</v>
      </c>
    </row>
    <row r="9" spans="1:8" x14ac:dyDescent="0.25">
      <c r="A9" s="24" t="s">
        <v>27</v>
      </c>
      <c r="B9">
        <v>80</v>
      </c>
      <c r="D9" s="3" t="s">
        <v>27</v>
      </c>
      <c r="E9">
        <f t="shared" si="0"/>
        <v>80</v>
      </c>
    </row>
    <row r="10" spans="1:8" x14ac:dyDescent="0.25">
      <c r="A10" s="24" t="s">
        <v>77</v>
      </c>
      <c r="B10">
        <v>90</v>
      </c>
      <c r="D10" s="3" t="s">
        <v>77</v>
      </c>
      <c r="E10">
        <f t="shared" si="0"/>
        <v>90</v>
      </c>
    </row>
    <row r="11" spans="1:8" x14ac:dyDescent="0.25">
      <c r="A11" s="24" t="s">
        <v>78</v>
      </c>
      <c r="B11">
        <v>100</v>
      </c>
      <c r="D11" s="3" t="s">
        <v>78</v>
      </c>
      <c r="E11">
        <f t="shared" si="0"/>
        <v>100</v>
      </c>
    </row>
    <row r="12" spans="1:8" x14ac:dyDescent="0.25">
      <c r="A12" s="24" t="s">
        <v>79</v>
      </c>
      <c r="B12">
        <v>110</v>
      </c>
      <c r="D12" s="3" t="s">
        <v>79</v>
      </c>
      <c r="E12">
        <f>VLOOKUP(D12,$A$1:$B$12,2,0)</f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Sumif,countif,averageif</vt:lpstr>
      <vt:lpstr>GO TO</vt:lpstr>
      <vt:lpstr>Working with Names</vt:lpstr>
      <vt:lpstr>D-FUNC</vt:lpstr>
      <vt:lpstr>What if</vt:lpstr>
      <vt:lpstr>AGGRE</vt:lpstr>
      <vt:lpstr>PRD</vt:lpstr>
      <vt:lpstr>PRI</vt:lpstr>
      <vt:lpstr>SLE</vt:lpstr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2019-01-26T21:18:18Z</dcterms:modified>
</cp:coreProperties>
</file>