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G\Documents\Predictive Modeling\"/>
    </mc:Choice>
  </mc:AlternateContent>
  <bookViews>
    <workbookView xWindow="0" yWindow="0" windowWidth="9795" windowHeight="5760" activeTab="1"/>
  </bookViews>
  <sheets>
    <sheet name="Time Series Forecast" sheetId="1" r:id="rId1"/>
    <sheet name="KN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16" i="2" s="1"/>
  <c r="J2" i="2"/>
  <c r="J4" i="1"/>
  <c r="K20" i="1"/>
  <c r="K21" i="1"/>
  <c r="K22" i="1"/>
  <c r="K23" i="1"/>
  <c r="J20" i="1"/>
  <c r="J21" i="1"/>
  <c r="J22" i="1"/>
  <c r="J23" i="1"/>
  <c r="J19" i="1"/>
  <c r="K19" i="1"/>
  <c r="H23" i="1"/>
  <c r="H22" i="1"/>
  <c r="H21" i="1"/>
  <c r="H20" i="1"/>
  <c r="H1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I14" i="2" l="1"/>
  <c r="I6" i="2"/>
  <c r="I2" i="2"/>
  <c r="I9" i="2"/>
  <c r="I10" i="2"/>
  <c r="I3" i="2"/>
  <c r="I13" i="2"/>
  <c r="I4" i="2"/>
  <c r="N2" i="2" s="1"/>
  <c r="O2" i="2" s="1"/>
  <c r="I12" i="2"/>
  <c r="I8" i="2"/>
  <c r="I15" i="2"/>
  <c r="I11" i="2"/>
  <c r="I7" i="2"/>
  <c r="I5" i="2"/>
  <c r="N5" i="2" l="1"/>
  <c r="N4" i="2"/>
  <c r="O4" i="2" s="1"/>
  <c r="N3" i="2"/>
  <c r="O3" i="2" s="1"/>
  <c r="O5" i="2" l="1"/>
  <c r="F10" i="2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O19" i="1"/>
  <c r="O20" i="1"/>
  <c r="O21" i="1"/>
  <c r="O18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  <c r="E18" i="1" l="1"/>
  <c r="E17" i="1"/>
  <c r="E7" i="1"/>
  <c r="E8" i="1"/>
  <c r="E9" i="1"/>
  <c r="E10" i="1"/>
  <c r="E11" i="1"/>
  <c r="E12" i="1"/>
  <c r="E13" i="1"/>
  <c r="E14" i="1"/>
  <c r="E15" i="1"/>
  <c r="E16" i="1"/>
  <c r="E6" i="1"/>
</calcChain>
</file>

<file path=xl/sharedStrings.xml><?xml version="1.0" encoding="utf-8"?>
<sst xmlns="http://schemas.openxmlformats.org/spreadsheetml/2006/main" count="79" uniqueCount="60">
  <si>
    <t>Quaterly Data for Car Sales</t>
  </si>
  <si>
    <t>Year</t>
  </si>
  <si>
    <t>Quarter</t>
  </si>
  <si>
    <t>Year 1</t>
  </si>
  <si>
    <t>Year 2</t>
  </si>
  <si>
    <t>Year 3</t>
  </si>
  <si>
    <t>Year 4</t>
  </si>
  <si>
    <t>t</t>
  </si>
  <si>
    <t xml:space="preserve">sales (1000s) </t>
  </si>
  <si>
    <t>MA (4)</t>
  </si>
  <si>
    <t>CMA (4)</t>
  </si>
  <si>
    <r>
      <t>aka Y</t>
    </r>
    <r>
      <rPr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</si>
  <si>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/CMA</t>
    </r>
  </si>
  <si>
    <t>baseline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</si>
  <si>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</si>
  <si>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 S</t>
    </r>
    <r>
      <rPr>
        <vertAlign val="subscript"/>
        <sz val="11"/>
        <color theme="1"/>
        <rFont val="Calibri"/>
        <family val="2"/>
        <scheme val="minor"/>
      </rPr>
      <t>t</t>
    </r>
  </si>
  <si>
    <t>Deseasonalised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</si>
  <si>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, I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</si>
  <si>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Year 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</si>
  <si>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</si>
  <si>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</si>
  <si>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</si>
  <si>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</si>
  <si>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</si>
  <si>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</si>
  <si>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</si>
  <si>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</si>
  <si>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</si>
  <si>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</si>
  <si>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</si>
  <si>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</si>
  <si>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</si>
  <si>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</si>
  <si>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</si>
  <si>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</si>
  <si>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</si>
  <si>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</si>
  <si>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</si>
  <si>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</si>
  <si>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</si>
  <si>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</si>
  <si>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</si>
  <si>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</si>
  <si>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</si>
  <si>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Forecast</t>
  </si>
  <si>
    <t>Y</t>
  </si>
  <si>
    <t>X</t>
  </si>
  <si>
    <t xml:space="preserve">Sepal.Length </t>
  </si>
  <si>
    <t xml:space="preserve">Sepal.Width </t>
  </si>
  <si>
    <t xml:space="preserve">Species </t>
  </si>
  <si>
    <t xml:space="preserve">setosa </t>
  </si>
  <si>
    <t xml:space="preserve">virginica </t>
  </si>
  <si>
    <t xml:space="preserve">versicolor </t>
  </si>
  <si>
    <t>Rank</t>
  </si>
  <si>
    <t>Euclidean Distance</t>
  </si>
  <si>
    <t>label</t>
  </si>
  <si>
    <t>k</t>
  </si>
  <si>
    <t>New flower found, need to classify. "unlabeled"</t>
  </si>
  <si>
    <t>Features of the new unlabeled flower</t>
  </si>
  <si>
    <t>Sepal.Length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</si>
</sst>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theme="1"/>
      <name val="Arial Unicode MS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164" fontId="3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/>
    <xf numFmtId="0" fontId="8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Continuous"/>
    </xf>
    <xf numFmtId="0" fontId="3" fillId="2" borderId="0" xfId="0" applyFont="1" applyFill="1"/>
    <xf numFmtId="2" fontId="3" fillId="2" borderId="0" xfId="0" applyNumberFormat="1" applyFont="1" applyFill="1"/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 for Car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36482939632544E-2"/>
          <c:y val="0.15319444444444447"/>
          <c:w val="0.87386351706036758"/>
          <c:h val="0.52239173228346447"/>
        </c:manualLayout>
      </c:layout>
      <c:lineChart>
        <c:grouping val="standard"/>
        <c:varyColors val="0"/>
        <c:ser>
          <c:idx val="1"/>
          <c:order val="0"/>
          <c:tx>
            <c:strRef>
              <c:f>'Time Series Forecast'!$F$3</c:f>
              <c:strCache>
                <c:ptCount val="1"/>
                <c:pt idx="0">
                  <c:v>CMA 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'Time Series Forecast'!$B$4:$C$19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'Time Series Forecast'!$F$4:$F$19</c:f>
              <c:numCache>
                <c:formatCode>General</c:formatCode>
                <c:ptCount val="16"/>
                <c:pt idx="2" formatCode="0.0">
                  <c:v>5.4749999999999996</c:v>
                </c:pt>
                <c:pt idx="3" formatCode="0.0">
                  <c:v>5.7375000000000007</c:v>
                </c:pt>
                <c:pt idx="4" formatCode="0.0">
                  <c:v>5.9749999999999996</c:v>
                </c:pt>
                <c:pt idx="5" formatCode="0.0">
                  <c:v>6.1875</c:v>
                </c:pt>
                <c:pt idx="6" formatCode="0.0">
                  <c:v>6.3250000000000002</c:v>
                </c:pt>
                <c:pt idx="7" formatCode="0.0">
                  <c:v>6.3999999999999995</c:v>
                </c:pt>
                <c:pt idx="8" formatCode="0.0">
                  <c:v>6.5374999999999996</c:v>
                </c:pt>
                <c:pt idx="9" formatCode="0.0">
                  <c:v>6.6750000000000007</c:v>
                </c:pt>
                <c:pt idx="10" formatCode="0.0">
                  <c:v>6.7625000000000002</c:v>
                </c:pt>
                <c:pt idx="11" formatCode="0.0">
                  <c:v>6.8375000000000004</c:v>
                </c:pt>
                <c:pt idx="12" formatCode="0.0">
                  <c:v>6.9375</c:v>
                </c:pt>
                <c:pt idx="13" formatCode="0.0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7CF-8373-FADBFA7FCF6C}"/>
            </c:ext>
          </c:extLst>
        </c:ser>
        <c:ser>
          <c:idx val="0"/>
          <c:order val="1"/>
          <c:tx>
            <c:strRef>
              <c:f>'Time Series Forecast'!$D$3</c:f>
              <c:strCache>
                <c:ptCount val="1"/>
                <c:pt idx="0">
                  <c:v>sales (1000s)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'Time Series Forecast'!$D$4:$D$19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8-47CF-8373-FADBFA7FCF6C}"/>
            </c:ext>
          </c:extLst>
        </c:ser>
        <c:ser>
          <c:idx val="2"/>
          <c:order val="2"/>
          <c:tx>
            <c:strRef>
              <c:f>'Time Series Forecast'!$K$3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'Time Series Forecast'!$K$4:$K$23</c:f>
              <c:numCache>
                <c:formatCode>0.00</c:formatCode>
                <c:ptCount val="20"/>
                <c:pt idx="0">
                  <c:v>4.8910217457555092</c:v>
                </c:pt>
                <c:pt idx="1">
                  <c:v>4.5187789221218049</c:v>
                </c:pt>
                <c:pt idx="2">
                  <c:v>6.0582746266073508</c:v>
                </c:pt>
                <c:pt idx="3">
                  <c:v>6.5033082491849266</c:v>
                </c:pt>
                <c:pt idx="4">
                  <c:v>5.4396728703815658</c:v>
                </c:pt>
                <c:pt idx="5">
                  <c:v>5.0118461761752728</c:v>
                </c:pt>
                <c:pt idx="6">
                  <c:v>6.7017704050982871</c:v>
                </c:pt>
                <c:pt idx="7">
                  <c:v>7.176206051294848</c:v>
                </c:pt>
                <c:pt idx="8">
                  <c:v>5.9883239950076215</c:v>
                </c:pt>
                <c:pt idx="9">
                  <c:v>5.5049134302287399</c:v>
                </c:pt>
                <c:pt idx="10">
                  <c:v>7.3452661835892226</c:v>
                </c:pt>
                <c:pt idx="11">
                  <c:v>7.8491038534047686</c:v>
                </c:pt>
                <c:pt idx="12">
                  <c:v>6.5369751196336772</c:v>
                </c:pt>
                <c:pt idx="13">
                  <c:v>5.9979806842822079</c:v>
                </c:pt>
                <c:pt idx="14">
                  <c:v>7.988761962080158</c:v>
                </c:pt>
                <c:pt idx="15">
                  <c:v>8.5220016555146891</c:v>
                </c:pt>
                <c:pt idx="16">
                  <c:v>7.0856262442597329</c:v>
                </c:pt>
                <c:pt idx="17">
                  <c:v>6.4910479383356749</c:v>
                </c:pt>
                <c:pt idx="18">
                  <c:v>8.6322577405710952</c:v>
                </c:pt>
                <c:pt idx="19">
                  <c:v>9.1948994576246115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8-47CF-8373-FADBFA7F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31791"/>
        <c:axId val="201366527"/>
      </c:lineChart>
      <c:catAx>
        <c:axId val="2566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6527"/>
        <c:crosses val="autoZero"/>
        <c:auto val="1"/>
        <c:lblAlgn val="ctr"/>
        <c:lblOffset val="100"/>
        <c:noMultiLvlLbl val="0"/>
      </c:catAx>
      <c:valAx>
        <c:axId val="201366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6482939632535E-2"/>
          <c:y val="0.16708333333333336"/>
          <c:w val="0.87355796150481191"/>
          <c:h val="0.66996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Sepal.Width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81926A0-7142-4965-8B7B-BD7BEBEEF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94-4F2A-A58A-4264D2C5F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038CEC-1D86-47C5-A3A9-2C554F8F4F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94-4F2A-A58A-4264D2C5F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80B691-F70C-44F9-963F-0AEA8749C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94-4F2A-A58A-4264D2C5F3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AB2BDA-50BB-4E37-85F4-3378B1CDF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94-4F2A-A58A-4264D2C5F3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64549B-6517-4F44-B60B-571860A54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94-4F2A-A58A-4264D2C5F3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460558-FBC2-45F5-9E6A-5E1D92D52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94-4F2A-A58A-4264D2C5F33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0F4FAA-80F4-42AC-A6ED-58E046424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94-4F2A-A58A-4264D2C5F33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B51FAB8-2AE3-4368-9099-B9352AF167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94-4F2A-A58A-4264D2C5F33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875CBA-E2F5-4D01-8061-C5969F342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94-4F2A-A58A-4264D2C5F33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70BD80-3AA3-4F20-9589-30B7B6EA7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94-4F2A-A58A-4264D2C5F33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1561C43-843F-42F1-A39B-358C7BCDA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94-4F2A-A58A-4264D2C5F33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F0C7544-8781-42A5-B895-29EA1D2DF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94-4F2A-A58A-4264D2C5F33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5947389-E311-471E-BFA3-93B23F2BA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94-4F2A-A58A-4264D2C5F33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FC5A4BB-9D7A-4D0A-85CF-74C83D311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94-4F2A-A58A-4264D2C5F33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46DD4A4-833A-4661-8C34-77A4A07E5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94-4F2A-A58A-4264D2C5F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KNN!$A$2:$A$16</c:f>
              <c:numCache>
                <c:formatCode>General</c:formatCode>
                <c:ptCount val="15"/>
                <c:pt idx="0">
                  <c:v>5.3</c:v>
                </c:pt>
                <c:pt idx="1">
                  <c:v>5.0999999999999996</c:v>
                </c:pt>
                <c:pt idx="2">
                  <c:v>7.2</c:v>
                </c:pt>
                <c:pt idx="3">
                  <c:v>5.4</c:v>
                </c:pt>
                <c:pt idx="4">
                  <c:v>5.0999999999999996</c:v>
                </c:pt>
                <c:pt idx="5">
                  <c:v>5.4</c:v>
                </c:pt>
                <c:pt idx="6">
                  <c:v>7.4</c:v>
                </c:pt>
                <c:pt idx="7">
                  <c:v>6.1</c:v>
                </c:pt>
                <c:pt idx="8">
                  <c:v>7.3</c:v>
                </c:pt>
                <c:pt idx="9">
                  <c:v>6</c:v>
                </c:pt>
                <c:pt idx="10">
                  <c:v>5.8</c:v>
                </c:pt>
                <c:pt idx="11">
                  <c:v>6.3</c:v>
                </c:pt>
                <c:pt idx="12">
                  <c:v>5.0999999999999996</c:v>
                </c:pt>
                <c:pt idx="13">
                  <c:v>6.3</c:v>
                </c:pt>
                <c:pt idx="14">
                  <c:v>5.5</c:v>
                </c:pt>
              </c:numCache>
            </c:numRef>
          </c:xVal>
          <c:yVal>
            <c:numRef>
              <c:f>KNN!$B$2:$B$16</c:f>
              <c:numCache>
                <c:formatCode>General</c:formatCode>
                <c:ptCount val="15"/>
                <c:pt idx="0">
                  <c:v>3.7</c:v>
                </c:pt>
                <c:pt idx="1">
                  <c:v>3.8</c:v>
                </c:pt>
                <c:pt idx="2">
                  <c:v>3</c:v>
                </c:pt>
                <c:pt idx="3">
                  <c:v>3.4</c:v>
                </c:pt>
                <c:pt idx="4">
                  <c:v>3.3</c:v>
                </c:pt>
                <c:pt idx="5">
                  <c:v>3.9</c:v>
                </c:pt>
                <c:pt idx="6">
                  <c:v>2.8</c:v>
                </c:pt>
                <c:pt idx="7">
                  <c:v>2.8</c:v>
                </c:pt>
                <c:pt idx="8">
                  <c:v>2.9</c:v>
                </c:pt>
                <c:pt idx="9">
                  <c:v>2.7</c:v>
                </c:pt>
                <c:pt idx="10">
                  <c:v>2.8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2.5</c:v>
                </c:pt>
                <c:pt idx="14">
                  <c:v>2.4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KNN!$C$2:$C$16</c15:f>
                <c15:dlblRangeCache>
                  <c:ptCount val="15"/>
                  <c:pt idx="0">
                    <c:v>setosa </c:v>
                  </c:pt>
                  <c:pt idx="1">
                    <c:v>setosa </c:v>
                  </c:pt>
                  <c:pt idx="2">
                    <c:v>virginica </c:v>
                  </c:pt>
                  <c:pt idx="3">
                    <c:v>setosa </c:v>
                  </c:pt>
                  <c:pt idx="4">
                    <c:v>setosa </c:v>
                  </c:pt>
                  <c:pt idx="5">
                    <c:v>setosa </c:v>
                  </c:pt>
                  <c:pt idx="6">
                    <c:v>virginica </c:v>
                  </c:pt>
                  <c:pt idx="7">
                    <c:v>versicolor </c:v>
                  </c:pt>
                  <c:pt idx="8">
                    <c:v>virginica </c:v>
                  </c:pt>
                  <c:pt idx="9">
                    <c:v>versicolor </c:v>
                  </c:pt>
                  <c:pt idx="10">
                    <c:v>virginica </c:v>
                  </c:pt>
                  <c:pt idx="11">
                    <c:v>versicolor </c:v>
                  </c:pt>
                  <c:pt idx="12">
                    <c:v>versicolor </c:v>
                  </c:pt>
                  <c:pt idx="13">
                    <c:v>versicolor </c:v>
                  </c:pt>
                  <c:pt idx="14">
                    <c:v>versicolor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94-4F2A-A58A-4264D2C5F33C}"/>
            </c:ext>
          </c:extLst>
        </c:ser>
        <c:ser>
          <c:idx val="1"/>
          <c:order val="1"/>
          <c:tx>
            <c:v>Unlabeled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KNN!$F$7</c:f>
              <c:numCache>
                <c:formatCode>General</c:formatCode>
                <c:ptCount val="1"/>
                <c:pt idx="0">
                  <c:v>5.0999999999999996</c:v>
                </c:pt>
              </c:numCache>
            </c:numRef>
          </c:xVal>
          <c:yVal>
            <c:numRef>
              <c:f>KNN!$F$8</c:f>
              <c:numCache>
                <c:formatCode>General</c:formatCode>
                <c:ptCount val="1"/>
                <c:pt idx="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94-4F2A-A58A-4264D2C5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45376"/>
        <c:axId val="1541373680"/>
      </c:scatterChart>
      <c:valAx>
        <c:axId val="145094537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73680"/>
        <c:crosses val="autoZero"/>
        <c:crossBetween val="midCat"/>
      </c:valAx>
      <c:valAx>
        <c:axId val="154137368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0</xdr:rowOff>
    </xdr:from>
    <xdr:to>
      <xdr:col>19</xdr:col>
      <xdr:colOff>466725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90972-D3C0-464C-93E2-17C2F656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5</xdr:row>
      <xdr:rowOff>133350</xdr:rowOff>
    </xdr:from>
    <xdr:to>
      <xdr:col>19</xdr:col>
      <xdr:colOff>352425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CE14F-C6A5-4328-B92B-1C56146E9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pane ySplit="3" topLeftCell="A4" activePane="bottomLeft" state="frozen"/>
      <selection pane="bottomLeft" activeCell="J4" sqref="J4"/>
    </sheetView>
  </sheetViews>
  <sheetFormatPr defaultRowHeight="15"/>
  <cols>
    <col min="1" max="3" width="9.140625" style="3"/>
    <col min="4" max="4" width="12.7109375" style="3" bestFit="1" customWidth="1"/>
    <col min="5" max="8" width="9.140625" style="3"/>
    <col min="9" max="9" width="15" style="3" bestFit="1" customWidth="1"/>
    <col min="10" max="16384" width="9.140625" style="3"/>
  </cols>
  <sheetData>
    <row r="1" spans="1:11">
      <c r="A1" s="1" t="s">
        <v>46</v>
      </c>
      <c r="B1" s="4" t="s">
        <v>0</v>
      </c>
      <c r="I1" s="1" t="s">
        <v>45</v>
      </c>
    </row>
    <row r="2" spans="1:11" ht="18">
      <c r="D2" s="3" t="s">
        <v>11</v>
      </c>
      <c r="F2" s="3" t="s">
        <v>13</v>
      </c>
      <c r="G2" s="3" t="s">
        <v>12</v>
      </c>
      <c r="I2" s="3" t="s">
        <v>15</v>
      </c>
    </row>
    <row r="3" spans="1:11" ht="18">
      <c r="A3" s="8" t="s">
        <v>7</v>
      </c>
      <c r="B3" s="8" t="s">
        <v>1</v>
      </c>
      <c r="C3" s="8" t="s">
        <v>2</v>
      </c>
      <c r="D3" s="12" t="s">
        <v>8</v>
      </c>
      <c r="E3" s="8" t="s">
        <v>9</v>
      </c>
      <c r="F3" s="8" t="s">
        <v>10</v>
      </c>
      <c r="G3" s="8" t="s">
        <v>17</v>
      </c>
      <c r="H3" s="8" t="s">
        <v>14</v>
      </c>
      <c r="I3" s="8" t="s">
        <v>16</v>
      </c>
      <c r="J3" s="8" t="s">
        <v>43</v>
      </c>
      <c r="K3" s="3" t="s">
        <v>44</v>
      </c>
    </row>
    <row r="4" spans="1:11">
      <c r="A4" s="3">
        <v>1</v>
      </c>
      <c r="B4" s="3" t="s">
        <v>3</v>
      </c>
      <c r="C4" s="3">
        <v>1</v>
      </c>
      <c r="D4" s="5">
        <v>4.8</v>
      </c>
      <c r="H4" s="7">
        <f>VLOOKUP(C4,$N$17:$O$21,2,0)</f>
        <v>0.93220047731596012</v>
      </c>
      <c r="I4" s="7">
        <f>D4/H4</f>
        <v>5.1491069966198779</v>
      </c>
      <c r="J4" s="7">
        <f>$B$43+$B$44*A4</f>
        <v>5.2467488107686799</v>
      </c>
      <c r="K4" s="7">
        <f>H4*J4</f>
        <v>4.8910217457555092</v>
      </c>
    </row>
    <row r="5" spans="1:11">
      <c r="A5" s="3">
        <v>2</v>
      </c>
      <c r="C5" s="3">
        <v>2</v>
      </c>
      <c r="D5" s="5">
        <v>4.0999999999999996</v>
      </c>
      <c r="H5" s="7">
        <f t="shared" ref="H5:H23" si="0">VLOOKUP(C5,$N$17:$O$21,2,0)</f>
        <v>0.83775920424985417</v>
      </c>
      <c r="I5" s="7">
        <f t="shared" ref="I5:I19" si="1">D5/H5</f>
        <v>4.8940077043632355</v>
      </c>
      <c r="J5" s="7">
        <f t="shared" ref="J5:J19" si="2">$B$43+$B$44*A5</f>
        <v>5.3938875266288564</v>
      </c>
      <c r="K5" s="7">
        <f t="shared" ref="K5:K19" si="3">H5*J5</f>
        <v>4.5187789221218049</v>
      </c>
    </row>
    <row r="6" spans="1:11">
      <c r="A6" s="3">
        <v>3</v>
      </c>
      <c r="C6" s="3">
        <v>3</v>
      </c>
      <c r="D6" s="5">
        <v>6</v>
      </c>
      <c r="E6" s="6">
        <f>AVERAGE(D4:D7)</f>
        <v>5.35</v>
      </c>
      <c r="F6" s="6">
        <f>AVERAGE(E6:E7)</f>
        <v>5.4749999999999996</v>
      </c>
      <c r="G6" s="7">
        <f>D6/F6</f>
        <v>1.0958904109589043</v>
      </c>
      <c r="H6" s="7">
        <f t="shared" si="0"/>
        <v>1.0933488421606843</v>
      </c>
      <c r="I6" s="7">
        <f t="shared" si="1"/>
        <v>5.4877270351727399</v>
      </c>
      <c r="J6" s="7">
        <f t="shared" si="2"/>
        <v>5.5410262424890329</v>
      </c>
      <c r="K6" s="7">
        <f t="shared" si="3"/>
        <v>6.0582746266073508</v>
      </c>
    </row>
    <row r="7" spans="1:11">
      <c r="A7" s="3">
        <v>4</v>
      </c>
      <c r="C7" s="3">
        <v>4</v>
      </c>
      <c r="D7" s="5">
        <v>6.5</v>
      </c>
      <c r="E7" s="6">
        <f t="shared" ref="E7:E16" si="4">AVERAGE(D5:D8)</f>
        <v>5.6000000000000005</v>
      </c>
      <c r="F7" s="6">
        <f t="shared" ref="F7:F17" si="5">AVERAGE(E7:E8)</f>
        <v>5.7375000000000007</v>
      </c>
      <c r="G7" s="7">
        <f t="shared" ref="G7:G17" si="6">D7/F7</f>
        <v>1.1328976034858387</v>
      </c>
      <c r="H7" s="7">
        <f t="shared" si="0"/>
        <v>1.1433051426610321</v>
      </c>
      <c r="I7" s="7">
        <f t="shared" si="1"/>
        <v>5.6852713745967334</v>
      </c>
      <c r="J7" s="7">
        <f t="shared" si="2"/>
        <v>5.6881649583492093</v>
      </c>
      <c r="K7" s="7">
        <f t="shared" si="3"/>
        <v>6.5033082491849266</v>
      </c>
    </row>
    <row r="8" spans="1:11">
      <c r="A8" s="3">
        <v>5</v>
      </c>
      <c r="B8" s="3" t="s">
        <v>4</v>
      </c>
      <c r="C8" s="3">
        <v>1</v>
      </c>
      <c r="D8" s="5">
        <v>5.8</v>
      </c>
      <c r="E8" s="6">
        <f t="shared" si="4"/>
        <v>5.875</v>
      </c>
      <c r="F8" s="6">
        <f t="shared" si="5"/>
        <v>5.9749999999999996</v>
      </c>
      <c r="G8" s="7">
        <f t="shared" si="6"/>
        <v>0.97071129707112969</v>
      </c>
      <c r="H8" s="7">
        <f t="shared" si="0"/>
        <v>0.93220047731596012</v>
      </c>
      <c r="I8" s="7">
        <f t="shared" si="1"/>
        <v>6.2218376209156858</v>
      </c>
      <c r="J8" s="7">
        <f t="shared" si="2"/>
        <v>5.8353036742093867</v>
      </c>
      <c r="K8" s="7">
        <f t="shared" si="3"/>
        <v>5.4396728703815658</v>
      </c>
    </row>
    <row r="9" spans="1:11">
      <c r="A9" s="3">
        <v>6</v>
      </c>
      <c r="C9" s="3">
        <v>2</v>
      </c>
      <c r="D9" s="5">
        <v>5.2</v>
      </c>
      <c r="E9" s="6">
        <f t="shared" si="4"/>
        <v>6.0750000000000002</v>
      </c>
      <c r="F9" s="6">
        <f t="shared" si="5"/>
        <v>6.1875</v>
      </c>
      <c r="G9" s="7">
        <f t="shared" si="6"/>
        <v>0.84040404040404049</v>
      </c>
      <c r="H9" s="7">
        <f t="shared" si="0"/>
        <v>0.83775920424985417</v>
      </c>
      <c r="I9" s="7">
        <f t="shared" si="1"/>
        <v>6.2070341616314213</v>
      </c>
      <c r="J9" s="7">
        <f t="shared" si="2"/>
        <v>5.9824423900695631</v>
      </c>
      <c r="K9" s="7">
        <f t="shared" si="3"/>
        <v>5.0118461761752728</v>
      </c>
    </row>
    <row r="10" spans="1:11">
      <c r="A10" s="3">
        <v>7</v>
      </c>
      <c r="C10" s="3">
        <v>3</v>
      </c>
      <c r="D10" s="5">
        <v>6.8</v>
      </c>
      <c r="E10" s="6">
        <f t="shared" si="4"/>
        <v>6.3000000000000007</v>
      </c>
      <c r="F10" s="6">
        <f t="shared" si="5"/>
        <v>6.3250000000000002</v>
      </c>
      <c r="G10" s="7">
        <f t="shared" si="6"/>
        <v>1.075098814229249</v>
      </c>
      <c r="H10" s="7">
        <f t="shared" si="0"/>
        <v>1.0933488421606843</v>
      </c>
      <c r="I10" s="7">
        <f t="shared" si="1"/>
        <v>6.2194239731957719</v>
      </c>
      <c r="J10" s="7">
        <f t="shared" si="2"/>
        <v>6.1295811059297396</v>
      </c>
      <c r="K10" s="7">
        <f t="shared" si="3"/>
        <v>6.7017704050982871</v>
      </c>
    </row>
    <row r="11" spans="1:11">
      <c r="A11" s="3">
        <v>8</v>
      </c>
      <c r="C11" s="3">
        <v>4</v>
      </c>
      <c r="D11" s="5">
        <v>7.4</v>
      </c>
      <c r="E11" s="6">
        <f t="shared" si="4"/>
        <v>6.35</v>
      </c>
      <c r="F11" s="6">
        <f t="shared" si="5"/>
        <v>6.3999999999999995</v>
      </c>
      <c r="G11" s="7">
        <f t="shared" si="6"/>
        <v>1.1562500000000002</v>
      </c>
      <c r="H11" s="7">
        <f t="shared" si="0"/>
        <v>1.1433051426610321</v>
      </c>
      <c r="I11" s="7">
        <f t="shared" si="1"/>
        <v>6.4724627956947423</v>
      </c>
      <c r="J11" s="7">
        <f t="shared" si="2"/>
        <v>6.2767198217899161</v>
      </c>
      <c r="K11" s="7">
        <f t="shared" si="3"/>
        <v>7.176206051294848</v>
      </c>
    </row>
    <row r="12" spans="1:11">
      <c r="A12" s="3">
        <v>9</v>
      </c>
      <c r="B12" s="3" t="s">
        <v>5</v>
      </c>
      <c r="C12" s="3">
        <v>1</v>
      </c>
      <c r="D12" s="5">
        <v>6</v>
      </c>
      <c r="E12" s="6">
        <f t="shared" si="4"/>
        <v>6.4499999999999993</v>
      </c>
      <c r="F12" s="6">
        <f t="shared" si="5"/>
        <v>6.5374999999999996</v>
      </c>
      <c r="G12" s="7">
        <f t="shared" si="6"/>
        <v>0.91778202676864251</v>
      </c>
      <c r="H12" s="7">
        <f t="shared" si="0"/>
        <v>0.93220047731596012</v>
      </c>
      <c r="I12" s="7">
        <f t="shared" si="1"/>
        <v>6.4363837457748474</v>
      </c>
      <c r="J12" s="7">
        <f t="shared" si="2"/>
        <v>6.4238585376500925</v>
      </c>
      <c r="K12" s="7">
        <f t="shared" si="3"/>
        <v>5.9883239950076215</v>
      </c>
    </row>
    <row r="13" spans="1:11">
      <c r="A13" s="3">
        <v>10</v>
      </c>
      <c r="C13" s="3">
        <v>2</v>
      </c>
      <c r="D13" s="5">
        <v>5.6</v>
      </c>
      <c r="E13" s="6">
        <f t="shared" si="4"/>
        <v>6.625</v>
      </c>
      <c r="F13" s="6">
        <f t="shared" si="5"/>
        <v>6.6750000000000007</v>
      </c>
      <c r="G13" s="7">
        <f t="shared" si="6"/>
        <v>0.83895131086142305</v>
      </c>
      <c r="H13" s="7">
        <f t="shared" si="0"/>
        <v>0.83775920424985417</v>
      </c>
      <c r="I13" s="7">
        <f t="shared" si="1"/>
        <v>6.6844983279107604</v>
      </c>
      <c r="J13" s="7">
        <f t="shared" si="2"/>
        <v>6.570997253510269</v>
      </c>
      <c r="K13" s="7">
        <f t="shared" si="3"/>
        <v>5.5049134302287399</v>
      </c>
    </row>
    <row r="14" spans="1:11">
      <c r="A14" s="3">
        <v>11</v>
      </c>
      <c r="C14" s="3">
        <v>3</v>
      </c>
      <c r="D14" s="5">
        <v>7.5</v>
      </c>
      <c r="E14" s="6">
        <f t="shared" si="4"/>
        <v>6.7250000000000005</v>
      </c>
      <c r="F14" s="6">
        <f t="shared" si="5"/>
        <v>6.7625000000000002</v>
      </c>
      <c r="G14" s="7">
        <f t="shared" si="6"/>
        <v>1.1090573012939002</v>
      </c>
      <c r="H14" s="7">
        <f t="shared" si="0"/>
        <v>1.0933488421606843</v>
      </c>
      <c r="I14" s="7">
        <f t="shared" si="1"/>
        <v>6.8596587939659246</v>
      </c>
      <c r="J14" s="7">
        <f t="shared" si="2"/>
        <v>6.7181359693704454</v>
      </c>
      <c r="K14" s="7">
        <f t="shared" si="3"/>
        <v>7.3452661835892226</v>
      </c>
    </row>
    <row r="15" spans="1:11">
      <c r="A15" s="3">
        <v>12</v>
      </c>
      <c r="C15" s="3">
        <v>4</v>
      </c>
      <c r="D15" s="5">
        <v>7.8</v>
      </c>
      <c r="E15" s="6">
        <f t="shared" si="4"/>
        <v>6.8</v>
      </c>
      <c r="F15" s="6">
        <f t="shared" si="5"/>
        <v>6.8375000000000004</v>
      </c>
      <c r="G15" s="7">
        <f t="shared" si="6"/>
        <v>1.1407678244972577</v>
      </c>
      <c r="H15" s="7">
        <f t="shared" si="0"/>
        <v>1.1433051426610321</v>
      </c>
      <c r="I15" s="7">
        <f t="shared" si="1"/>
        <v>6.8223256495160793</v>
      </c>
      <c r="J15" s="7">
        <f t="shared" si="2"/>
        <v>6.8652746852306219</v>
      </c>
      <c r="K15" s="7">
        <f t="shared" si="3"/>
        <v>7.8491038534047686</v>
      </c>
    </row>
    <row r="16" spans="1:11">
      <c r="A16" s="3">
        <v>13</v>
      </c>
      <c r="B16" s="3" t="s">
        <v>6</v>
      </c>
      <c r="C16" s="3">
        <v>1</v>
      </c>
      <c r="D16" s="5">
        <v>6.3</v>
      </c>
      <c r="E16" s="6">
        <f t="shared" si="4"/>
        <v>6.875</v>
      </c>
      <c r="F16" s="6">
        <f t="shared" si="5"/>
        <v>6.9375</v>
      </c>
      <c r="G16" s="7">
        <f t="shared" si="6"/>
        <v>0.90810810810810805</v>
      </c>
      <c r="H16" s="7">
        <f t="shared" si="0"/>
        <v>0.93220047731596012</v>
      </c>
      <c r="I16" s="7">
        <f t="shared" si="1"/>
        <v>6.7582029330635898</v>
      </c>
      <c r="J16" s="7">
        <f t="shared" si="2"/>
        <v>7.0124134010907984</v>
      </c>
      <c r="K16" s="7">
        <f t="shared" si="3"/>
        <v>6.5369751196336772</v>
      </c>
    </row>
    <row r="17" spans="1:15" ht="18">
      <c r="A17" s="3">
        <v>14</v>
      </c>
      <c r="C17" s="3">
        <v>2</v>
      </c>
      <c r="D17" s="5">
        <v>5.9</v>
      </c>
      <c r="E17" s="6">
        <f>AVERAGE(D15:D18)</f>
        <v>7</v>
      </c>
      <c r="F17" s="6">
        <f t="shared" si="5"/>
        <v>7.0750000000000002</v>
      </c>
      <c r="G17" s="7">
        <f t="shared" si="6"/>
        <v>0.83392226148409898</v>
      </c>
      <c r="H17" s="7">
        <f t="shared" si="0"/>
        <v>0.83775920424985417</v>
      </c>
      <c r="I17" s="7">
        <f t="shared" si="1"/>
        <v>7.0425964526202662</v>
      </c>
      <c r="J17" s="7">
        <f t="shared" si="2"/>
        <v>7.1595521169509748</v>
      </c>
      <c r="K17" s="7">
        <f t="shared" si="3"/>
        <v>5.9979806842822079</v>
      </c>
      <c r="N17" s="9" t="s">
        <v>2</v>
      </c>
      <c r="O17" s="9" t="s">
        <v>14</v>
      </c>
    </row>
    <row r="18" spans="1:15">
      <c r="A18" s="3">
        <v>15</v>
      </c>
      <c r="C18" s="3">
        <v>3</v>
      </c>
      <c r="D18" s="5">
        <v>8</v>
      </c>
      <c r="E18" s="6">
        <f>AVERAGE(D16:D19)</f>
        <v>7.15</v>
      </c>
      <c r="H18" s="7">
        <f t="shared" si="0"/>
        <v>1.0933488421606843</v>
      </c>
      <c r="I18" s="7">
        <f t="shared" si="1"/>
        <v>7.3169693802303195</v>
      </c>
      <c r="J18" s="7">
        <f t="shared" si="2"/>
        <v>7.3066908328111513</v>
      </c>
      <c r="K18" s="7">
        <f t="shared" si="3"/>
        <v>7.988761962080158</v>
      </c>
      <c r="N18" s="10">
        <v>1</v>
      </c>
      <c r="O18" s="11">
        <f>AVERAGEIF($C$6:$C$17,N18,$G$6:$G$17)</f>
        <v>0.93220047731596012</v>
      </c>
    </row>
    <row r="19" spans="1:15">
      <c r="A19" s="3">
        <v>16</v>
      </c>
      <c r="C19" s="3">
        <v>4</v>
      </c>
      <c r="D19" s="5">
        <v>8.4</v>
      </c>
      <c r="H19" s="7">
        <f t="shared" si="0"/>
        <v>1.1433051426610321</v>
      </c>
      <c r="I19" s="7">
        <f t="shared" si="1"/>
        <v>7.3471199302480859</v>
      </c>
      <c r="J19" s="7">
        <f>$B$43+$B$44*A19</f>
        <v>7.4538295486713277</v>
      </c>
      <c r="K19" s="7">
        <f>H19*J19</f>
        <v>8.5220016555146891</v>
      </c>
      <c r="N19" s="10">
        <v>2</v>
      </c>
      <c r="O19" s="11">
        <f t="shared" ref="O19:O21" si="7">AVERAGEIF($C$6:$C$17,N19,$G$6:$G$17)</f>
        <v>0.83775920424985417</v>
      </c>
    </row>
    <row r="20" spans="1:15">
      <c r="A20" s="17">
        <v>17</v>
      </c>
      <c r="B20" s="17" t="s">
        <v>18</v>
      </c>
      <c r="C20" s="17">
        <v>1</v>
      </c>
      <c r="D20" s="17"/>
      <c r="E20" s="17"/>
      <c r="F20" s="17"/>
      <c r="G20" s="17"/>
      <c r="H20" s="18">
        <f t="shared" si="0"/>
        <v>0.93220047731596012</v>
      </c>
      <c r="I20" s="17"/>
      <c r="J20" s="18">
        <f t="shared" ref="J20:J23" si="8">$B$43+$B$44*A20</f>
        <v>7.6009682645315042</v>
      </c>
      <c r="K20" s="18">
        <f t="shared" ref="K20:K23" si="9">H20*J20</f>
        <v>7.0856262442597329</v>
      </c>
      <c r="N20" s="10">
        <v>3</v>
      </c>
      <c r="O20" s="11">
        <f t="shared" si="7"/>
        <v>1.0933488421606843</v>
      </c>
    </row>
    <row r="21" spans="1:15">
      <c r="A21" s="17">
        <v>18</v>
      </c>
      <c r="B21" s="17"/>
      <c r="C21" s="17">
        <v>2</v>
      </c>
      <c r="D21" s="17"/>
      <c r="E21" s="17"/>
      <c r="F21" s="17"/>
      <c r="G21" s="17"/>
      <c r="H21" s="18">
        <f t="shared" si="0"/>
        <v>0.83775920424985417</v>
      </c>
      <c r="I21" s="17"/>
      <c r="J21" s="18">
        <f t="shared" si="8"/>
        <v>7.7481069803916807</v>
      </c>
      <c r="K21" s="18">
        <f t="shared" si="9"/>
        <v>6.4910479383356749</v>
      </c>
      <c r="N21" s="10">
        <v>4</v>
      </c>
      <c r="O21" s="11">
        <f t="shared" si="7"/>
        <v>1.1433051426610321</v>
      </c>
    </row>
    <row r="22" spans="1:15">
      <c r="A22" s="17">
        <v>19</v>
      </c>
      <c r="B22" s="17"/>
      <c r="C22" s="17">
        <v>3</v>
      </c>
      <c r="D22" s="17"/>
      <c r="E22" s="17"/>
      <c r="F22" s="17"/>
      <c r="G22" s="17"/>
      <c r="H22" s="18">
        <f t="shared" si="0"/>
        <v>1.0933488421606843</v>
      </c>
      <c r="I22" s="17"/>
      <c r="J22" s="18">
        <f t="shared" si="8"/>
        <v>7.895245696251858</v>
      </c>
      <c r="K22" s="18">
        <f t="shared" si="9"/>
        <v>8.6322577405710952</v>
      </c>
    </row>
    <row r="23" spans="1:15">
      <c r="A23" s="17">
        <v>20</v>
      </c>
      <c r="B23" s="17"/>
      <c r="C23" s="17">
        <v>4</v>
      </c>
      <c r="D23" s="17"/>
      <c r="E23" s="17"/>
      <c r="F23" s="17"/>
      <c r="G23" s="17"/>
      <c r="H23" s="18">
        <f t="shared" si="0"/>
        <v>1.1433051426610321</v>
      </c>
      <c r="I23" s="17"/>
      <c r="J23" s="18">
        <f t="shared" si="8"/>
        <v>8.0423844121120354</v>
      </c>
      <c r="K23" s="18">
        <f t="shared" si="9"/>
        <v>9.1948994576246115</v>
      </c>
    </row>
    <row r="27" spans="1:15">
      <c r="A27" t="s">
        <v>19</v>
      </c>
      <c r="B27"/>
      <c r="C27"/>
      <c r="D27"/>
      <c r="E27"/>
      <c r="F27"/>
      <c r="G27"/>
      <c r="H27"/>
      <c r="I27"/>
    </row>
    <row r="28" spans="1:15" ht="15.75" thickBot="1">
      <c r="A28"/>
      <c r="B28"/>
      <c r="C28"/>
      <c r="D28"/>
      <c r="E28"/>
      <c r="F28"/>
      <c r="G28"/>
      <c r="H28"/>
      <c r="I28"/>
    </row>
    <row r="29" spans="1:15">
      <c r="A29" s="16" t="s">
        <v>20</v>
      </c>
      <c r="B29" s="16"/>
      <c r="C29"/>
      <c r="D29"/>
      <c r="E29"/>
      <c r="F29"/>
      <c r="G29"/>
      <c r="H29"/>
      <c r="I29"/>
    </row>
    <row r="30" spans="1:15">
      <c r="A30" s="13" t="s">
        <v>21</v>
      </c>
      <c r="B30" s="13">
        <v>0.95957861566189495</v>
      </c>
      <c r="C30"/>
      <c r="D30"/>
      <c r="E30"/>
      <c r="F30"/>
      <c r="G30"/>
      <c r="H30"/>
      <c r="I30"/>
    </row>
    <row r="31" spans="1:15">
      <c r="A31" s="13" t="s">
        <v>22</v>
      </c>
      <c r="B31" s="13">
        <v>0.92079111963559879</v>
      </c>
      <c r="C31"/>
      <c r="D31"/>
      <c r="E31"/>
      <c r="F31"/>
      <c r="G31"/>
      <c r="H31"/>
      <c r="I31"/>
    </row>
    <row r="32" spans="1:15">
      <c r="A32" s="13" t="s">
        <v>23</v>
      </c>
      <c r="B32" s="13">
        <v>0.91513334246671296</v>
      </c>
      <c r="C32"/>
      <c r="D32"/>
      <c r="E32"/>
      <c r="F32"/>
      <c r="G32"/>
      <c r="H32"/>
      <c r="I32"/>
    </row>
    <row r="33" spans="1:9">
      <c r="A33" s="13" t="s">
        <v>24</v>
      </c>
      <c r="B33" s="13">
        <v>0.21267124735157453</v>
      </c>
      <c r="C33"/>
      <c r="D33"/>
      <c r="E33"/>
      <c r="F33"/>
      <c r="G33"/>
      <c r="H33"/>
      <c r="I33"/>
    </row>
    <row r="34" spans="1:9" ht="15.75" thickBot="1">
      <c r="A34" s="14" t="s">
        <v>25</v>
      </c>
      <c r="B34" s="14">
        <v>16</v>
      </c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 ht="15.75" thickBot="1">
      <c r="A36" t="s">
        <v>26</v>
      </c>
      <c r="B36"/>
      <c r="C36"/>
      <c r="D36"/>
      <c r="E36"/>
      <c r="F36"/>
      <c r="G36"/>
      <c r="H36"/>
      <c r="I36"/>
    </row>
    <row r="37" spans="1:9">
      <c r="A37" s="15"/>
      <c r="B37" s="15" t="s">
        <v>31</v>
      </c>
      <c r="C37" s="15" t="s">
        <v>32</v>
      </c>
      <c r="D37" s="15" t="s">
        <v>33</v>
      </c>
      <c r="E37" s="15" t="s">
        <v>34</v>
      </c>
      <c r="F37" s="15" t="s">
        <v>35</v>
      </c>
      <c r="G37"/>
      <c r="H37"/>
      <c r="I37"/>
    </row>
    <row r="38" spans="1:9">
      <c r="A38" s="13" t="s">
        <v>27</v>
      </c>
      <c r="B38" s="13">
        <v>1</v>
      </c>
      <c r="C38" s="13">
        <v>7.3609325796938014</v>
      </c>
      <c r="D38" s="13">
        <v>7.3609325796938014</v>
      </c>
      <c r="E38" s="13">
        <v>162.74785877029026</v>
      </c>
      <c r="F38" s="13">
        <v>4.2477172966675832E-9</v>
      </c>
      <c r="G38"/>
      <c r="H38"/>
      <c r="I38"/>
    </row>
    <row r="39" spans="1:9">
      <c r="A39" s="13" t="s">
        <v>28</v>
      </c>
      <c r="B39" s="13">
        <v>14</v>
      </c>
      <c r="C39" s="13">
        <v>0.63320683230104424</v>
      </c>
      <c r="D39" s="13">
        <v>4.5229059450074591E-2</v>
      </c>
      <c r="E39" s="13"/>
      <c r="F39" s="13"/>
      <c r="G39"/>
      <c r="H39"/>
      <c r="I39"/>
    </row>
    <row r="40" spans="1:9" ht="15.75" thickBot="1">
      <c r="A40" s="14" t="s">
        <v>29</v>
      </c>
      <c r="B40" s="14">
        <v>15</v>
      </c>
      <c r="C40" s="14">
        <v>7.9941394119948459</v>
      </c>
      <c r="D40" s="14"/>
      <c r="E40" s="14"/>
      <c r="F40" s="14"/>
      <c r="G40"/>
      <c r="H40"/>
      <c r="I40"/>
    </row>
    <row r="41" spans="1:9" ht="15.75" thickBot="1">
      <c r="A41"/>
      <c r="B41"/>
      <c r="C41"/>
      <c r="D41"/>
      <c r="E41"/>
      <c r="F41"/>
      <c r="G41"/>
      <c r="H41"/>
      <c r="I41"/>
    </row>
    <row r="42" spans="1:9">
      <c r="A42" s="15"/>
      <c r="B42" s="15" t="s">
        <v>36</v>
      </c>
      <c r="C42" s="15" t="s">
        <v>24</v>
      </c>
      <c r="D42" s="15" t="s">
        <v>37</v>
      </c>
      <c r="E42" s="15" t="s">
        <v>38</v>
      </c>
      <c r="F42" s="15" t="s">
        <v>39</v>
      </c>
      <c r="G42" s="15" t="s">
        <v>40</v>
      </c>
      <c r="H42" s="15" t="s">
        <v>41</v>
      </c>
      <c r="I42" s="15" t="s">
        <v>42</v>
      </c>
    </row>
    <row r="43" spans="1:9">
      <c r="A43" s="13" t="s">
        <v>30</v>
      </c>
      <c r="B43" s="13">
        <v>5.0996100949085035</v>
      </c>
      <c r="C43" s="13">
        <v>0.11152574298685712</v>
      </c>
      <c r="D43" s="13">
        <v>45.72585627615566</v>
      </c>
      <c r="E43" s="13">
        <v>1.2098663553872412E-16</v>
      </c>
      <c r="F43" s="13">
        <v>4.8604111659901497</v>
      </c>
      <c r="G43" s="13">
        <v>5.3388090238268573</v>
      </c>
      <c r="H43" s="13">
        <v>4.8604111659901497</v>
      </c>
      <c r="I43" s="13">
        <v>5.3388090238268573</v>
      </c>
    </row>
    <row r="44" spans="1:9" ht="15.75" thickBot="1">
      <c r="A44" s="14" t="s">
        <v>7</v>
      </c>
      <c r="B44" s="14">
        <v>0.14713871586017654</v>
      </c>
      <c r="C44" s="14">
        <v>1.1533717763210431E-2</v>
      </c>
      <c r="D44" s="14">
        <v>12.75726690048814</v>
      </c>
      <c r="E44" s="14">
        <v>4.2477172966675832E-9</v>
      </c>
      <c r="F44" s="14">
        <v>0.12240135153944171</v>
      </c>
      <c r="G44" s="14">
        <v>0.17187608018091138</v>
      </c>
      <c r="H44" s="14">
        <v>0.12240135153944171</v>
      </c>
      <c r="I44" s="14">
        <v>0.17187608018091138</v>
      </c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F9" sqref="F9"/>
    </sheetView>
  </sheetViews>
  <sheetFormatPr defaultRowHeight="15"/>
  <cols>
    <col min="1" max="1" width="13.85546875" bestFit="1" customWidth="1"/>
    <col min="2" max="2" width="12.7109375" bestFit="1" customWidth="1"/>
    <col min="3" max="3" width="9.28515625" bestFit="1" customWidth="1"/>
    <col min="4" max="4" width="3.28515625" customWidth="1"/>
    <col min="5" max="5" width="14.7109375" customWidth="1"/>
    <col min="6" max="6" width="13.140625" customWidth="1"/>
    <col min="8" max="8" width="2.7109375" customWidth="1"/>
    <col min="9" max="9" width="5.28515625" bestFit="1" customWidth="1"/>
    <col min="10" max="10" width="17.85546875" bestFit="1" customWidth="1"/>
    <col min="11" max="11" width="10.140625" bestFit="1" customWidth="1"/>
    <col min="12" max="12" width="3.7109375" customWidth="1"/>
  </cols>
  <sheetData>
    <row r="1" spans="1:15">
      <c r="A1" s="20" t="s">
        <v>47</v>
      </c>
      <c r="B1" s="20" t="s">
        <v>48</v>
      </c>
      <c r="C1" s="20" t="s">
        <v>49</v>
      </c>
      <c r="D1" s="24"/>
      <c r="H1" s="24"/>
      <c r="I1" s="9" t="s">
        <v>53</v>
      </c>
      <c r="J1" s="9" t="s">
        <v>54</v>
      </c>
      <c r="K1" s="9" t="s">
        <v>55</v>
      </c>
      <c r="M1" s="9" t="s">
        <v>56</v>
      </c>
      <c r="N1" s="9" t="s">
        <v>55</v>
      </c>
    </row>
    <row r="2" spans="1:15">
      <c r="A2" s="23">
        <v>5.3</v>
      </c>
      <c r="B2" s="23">
        <v>3.7</v>
      </c>
      <c r="C2" s="23" t="s">
        <v>50</v>
      </c>
      <c r="D2" s="24"/>
      <c r="H2" s="24"/>
      <c r="I2" s="21">
        <f>RANK(J2,J2:J16,1)</f>
        <v>3</v>
      </c>
      <c r="J2" s="22">
        <f>SQRT((A2-$F$7)^2+(B2-$F$8)^2)</f>
        <v>0.53851648071345048</v>
      </c>
      <c r="K2" s="21" t="str">
        <f>C2</f>
        <v xml:space="preserve">setosa </v>
      </c>
      <c r="M2" s="21">
        <v>1</v>
      </c>
      <c r="N2" s="21" t="str">
        <f>VLOOKUP(M2,$I$1:$K$16,3,0)</f>
        <v xml:space="preserve">setosa </v>
      </c>
      <c r="O2">
        <f>COUNTIF(N$2:N2,N2)</f>
        <v>1</v>
      </c>
    </row>
    <row r="3" spans="1:15">
      <c r="A3" s="23">
        <v>5.0999999999999996</v>
      </c>
      <c r="B3" s="23">
        <v>3.8</v>
      </c>
      <c r="C3" s="23" t="s">
        <v>50</v>
      </c>
      <c r="D3" s="24"/>
      <c r="E3" s="19" t="s">
        <v>57</v>
      </c>
      <c r="F3" s="19"/>
      <c r="H3" s="24"/>
      <c r="I3" s="21">
        <f t="shared" ref="I3:I16" si="0">RANK(J3,J3:J17,1)</f>
        <v>3</v>
      </c>
      <c r="J3" s="22">
        <f t="shared" ref="J3:J16" si="1">SQRT((A3-$F$7)^2+(B3-$F$8)^2)</f>
        <v>0.59999999999999964</v>
      </c>
      <c r="K3" s="21" t="str">
        <f t="shared" ref="K3:K16" si="2">C3</f>
        <v xml:space="preserve">setosa </v>
      </c>
      <c r="M3" s="21">
        <v>2</v>
      </c>
      <c r="N3" s="21" t="str">
        <f t="shared" ref="N3:N5" si="3">VLOOKUP(M3,$I$1:$K$16,3,0)</f>
        <v xml:space="preserve">setosa </v>
      </c>
      <c r="O3">
        <f>COUNTIF(N$2:N3,N3)</f>
        <v>2</v>
      </c>
    </row>
    <row r="4" spans="1:15">
      <c r="A4" s="23">
        <v>7.2</v>
      </c>
      <c r="B4" s="23">
        <v>3</v>
      </c>
      <c r="C4" s="23" t="s">
        <v>51</v>
      </c>
      <c r="D4" s="24"/>
      <c r="E4" s="19"/>
      <c r="F4" s="19"/>
      <c r="H4" s="24"/>
      <c r="I4" s="21">
        <f t="shared" si="0"/>
        <v>11</v>
      </c>
      <c r="J4" s="22">
        <f t="shared" si="1"/>
        <v>2.109502310972899</v>
      </c>
      <c r="K4" s="21" t="str">
        <f t="shared" si="2"/>
        <v xml:space="preserve">virginica </v>
      </c>
      <c r="M4" s="21">
        <v>3</v>
      </c>
      <c r="N4" s="21" t="str">
        <f t="shared" si="3"/>
        <v xml:space="preserve">setosa </v>
      </c>
      <c r="O4">
        <f>COUNTIF(N$2:N4,N4)</f>
        <v>3</v>
      </c>
    </row>
    <row r="5" spans="1:15">
      <c r="A5" s="23">
        <v>5.4</v>
      </c>
      <c r="B5" s="23">
        <v>3.4</v>
      </c>
      <c r="C5" s="23" t="s">
        <v>50</v>
      </c>
      <c r="D5" s="24"/>
      <c r="E5" s="19" t="s">
        <v>58</v>
      </c>
      <c r="F5" s="19"/>
      <c r="H5" s="24"/>
      <c r="I5" s="21">
        <f t="shared" si="0"/>
        <v>2</v>
      </c>
      <c r="J5" s="22">
        <f t="shared" si="1"/>
        <v>0.3605551275463994</v>
      </c>
      <c r="K5" s="21" t="str">
        <f t="shared" si="2"/>
        <v xml:space="preserve">setosa </v>
      </c>
      <c r="M5" s="21">
        <v>4</v>
      </c>
      <c r="N5" s="21" t="str">
        <f>VLOOKUP(M5,$I$1:$K$16,3,0)</f>
        <v xml:space="preserve">versicolor </v>
      </c>
      <c r="O5">
        <f>COUNTIF(N$2:N5,N5)</f>
        <v>1</v>
      </c>
    </row>
    <row r="6" spans="1:15">
      <c r="A6" s="23">
        <v>5.0999999999999996</v>
      </c>
      <c r="B6" s="23">
        <v>3.3</v>
      </c>
      <c r="C6" s="23" t="s">
        <v>50</v>
      </c>
      <c r="D6" s="24"/>
      <c r="E6" s="19"/>
      <c r="F6" s="19"/>
      <c r="H6" s="24"/>
      <c r="I6" s="21">
        <f t="shared" si="0"/>
        <v>1</v>
      </c>
      <c r="J6" s="22">
        <f t="shared" si="1"/>
        <v>9.9999999999999645E-2</v>
      </c>
      <c r="K6" s="21" t="str">
        <f t="shared" si="2"/>
        <v xml:space="preserve">setosa </v>
      </c>
    </row>
    <row r="7" spans="1:15">
      <c r="A7" s="23">
        <v>5.4</v>
      </c>
      <c r="B7" s="23">
        <v>3.9</v>
      </c>
      <c r="C7" s="23" t="s">
        <v>50</v>
      </c>
      <c r="D7" s="24"/>
      <c r="E7" s="2" t="s">
        <v>59</v>
      </c>
      <c r="F7">
        <v>5.0999999999999996</v>
      </c>
      <c r="H7" s="24"/>
      <c r="I7" s="21">
        <f t="shared" si="0"/>
        <v>2</v>
      </c>
      <c r="J7" s="22">
        <f t="shared" si="1"/>
        <v>0.76157731058639089</v>
      </c>
      <c r="K7" s="21" t="str">
        <f t="shared" si="2"/>
        <v xml:space="preserve">setosa </v>
      </c>
    </row>
    <row r="8" spans="1:15">
      <c r="A8" s="23">
        <v>7.4</v>
      </c>
      <c r="B8" s="23">
        <v>2.8</v>
      </c>
      <c r="C8" s="23" t="s">
        <v>51</v>
      </c>
      <c r="D8" s="24"/>
      <c r="E8" s="2" t="s">
        <v>48</v>
      </c>
      <c r="F8" s="2">
        <v>3.2</v>
      </c>
      <c r="H8" s="24"/>
      <c r="I8" s="21">
        <f t="shared" si="0"/>
        <v>9</v>
      </c>
      <c r="J8" s="22">
        <f t="shared" si="1"/>
        <v>2.3345235059857514</v>
      </c>
      <c r="K8" s="21" t="str">
        <f t="shared" si="2"/>
        <v xml:space="preserve">virginica </v>
      </c>
    </row>
    <row r="9" spans="1:15">
      <c r="A9" s="23">
        <v>6.1</v>
      </c>
      <c r="B9" s="23">
        <v>2.8</v>
      </c>
      <c r="C9" s="23" t="s">
        <v>52</v>
      </c>
      <c r="D9" s="24"/>
      <c r="H9" s="24"/>
      <c r="I9" s="21">
        <f t="shared" si="0"/>
        <v>5</v>
      </c>
      <c r="J9" s="22">
        <f t="shared" si="1"/>
        <v>1.077032961426901</v>
      </c>
      <c r="K9" s="21" t="str">
        <f t="shared" si="2"/>
        <v xml:space="preserve">versicolor </v>
      </c>
    </row>
    <row r="10" spans="1:15">
      <c r="A10" s="23">
        <v>7.3</v>
      </c>
      <c r="B10" s="23">
        <v>2.9</v>
      </c>
      <c r="C10" s="23" t="s">
        <v>51</v>
      </c>
      <c r="D10" s="24"/>
      <c r="E10" s="2" t="s">
        <v>49</v>
      </c>
      <c r="F10" s="25" t="str">
        <f>INDEX(N:N,MATCH(LARGE(O:O,1),O:O,0))</f>
        <v xml:space="preserve">setosa </v>
      </c>
      <c r="H10" s="24"/>
      <c r="I10" s="21">
        <f t="shared" si="0"/>
        <v>7</v>
      </c>
      <c r="J10" s="22">
        <f t="shared" si="1"/>
        <v>2.220360331117452</v>
      </c>
      <c r="K10" s="21" t="str">
        <f t="shared" si="2"/>
        <v xml:space="preserve">virginica </v>
      </c>
    </row>
    <row r="11" spans="1:15">
      <c r="A11" s="23">
        <v>6</v>
      </c>
      <c r="B11" s="23">
        <v>2.7</v>
      </c>
      <c r="C11" s="23" t="s">
        <v>52</v>
      </c>
      <c r="D11" s="24"/>
      <c r="H11" s="24"/>
      <c r="I11" s="21">
        <f t="shared" si="0"/>
        <v>4</v>
      </c>
      <c r="J11" s="22">
        <f t="shared" si="1"/>
        <v>1.0295630140987002</v>
      </c>
      <c r="K11" s="21" t="str">
        <f t="shared" si="2"/>
        <v xml:space="preserve">versicolor </v>
      </c>
    </row>
    <row r="12" spans="1:15">
      <c r="A12" s="23">
        <v>5.8</v>
      </c>
      <c r="B12" s="23">
        <v>2.8</v>
      </c>
      <c r="C12" s="23" t="s">
        <v>51</v>
      </c>
      <c r="D12" s="24"/>
      <c r="H12" s="24"/>
      <c r="I12" s="21">
        <f t="shared" si="0"/>
        <v>2</v>
      </c>
      <c r="J12" s="22">
        <f t="shared" si="1"/>
        <v>0.80622577482985536</v>
      </c>
      <c r="K12" s="21" t="str">
        <f t="shared" si="2"/>
        <v xml:space="preserve">virginica </v>
      </c>
    </row>
    <row r="13" spans="1:15">
      <c r="A13" s="23">
        <v>6.3</v>
      </c>
      <c r="B13" s="23">
        <v>2.2999999999999998</v>
      </c>
      <c r="C13" s="23" t="s">
        <v>52</v>
      </c>
      <c r="D13" s="24"/>
      <c r="H13" s="24"/>
      <c r="I13" s="21">
        <f t="shared" si="0"/>
        <v>4</v>
      </c>
      <c r="J13" s="22">
        <f t="shared" si="1"/>
        <v>1.5000000000000002</v>
      </c>
      <c r="K13" s="21" t="str">
        <f t="shared" si="2"/>
        <v xml:space="preserve">versicolor </v>
      </c>
    </row>
    <row r="14" spans="1:15">
      <c r="A14" s="23">
        <v>5.0999999999999996</v>
      </c>
      <c r="B14" s="23">
        <v>2.5</v>
      </c>
      <c r="C14" s="23" t="s">
        <v>52</v>
      </c>
      <c r="D14" s="24"/>
      <c r="H14" s="24"/>
      <c r="I14" s="21">
        <f t="shared" si="0"/>
        <v>1</v>
      </c>
      <c r="J14" s="22">
        <f t="shared" si="1"/>
        <v>0.70000000000000018</v>
      </c>
      <c r="K14" s="21" t="str">
        <f t="shared" si="2"/>
        <v xml:space="preserve">versicolor </v>
      </c>
    </row>
    <row r="15" spans="1:15">
      <c r="A15" s="23">
        <v>6.3</v>
      </c>
      <c r="B15" s="23">
        <v>2.5</v>
      </c>
      <c r="C15" s="23" t="s">
        <v>52</v>
      </c>
      <c r="D15" s="24"/>
      <c r="H15" s="24"/>
      <c r="I15" s="21">
        <f t="shared" si="0"/>
        <v>2</v>
      </c>
      <c r="J15" s="22">
        <f t="shared" si="1"/>
        <v>1.3892443989449808</v>
      </c>
      <c r="K15" s="21" t="str">
        <f t="shared" si="2"/>
        <v xml:space="preserve">versicolor </v>
      </c>
    </row>
    <row r="16" spans="1:15">
      <c r="A16" s="23">
        <v>5.5</v>
      </c>
      <c r="B16" s="23">
        <v>2.4</v>
      </c>
      <c r="C16" s="23" t="s">
        <v>52</v>
      </c>
      <c r="D16" s="24"/>
      <c r="H16" s="24"/>
      <c r="I16" s="21">
        <f t="shared" si="0"/>
        <v>1</v>
      </c>
      <c r="J16" s="22">
        <f t="shared" si="1"/>
        <v>0.8944271909999163</v>
      </c>
      <c r="K16" s="21" t="str">
        <f t="shared" si="2"/>
        <v xml:space="preserve">versicolor </v>
      </c>
    </row>
    <row r="17" spans="4:8">
      <c r="D17" s="24"/>
      <c r="H17" s="24"/>
    </row>
    <row r="18" spans="4:8">
      <c r="D18" s="24"/>
      <c r="H18" s="24"/>
    </row>
    <row r="19" spans="4:8">
      <c r="D19" s="24"/>
      <c r="H19" s="24"/>
    </row>
    <row r="20" spans="4:8">
      <c r="D20" s="24"/>
      <c r="H20" s="24"/>
    </row>
    <row r="21" spans="4:8">
      <c r="D21" s="24"/>
      <c r="H21" s="24"/>
    </row>
  </sheetData>
  <mergeCells count="2">
    <mergeCell ref="E3:F4"/>
    <mergeCell ref="E5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 Forecast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SauravG</dc:creator>
  <cp:lastModifiedBy>SauravG</cp:lastModifiedBy>
  <dcterms:created xsi:type="dcterms:W3CDTF">2018-07-01T16:08:04Z</dcterms:created>
  <dcterms:modified xsi:type="dcterms:W3CDTF">2018-07-01T19:10:08Z</dcterms:modified>
</cp:coreProperties>
</file>