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17.xml" ContentType="application/vnd.openxmlformats-officedocument.drawing+xml"/>
  <Default Extension="xml" ContentType="application/xml"/>
  <Override PartName="/xl/externalLinks/externalLink5.xml" ContentType="application/vnd.openxmlformats-officedocument.spreadsheetml.externalLink+xml"/>
  <Override PartName="/xl/drawings/drawing2.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charts/chart27.xml" ContentType="application/vnd.openxmlformats-officedocument.drawingml.chart+xml"/>
  <Override PartName="/xl/externalLinks/externalLink1.xml" ContentType="application/vnd.openxmlformats-officedocument.spreadsheetml.externalLink+xml"/>
  <Override PartName="/xl/charts/chart16.xml" ContentType="application/vnd.openxmlformats-officedocument.drawingml.char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charts/chart14.xml" ContentType="application/vnd.openxmlformats-officedocument.drawingml.chart+xml"/>
  <Override PartName="/xl/charts/chart23.xml" ContentType="application/vnd.openxmlformats-officedocument.drawingml.chart+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charts/chart9.xml" ContentType="application/vnd.openxmlformats-officedocument.drawingml.chart+xml"/>
  <Override PartName="/xl/charts/chart12.xml" ContentType="application/vnd.openxmlformats-officedocument.drawingml.chart+xml"/>
  <Override PartName="/xl/charts/chart21.xml" ContentType="application/vnd.openxmlformats-officedocument.drawingml.char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Override PartName="/xl/charts/chart10.xml" ContentType="application/vnd.openxmlformats-officedocument.drawingml.chart+xml"/>
  <Override PartName="/xl/tables/table3.xml" ContentType="application/vnd.openxmlformats-officedocument.spreadsheetml.table+xml"/>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tables/table1.xml" ContentType="application/vnd.openxmlformats-officedocument.spreadsheetml.table+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charts/chart3.xml" ContentType="application/vnd.openxmlformats-officedocument.drawingml.chart+xml"/>
  <Override PartName="/xl/drawings/drawing5.xml" ContentType="application/vnd.openxmlformats-officedocument.drawing+xml"/>
  <Override PartName="/xl/drawings/drawing18.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xl/charts/chart1.xml" ContentType="application/vnd.openxmlformats-officedocument.drawingml.chart+xml"/>
  <Override PartName="/xl/drawings/drawing3.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harts/chart19.xml" ContentType="application/vnd.openxmlformats-officedocument.drawingml.chart+xml"/>
  <Override PartName="/xl/drawings/drawing14.xml" ContentType="application/vnd.openxmlformats-officedocument.drawing+xml"/>
  <Override PartName="/xl/charts/chart28.xml" ContentType="application/vnd.openxmlformats-officedocument.drawingml.chart+xml"/>
  <Override PartName="/xl/worksheets/sheet59.xml" ContentType="application/vnd.openxmlformats-officedocument.spreadsheetml.worksheet+xml"/>
  <Override PartName="/xl/charts/chart17.xml" ContentType="application/vnd.openxmlformats-officedocument.drawingml.chart+xml"/>
  <Override PartName="/xl/drawings/drawing12.xml" ContentType="application/vnd.openxmlformats-officedocument.drawing+xml"/>
  <Override PartName="/xl/charts/chart26.xml" ContentType="application/vnd.openxmlformats-officedocument.drawingml.char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charts/chart13.xml" ContentType="application/vnd.openxmlformats-officedocument.drawingml.chart+xml"/>
  <Override PartName="/xl/drawings/drawing10.xml" ContentType="application/vnd.openxmlformats-officedocument.drawing+xml"/>
  <Override PartName="/xl/charts/chart15.xml" ContentType="application/vnd.openxmlformats-officedocument.drawingml.chart+xml"/>
  <Override PartName="/xl/charts/chart24.xml" ContentType="application/vnd.openxmlformats-officedocument.drawingml.char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charts/chart8.xml" ContentType="application/vnd.openxmlformats-officedocument.drawingml.chart+xml"/>
  <Override PartName="/xl/charts/chart11.xml" ContentType="application/vnd.openxmlformats-officedocument.drawingml.chart+xml"/>
  <Override PartName="/xl/charts/chart22.xml" ContentType="application/vnd.openxmlformats-officedocument.drawingml.char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charts/chart6.xml" ContentType="application/vnd.openxmlformats-officedocument.drawingml.chart+xml"/>
  <Override PartName="/xl/charts/chart20.xml" ContentType="application/vnd.openxmlformats-officedocument.drawingml.char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tables/table2.xml" ContentType="application/vnd.openxmlformats-officedocument.spreadsheetml.table+xml"/>
  <Override PartName="/xl/drawings/drawing8.xml" ContentType="application/vnd.openxmlformats-officedocument.drawing+xml"/>
  <Override PartName="/xl/worksheets/sheet11.xml" ContentType="application/vnd.openxmlformats-officedocument.spreadsheetml.worksheet+xml"/>
  <Override PartName="/xl/worksheets/sheet40.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drawings/drawing15.xml" ContentType="application/vnd.openxmlformats-officedocument.drawing+xml"/>
  <Override PartName="/xl/externalLinks/externalLink3.xml" ContentType="application/vnd.openxmlformats-officedocument.spreadsheetml.externalLink+xml"/>
  <Override PartName="/xl/charts/chart18.xml" ContentType="application/vnd.openxmlformats-officedocument.drawingml.chart+xml"/>
  <Override PartName="/xl/worksheets/sheet1.xml" ContentType="application/vnd.openxmlformats-officedocument.spreadsheetml.worksheet+xml"/>
  <Override PartName="/xl/worksheets/sheet49.xml" ContentType="application/vnd.openxmlformats-officedocument.spreadsheetml.worksheet+xml"/>
  <Override PartName="/xl/drawings/drawing11.xml" ContentType="application/vnd.openxmlformats-officedocument.drawing+xml"/>
  <Override PartName="/xl/charts/chart25.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7785" yWindow="4035" windowWidth="7620" windowHeight="4065" tabRatio="927" activeTab="6"/>
  </bookViews>
  <sheets>
    <sheet name="VBA" sheetId="97" r:id="rId1"/>
    <sheet name="Summary" sheetId="5" r:id="rId2"/>
    <sheet name="multiple sum" sheetId="1" r:id="rId3"/>
    <sheet name="multiple count" sheetId="2" r:id="rId4"/>
    <sheet name="Text" sheetId="3" r:id="rId5"/>
    <sheet name="Performance" sheetId="4" r:id="rId6"/>
    <sheet name="Performance Evaluation 1" sheetId="45" r:id="rId7"/>
    <sheet name="References" sheetId="43" r:id="rId8"/>
    <sheet name="countries" sheetId="44" r:id="rId9"/>
    <sheet name="intro example" sheetId="46" r:id="rId10"/>
    <sheet name="vlookup" sheetId="47" r:id="rId11"/>
    <sheet name="hlookup" sheetId="48" r:id="rId12"/>
    <sheet name="lookup" sheetId="49" r:id="rId13"/>
    <sheet name="match_index" sheetId="50" r:id="rId14"/>
    <sheet name="compare" sheetId="51" r:id="rId15"/>
    <sheet name="lookup to left" sheetId="52" r:id="rId16"/>
    <sheet name="multiple tables" sheetId="53" r:id="rId17"/>
    <sheet name="grade lookup 1" sheetId="54" r:id="rId18"/>
    <sheet name="2-way lookup" sheetId="55" r:id="rId19"/>
    <sheet name="loans" sheetId="14" r:id="rId20"/>
    <sheet name="Loan Table" sheetId="56" r:id="rId21"/>
    <sheet name="Simple" sheetId="11" r:id="rId22"/>
    <sheet name="Compound1" sheetId="12" r:id="rId23"/>
    <sheet name="Compound2" sheetId="13" r:id="rId24"/>
    <sheet name="Annuity Calculator" sheetId="9" r:id="rId25"/>
    <sheet name="Depreciation" sheetId="10" r:id="rId26"/>
    <sheet name="Performance Evaluation 2" sheetId="57" r:id="rId27"/>
    <sheet name="Sort &amp; Filter" sheetId="58" r:id="rId28"/>
    <sheet name="Area" sheetId="6" r:id="rId29"/>
    <sheet name="Working Day" sheetId="59" r:id="rId30"/>
    <sheet name="Ques" sheetId="60" r:id="rId31"/>
    <sheet name="data" sheetId="61" r:id="rId32"/>
    <sheet name="Performance Evaluation 3" sheetId="62" r:id="rId33"/>
    <sheet name="Chats" sheetId="63" r:id="rId34"/>
    <sheet name="Column" sheetId="65" r:id="rId35"/>
    <sheet name="Bar" sheetId="64" r:id="rId36"/>
    <sheet name="Line 1" sheetId="66" r:id="rId37"/>
    <sheet name="Line 2" sheetId="67" r:id="rId38"/>
    <sheet name="Line 3" sheetId="68" r:id="rId39"/>
    <sheet name="Area Chart" sheetId="69" r:id="rId40"/>
    <sheet name="Pie 1" sheetId="70" r:id="rId41"/>
    <sheet name="Bar of Pie" sheetId="71" r:id="rId42"/>
    <sheet name="Stock 1" sheetId="72" r:id="rId43"/>
    <sheet name="Stock 2" sheetId="73" r:id="rId44"/>
    <sheet name="Long Scale" sheetId="81" r:id="rId45"/>
    <sheet name="XY" sheetId="74" r:id="rId46"/>
    <sheet name="Radar" sheetId="75" r:id="rId47"/>
    <sheet name="Surface" sheetId="76" r:id="rId48"/>
    <sheet name="Bubble" sheetId="79" r:id="rId49"/>
    <sheet name="Doughnut" sheetId="80" r:id="rId50"/>
    <sheet name="Data Validation" sheetId="94" r:id="rId51"/>
    <sheet name="ARRAY" sheetId="82" r:id="rId52"/>
    <sheet name="ARRAY WITH Text" sheetId="83" r:id="rId53"/>
    <sheet name="ARRAY WITH Numbers" sheetId="84" r:id="rId54"/>
    <sheet name="Average with Array" sheetId="85" r:id="rId55"/>
    <sheet name="Sheet1" sheetId="96" r:id="rId56"/>
    <sheet name="Region 1" sheetId="86" r:id="rId57"/>
    <sheet name="Region 2" sheetId="87" r:id="rId58"/>
    <sheet name="Region 3" sheetId="88" r:id="rId59"/>
    <sheet name="Goal Seek" sheetId="89" r:id="rId60"/>
    <sheet name="Data Table 1" sheetId="90" r:id="rId61"/>
    <sheet name="Data Table 2" sheetId="91" r:id="rId62"/>
    <sheet name="Scenario Mgr." sheetId="92" r:id="rId63"/>
    <sheet name="Solver" sheetId="93" r:id="rId64"/>
  </sheets>
  <externalReferences>
    <externalReference r:id="rId65"/>
    <externalReference r:id="rId66"/>
    <externalReference r:id="rId67"/>
    <externalReference r:id="rId68"/>
    <externalReference r:id="rId69"/>
  </externalReferences>
  <definedNames>
    <definedName name="_xlnm._FilterDatabase" localSheetId="28" hidden="1">Area!$A$8:$H$127</definedName>
    <definedName name="_xlnm._FilterDatabase" localSheetId="3" hidden="1">'multiple count'!$A$1:$D$27</definedName>
    <definedName name="a">#REF!</definedName>
    <definedName name="b">#REF!</definedName>
    <definedName name="CodeList">'[1]In List'!$C$2:$C$4</definedName>
    <definedName name="codes" localSheetId="32">'[2]Conditional format  A1'!#REF!</definedName>
    <definedName name="codes">'[2]Conditional format  A1'!#REF!</definedName>
    <definedName name="codes1" localSheetId="32">'[2]Conditional format  A1'!#REF!</definedName>
    <definedName name="codes1">'[2]Conditional format  A1'!#REF!</definedName>
    <definedName name="_xlnm.Criteria" localSheetId="28">Area!$A$1:$H$4</definedName>
    <definedName name="_xlnm.Criteria">[3]List!$B$11:$B$13</definedName>
    <definedName name="data" localSheetId="26">#REF!</definedName>
    <definedName name="data" localSheetId="27">#REF!</definedName>
    <definedName name="data">#REF!</definedName>
    <definedName name="dec" localSheetId="32">#REF!</definedName>
    <definedName name="dec">#REF!</definedName>
    <definedName name="_xlnm.Extract" localSheetId="28">Area!$J$8:$Q$8</definedName>
    <definedName name="Hourly_labor_cost" localSheetId="26">'[4]Scenario Mgr.'!$B$2</definedName>
    <definedName name="Hourly_labor_cost" localSheetId="62">'Scenario Mgr.'!$B$2</definedName>
    <definedName name="Hourly_labor_cost" localSheetId="27">'[5]Scenario Mgr.'!$B$2</definedName>
    <definedName name="Hourly_labor_cost">#REF!</definedName>
    <definedName name="Increments">#REF!</definedName>
    <definedName name="jan" localSheetId="32">#REF!</definedName>
    <definedName name="jan">#REF!</definedName>
    <definedName name="Life">Depreciation!$B$3</definedName>
    <definedName name="Material_cost" localSheetId="31">'[5]Scenario Mgr.'!$B$3</definedName>
    <definedName name="Material_cost" localSheetId="26">'[4]Scenario Mgr.'!$B$3</definedName>
    <definedName name="Material_cost" localSheetId="62">'Scenario Mgr.'!$B$3</definedName>
    <definedName name="Material_cost" localSheetId="27">'[5]Scenario Mgr.'!$B$3</definedName>
    <definedName name="Material_cost">#REF!</definedName>
    <definedName name="Number_mailed" localSheetId="31">'[5]Two way DATA Table'!$B$4</definedName>
    <definedName name="Number_mailed" localSheetId="61">'Data Table 2'!$B$4</definedName>
    <definedName name="Number_mailed" localSheetId="26">'[4]Two way DATA Table'!$B$4</definedName>
    <definedName name="Number_mailed" localSheetId="27">'[5]Two way DATA Table'!$B$4</definedName>
    <definedName name="Number_mailed">#REF!</definedName>
    <definedName name="_xlnm.Print_Titles" localSheetId="36">'Line 1'!$1:$1</definedName>
    <definedName name="ProductA_Profit" localSheetId="62">'Scenario Mgr.'!$B$13</definedName>
    <definedName name="ProductA_Profit">#REF!</definedName>
    <definedName name="ProductB_Profit" localSheetId="62">'Scenario Mgr.'!$C$13</definedName>
    <definedName name="ProductB_Profit">#REF!</definedName>
    <definedName name="ProductC_Profit" localSheetId="62">'Scenario Mgr.'!$D$13</definedName>
    <definedName name="ProductC_Profit">#REF!</definedName>
    <definedName name="Response_rate" localSheetId="61">'Data Table 2'!$B$5</definedName>
    <definedName name="Response_rate">#REF!</definedName>
    <definedName name="solver_adj" localSheetId="63" hidden="1">Solver!$B$3:$B$5</definedName>
    <definedName name="solver_cvg" localSheetId="63" hidden="1">0.0001</definedName>
    <definedName name="solver_drv" localSheetId="63" hidden="1">1</definedName>
    <definedName name="solver_est" localSheetId="63" hidden="1">1</definedName>
    <definedName name="solver_itr" localSheetId="63" hidden="1">100</definedName>
    <definedName name="solver_lhs1" localSheetId="63" hidden="1">Solver!$B$6</definedName>
    <definedName name="solver_lhs2" localSheetId="63" hidden="1">Solver!$B$4</definedName>
    <definedName name="solver_lhs3" localSheetId="63" hidden="1">Solver!$B$5</definedName>
    <definedName name="solver_lhs4" localSheetId="63" hidden="1">Solver!$B$3</definedName>
    <definedName name="solver_lhs5" localSheetId="63" hidden="1">Solver!$B$3</definedName>
    <definedName name="solver_lin" localSheetId="63" hidden="1">2</definedName>
    <definedName name="solver_neg" localSheetId="63" hidden="1">2</definedName>
    <definedName name="solver_num" localSheetId="63" hidden="1">4</definedName>
    <definedName name="solver_nwt" localSheetId="63" hidden="1">1</definedName>
    <definedName name="solver_opt" localSheetId="63" hidden="1">Solver!$D$6</definedName>
    <definedName name="solver_pre" localSheetId="63" hidden="1">0.000001</definedName>
    <definedName name="solver_rel1" localSheetId="63" hidden="1">2</definedName>
    <definedName name="solver_rel2" localSheetId="63" hidden="1">3</definedName>
    <definedName name="solver_rel3" localSheetId="63" hidden="1">1</definedName>
    <definedName name="solver_rel4" localSheetId="63" hidden="1">3</definedName>
    <definedName name="solver_rel5" localSheetId="63" hidden="1">2</definedName>
    <definedName name="solver_rhs1" localSheetId="63" hidden="1">300</definedName>
    <definedName name="solver_rhs2" localSheetId="63" hidden="1">40</definedName>
    <definedName name="solver_rhs3" localSheetId="63" hidden="1">40</definedName>
    <definedName name="solver_rhs4" localSheetId="63" hidden="1">50</definedName>
    <definedName name="solver_rhs5" localSheetId="63" hidden="1">Solver!$B$5</definedName>
    <definedName name="solver_scl" localSheetId="63" hidden="1">2</definedName>
    <definedName name="solver_sho" localSheetId="63" hidden="1">2</definedName>
    <definedName name="solver_tim" localSheetId="63" hidden="1">100</definedName>
    <definedName name="solver_tmp" localSheetId="63" hidden="1">40</definedName>
    <definedName name="solver_tol" localSheetId="63" hidden="1">0.05</definedName>
    <definedName name="solver_typ" localSheetId="63" hidden="1">1</definedName>
    <definedName name="solver_val" localSheetId="63" hidden="1">0</definedName>
    <definedName name="Start_10">#REF!</definedName>
    <definedName name="Start_16">#REF!</definedName>
    <definedName name="Start_18">#REF!</definedName>
    <definedName name="Start_19">#REF!</definedName>
    <definedName name="Start_3">#REF!</definedName>
    <definedName name="Start_4">#REF!</definedName>
    <definedName name="Start_5">#REF!</definedName>
    <definedName name="Start_6">#REF!</definedName>
    <definedName name="Start_7">#REF!</definedName>
    <definedName name="t">#REF!</definedName>
    <definedName name="Total_Profit" localSheetId="62">'Scenario Mgr.'!$B$15</definedName>
    <definedName name="Total_Profit">#REF!</definedName>
    <definedName name="x">#REF!</definedName>
    <definedName name="y">#REF!</definedName>
  </definedNames>
  <calcPr calcId="124519"/>
</workbook>
</file>

<file path=xl/calcChain.xml><?xml version="1.0" encoding="utf-8"?>
<calcChain xmlns="http://schemas.openxmlformats.org/spreadsheetml/2006/main">
  <c r="H5" i="45"/>
  <c r="H4"/>
  <c r="H3"/>
  <c r="J3" i="4"/>
  <c r="J4"/>
  <c r="J5"/>
  <c r="J6"/>
  <c r="J7"/>
  <c r="J8"/>
  <c r="J9"/>
  <c r="J10"/>
  <c r="J11"/>
  <c r="J12"/>
  <c r="J13"/>
  <c r="J14"/>
  <c r="J15"/>
  <c r="J16"/>
  <c r="J17"/>
  <c r="J18"/>
  <c r="J19"/>
  <c r="J20"/>
  <c r="J21"/>
  <c r="J2"/>
  <c r="I3"/>
  <c r="I4"/>
  <c r="I5"/>
  <c r="I6"/>
  <c r="I7"/>
  <c r="I8"/>
  <c r="I9"/>
  <c r="I10"/>
  <c r="I11"/>
  <c r="I12"/>
  <c r="I13"/>
  <c r="I14"/>
  <c r="I15"/>
  <c r="I16"/>
  <c r="I17"/>
  <c r="I18"/>
  <c r="I19"/>
  <c r="I20"/>
  <c r="I21"/>
  <c r="I2"/>
  <c r="H3"/>
  <c r="H4"/>
  <c r="H5"/>
  <c r="H6"/>
  <c r="H7"/>
  <c r="H8"/>
  <c r="H9"/>
  <c r="H10"/>
  <c r="H11"/>
  <c r="H12"/>
  <c r="H13"/>
  <c r="H14"/>
  <c r="H15"/>
  <c r="H16"/>
  <c r="H17"/>
  <c r="H18"/>
  <c r="H19"/>
  <c r="H20"/>
  <c r="H21"/>
  <c r="H2"/>
  <c r="G3"/>
  <c r="G4"/>
  <c r="G5"/>
  <c r="G6"/>
  <c r="G7"/>
  <c r="G8"/>
  <c r="G9"/>
  <c r="G10"/>
  <c r="G11"/>
  <c r="G12"/>
  <c r="G13"/>
  <c r="G14"/>
  <c r="G15"/>
  <c r="G16"/>
  <c r="G17"/>
  <c r="G18"/>
  <c r="G19"/>
  <c r="G20"/>
  <c r="G21"/>
  <c r="G2"/>
  <c r="F3"/>
  <c r="F4"/>
  <c r="F5"/>
  <c r="F6"/>
  <c r="F7"/>
  <c r="F8"/>
  <c r="F9"/>
  <c r="F10"/>
  <c r="F11"/>
  <c r="F12"/>
  <c r="F13"/>
  <c r="F14"/>
  <c r="F15"/>
  <c r="F16"/>
  <c r="F17"/>
  <c r="F18"/>
  <c r="F19"/>
  <c r="F20"/>
  <c r="F21"/>
  <c r="F2"/>
  <c r="G6" i="2"/>
  <c r="G5"/>
  <c r="G4"/>
  <c r="G3"/>
  <c r="G2"/>
  <c r="F3" i="3"/>
  <c r="F4"/>
  <c r="F5"/>
  <c r="F6"/>
  <c r="F7"/>
  <c r="F8"/>
  <c r="F9"/>
  <c r="F10"/>
  <c r="F11"/>
  <c r="F12"/>
  <c r="F13"/>
  <c r="F14"/>
  <c r="F15"/>
  <c r="F16"/>
  <c r="F17"/>
  <c r="F18"/>
  <c r="F19"/>
  <c r="F20"/>
  <c r="F21"/>
  <c r="F2"/>
  <c r="E3"/>
  <c r="E4"/>
  <c r="E5"/>
  <c r="E6"/>
  <c r="E7"/>
  <c r="E8"/>
  <c r="E9"/>
  <c r="E10"/>
  <c r="E11"/>
  <c r="E12"/>
  <c r="E13"/>
  <c r="E14"/>
  <c r="E15"/>
  <c r="E16"/>
  <c r="E17"/>
  <c r="E18"/>
  <c r="E19"/>
  <c r="E20"/>
  <c r="E21"/>
  <c r="E2"/>
  <c r="D3"/>
  <c r="D4"/>
  <c r="D5"/>
  <c r="D6"/>
  <c r="D7"/>
  <c r="D8"/>
  <c r="D9"/>
  <c r="D10"/>
  <c r="D11"/>
  <c r="D12"/>
  <c r="D13"/>
  <c r="D14"/>
  <c r="D15"/>
  <c r="D16"/>
  <c r="D17"/>
  <c r="D18"/>
  <c r="D19"/>
  <c r="D20"/>
  <c r="D21"/>
  <c r="D2"/>
  <c r="C3"/>
  <c r="C4"/>
  <c r="C5"/>
  <c r="C6"/>
  <c r="C7"/>
  <c r="C8"/>
  <c r="C9"/>
  <c r="C10"/>
  <c r="C11"/>
  <c r="C12"/>
  <c r="C13"/>
  <c r="C14"/>
  <c r="C15"/>
  <c r="C16"/>
  <c r="C17"/>
  <c r="C18"/>
  <c r="C19"/>
  <c r="C20"/>
  <c r="C21"/>
  <c r="C2"/>
  <c r="C10" i="89"/>
  <c r="M51" i="14"/>
  <c r="M50"/>
  <c r="M49"/>
  <c r="M48"/>
  <c r="M47"/>
  <c r="M46"/>
  <c r="M45"/>
  <c r="M44"/>
  <c r="M43"/>
  <c r="M42"/>
  <c r="M41"/>
  <c r="M40"/>
  <c r="M39"/>
  <c r="M38"/>
  <c r="M37"/>
  <c r="M36"/>
  <c r="M35"/>
  <c r="M34"/>
  <c r="M33"/>
  <c r="M32"/>
  <c r="M31"/>
  <c r="M30"/>
  <c r="M29"/>
  <c r="M28"/>
  <c r="M27"/>
  <c r="M26"/>
  <c r="M25"/>
  <c r="M24"/>
  <c r="M23"/>
  <c r="M22"/>
  <c r="M21"/>
  <c r="M20"/>
  <c r="M19"/>
  <c r="M18"/>
  <c r="M17"/>
  <c r="M16"/>
  <c r="M15"/>
  <c r="M14"/>
  <c r="M13"/>
  <c r="M12"/>
  <c r="M11"/>
  <c r="M10"/>
  <c r="M9"/>
  <c r="M8"/>
  <c r="M7"/>
  <c r="M6"/>
  <c r="M5"/>
  <c r="M4"/>
  <c r="L51"/>
  <c r="L50"/>
  <c r="L49"/>
  <c r="L48"/>
  <c r="L47"/>
  <c r="L46"/>
  <c r="L45"/>
  <c r="L44"/>
  <c r="L43"/>
  <c r="L42"/>
  <c r="L41"/>
  <c r="L40"/>
  <c r="L39"/>
  <c r="L38"/>
  <c r="L37"/>
  <c r="L36"/>
  <c r="L35"/>
  <c r="L34"/>
  <c r="L33"/>
  <c r="L32"/>
  <c r="L31"/>
  <c r="L30"/>
  <c r="L29"/>
  <c r="L28"/>
  <c r="L27"/>
  <c r="L26"/>
  <c r="L25"/>
  <c r="L24"/>
  <c r="L23"/>
  <c r="L22"/>
  <c r="L21"/>
  <c r="L20"/>
  <c r="L19"/>
  <c r="L18"/>
  <c r="L17"/>
  <c r="L16"/>
  <c r="L15"/>
  <c r="L14"/>
  <c r="L13"/>
  <c r="L12"/>
  <c r="L11"/>
  <c r="L10"/>
  <c r="L9"/>
  <c r="L8"/>
  <c r="L7"/>
  <c r="L6"/>
  <c r="L5"/>
  <c r="L4"/>
  <c r="N49" s="1"/>
  <c r="O49" s="1"/>
  <c r="K51"/>
  <c r="K50"/>
  <c r="K49"/>
  <c r="K48"/>
  <c r="K47"/>
  <c r="K46"/>
  <c r="K45"/>
  <c r="K44"/>
  <c r="K43"/>
  <c r="K42"/>
  <c r="K41"/>
  <c r="K40"/>
  <c r="K39"/>
  <c r="K38"/>
  <c r="K37"/>
  <c r="K36"/>
  <c r="K35"/>
  <c r="K34"/>
  <c r="K33"/>
  <c r="K32"/>
  <c r="K31"/>
  <c r="K30"/>
  <c r="K29"/>
  <c r="K28"/>
  <c r="K27"/>
  <c r="K26"/>
  <c r="K25"/>
  <c r="K24"/>
  <c r="K23"/>
  <c r="K22"/>
  <c r="K21"/>
  <c r="K20"/>
  <c r="K19"/>
  <c r="K18"/>
  <c r="K17"/>
  <c r="K16"/>
  <c r="K15"/>
  <c r="K14"/>
  <c r="K13"/>
  <c r="K12"/>
  <c r="K11"/>
  <c r="K10"/>
  <c r="K9"/>
  <c r="K8"/>
  <c r="K7"/>
  <c r="K6"/>
  <c r="K5"/>
  <c r="K4"/>
  <c r="D17"/>
  <c r="D19" s="1"/>
  <c r="D7"/>
  <c r="D12"/>
  <c r="D9"/>
  <c r="B9" i="55"/>
  <c r="B4"/>
  <c r="B6"/>
  <c r="B5"/>
  <c r="B3" i="49"/>
  <c r="C2" i="96"/>
  <c r="D2"/>
  <c r="D3" s="1"/>
  <c r="E2"/>
  <c r="C3"/>
  <c r="E3"/>
  <c r="C4"/>
  <c r="C5" s="1"/>
  <c r="D4"/>
  <c r="E4"/>
  <c r="E5" s="1"/>
  <c r="D5"/>
  <c r="C6"/>
  <c r="D6"/>
  <c r="E6"/>
  <c r="C7"/>
  <c r="D7"/>
  <c r="E7"/>
  <c r="C8"/>
  <c r="C9" s="1"/>
  <c r="D8"/>
  <c r="E8"/>
  <c r="D9"/>
  <c r="E9"/>
  <c r="C10"/>
  <c r="D10"/>
  <c r="E10"/>
  <c r="C11"/>
  <c r="D11"/>
  <c r="E11"/>
  <c r="C12"/>
  <c r="D12"/>
  <c r="E12"/>
  <c r="C13"/>
  <c r="D13"/>
  <c r="E13"/>
  <c r="C14"/>
  <c r="D14"/>
  <c r="E14"/>
  <c r="C15"/>
  <c r="D15"/>
  <c r="E15"/>
  <c r="C16"/>
  <c r="D16"/>
  <c r="E16"/>
  <c r="C17"/>
  <c r="D17"/>
  <c r="E17"/>
  <c r="C18"/>
  <c r="D18"/>
  <c r="E18"/>
  <c r="C19"/>
  <c r="D19"/>
  <c r="E19"/>
  <c r="C20"/>
  <c r="D20"/>
  <c r="E20"/>
  <c r="C21"/>
  <c r="D21"/>
  <c r="E21"/>
  <c r="C22"/>
  <c r="D22"/>
  <c r="E22"/>
  <c r="C23"/>
  <c r="D23"/>
  <c r="E23"/>
  <c r="C24"/>
  <c r="D24"/>
  <c r="E24"/>
  <c r="C25"/>
  <c r="D25"/>
  <c r="E25"/>
  <c r="C26"/>
  <c r="C27" s="1"/>
  <c r="D26"/>
  <c r="E26"/>
  <c r="E27" s="1"/>
  <c r="D27"/>
  <c r="C28"/>
  <c r="C29" s="1"/>
  <c r="D28"/>
  <c r="E28"/>
  <c r="E29" s="1"/>
  <c r="D29"/>
  <c r="C30"/>
  <c r="C31" s="1"/>
  <c r="D30"/>
  <c r="E30"/>
  <c r="E31" s="1"/>
  <c r="D31"/>
  <c r="C32"/>
  <c r="C33" s="1"/>
  <c r="D32"/>
  <c r="E32"/>
  <c r="E33" s="1"/>
  <c r="D33"/>
  <c r="C34"/>
  <c r="C35" s="1"/>
  <c r="D34"/>
  <c r="E34"/>
  <c r="E35" s="1"/>
  <c r="D35"/>
  <c r="C36"/>
  <c r="C37" s="1"/>
  <c r="D36"/>
  <c r="E36"/>
  <c r="E37" s="1"/>
  <c r="D37"/>
  <c r="C38"/>
  <c r="D38"/>
  <c r="E38"/>
  <c r="C39"/>
  <c r="D39"/>
  <c r="E39"/>
  <c r="C40"/>
  <c r="D40"/>
  <c r="E40"/>
  <c r="C41"/>
  <c r="D41"/>
  <c r="E41"/>
  <c r="C42"/>
  <c r="D42"/>
  <c r="E42"/>
  <c r="C43"/>
  <c r="D43"/>
  <c r="E43"/>
  <c r="C44"/>
  <c r="D44"/>
  <c r="E44"/>
  <c r="C45"/>
  <c r="D45"/>
  <c r="E45"/>
  <c r="C46"/>
  <c r="D46"/>
  <c r="E46"/>
  <c r="C47"/>
  <c r="D47"/>
  <c r="E47"/>
  <c r="C48"/>
  <c r="D48"/>
  <c r="E48"/>
  <c r="C49"/>
  <c r="D49"/>
  <c r="E49"/>
  <c r="C50"/>
  <c r="D50"/>
  <c r="E50"/>
  <c r="C51"/>
  <c r="D51"/>
  <c r="E51"/>
  <c r="C52"/>
  <c r="D52"/>
  <c r="E52"/>
  <c r="C53"/>
  <c r="D53"/>
  <c r="E53"/>
  <c r="C54"/>
  <c r="D54"/>
  <c r="E54"/>
  <c r="G8" i="93"/>
  <c r="G6"/>
  <c r="B6"/>
  <c r="G7" s="1"/>
  <c r="G5"/>
  <c r="D5"/>
  <c r="G4"/>
  <c r="D4"/>
  <c r="G3"/>
  <c r="D3"/>
  <c r="D9" i="92"/>
  <c r="D11" s="1"/>
  <c r="D13" s="1"/>
  <c r="C9"/>
  <c r="C11" s="1"/>
  <c r="C13" s="1"/>
  <c r="B9"/>
  <c r="B11" s="1"/>
  <c r="B13" s="1"/>
  <c r="D6" i="93" l="1"/>
  <c r="G2" s="1"/>
  <c r="N4" i="14"/>
  <c r="O4" s="1"/>
  <c r="N6"/>
  <c r="O6" s="1"/>
  <c r="N8"/>
  <c r="O8" s="1"/>
  <c r="N10"/>
  <c r="O10" s="1"/>
  <c r="N12"/>
  <c r="O12" s="1"/>
  <c r="N14"/>
  <c r="O14" s="1"/>
  <c r="N16"/>
  <c r="O16" s="1"/>
  <c r="N18"/>
  <c r="O18" s="1"/>
  <c r="N20"/>
  <c r="O20" s="1"/>
  <c r="N22"/>
  <c r="O22" s="1"/>
  <c r="N24"/>
  <c r="O24" s="1"/>
  <c r="N26"/>
  <c r="O26" s="1"/>
  <c r="N28"/>
  <c r="O28" s="1"/>
  <c r="N30"/>
  <c r="O30" s="1"/>
  <c r="N32"/>
  <c r="O32" s="1"/>
  <c r="N34"/>
  <c r="O34" s="1"/>
  <c r="N36"/>
  <c r="O36" s="1"/>
  <c r="N38"/>
  <c r="O38" s="1"/>
  <c r="N40"/>
  <c r="O40" s="1"/>
  <c r="N42"/>
  <c r="O42" s="1"/>
  <c r="N44"/>
  <c r="O44" s="1"/>
  <c r="N46"/>
  <c r="O46" s="1"/>
  <c r="N48"/>
  <c r="O48" s="1"/>
  <c r="N50"/>
  <c r="O50" s="1"/>
  <c r="D15"/>
  <c r="N51"/>
  <c r="O51" s="1"/>
  <c r="N5"/>
  <c r="O5" s="1"/>
  <c r="N7"/>
  <c r="O7" s="1"/>
  <c r="N9"/>
  <c r="O9" s="1"/>
  <c r="N11"/>
  <c r="O11" s="1"/>
  <c r="N13"/>
  <c r="O13" s="1"/>
  <c r="N15"/>
  <c r="O15" s="1"/>
  <c r="N17"/>
  <c r="O17" s="1"/>
  <c r="N19"/>
  <c r="O19" s="1"/>
  <c r="N21"/>
  <c r="O21" s="1"/>
  <c r="N23"/>
  <c r="O23" s="1"/>
  <c r="N25"/>
  <c r="O25" s="1"/>
  <c r="N27"/>
  <c r="O27" s="1"/>
  <c r="N29"/>
  <c r="O29" s="1"/>
  <c r="N31"/>
  <c r="O31" s="1"/>
  <c r="N33"/>
  <c r="O33" s="1"/>
  <c r="N35"/>
  <c r="O35" s="1"/>
  <c r="N37"/>
  <c r="O37" s="1"/>
  <c r="N39"/>
  <c r="O39" s="1"/>
  <c r="N41"/>
  <c r="O41" s="1"/>
  <c r="N43"/>
  <c r="O43" s="1"/>
  <c r="N45"/>
  <c r="O45" s="1"/>
  <c r="N47"/>
  <c r="O47" s="1"/>
  <c r="B15" i="92"/>
  <c r="B10" i="91" l="1"/>
  <c r="B12" s="1"/>
  <c r="B8"/>
  <c r="B13" s="1"/>
  <c r="E6"/>
  <c r="E7" s="1"/>
  <c r="E8" s="1"/>
  <c r="E9" s="1"/>
  <c r="E10" s="1"/>
  <c r="E11" s="1"/>
  <c r="E12" s="1"/>
  <c r="E13" s="1"/>
  <c r="E14" s="1"/>
  <c r="H4"/>
  <c r="I4" s="1"/>
  <c r="J4" s="1"/>
  <c r="K4" s="1"/>
  <c r="L4" s="1"/>
  <c r="M4" s="1"/>
  <c r="G4"/>
  <c r="B14" l="1"/>
  <c r="E4" s="1"/>
  <c r="C11" i="90" l="1"/>
  <c r="G3" s="1"/>
  <c r="C10"/>
  <c r="F3" s="1"/>
  <c r="E6"/>
  <c r="E7" s="1"/>
  <c r="E8" s="1"/>
  <c r="E9" s="1"/>
  <c r="E10" s="1"/>
  <c r="E11" s="1"/>
  <c r="E12" s="1"/>
  <c r="E5"/>
  <c r="C12" l="1"/>
  <c r="C11" i="89"/>
  <c r="C12" s="1"/>
  <c r="C13" s="1"/>
  <c r="H3" i="90" l="1"/>
  <c r="C13"/>
  <c r="I3" s="1"/>
  <c r="D15" i="85"/>
  <c r="D14"/>
  <c r="D13"/>
  <c r="D12"/>
  <c r="D11"/>
  <c r="D10"/>
  <c r="D9"/>
  <c r="D8"/>
  <c r="D7"/>
  <c r="D6"/>
  <c r="D5"/>
  <c r="D4"/>
  <c r="D3"/>
  <c r="D2"/>
  <c r="C7" i="80"/>
  <c r="B7"/>
  <c r="A3" i="76" l="1"/>
  <c r="B3" s="1"/>
  <c r="B2"/>
  <c r="C1"/>
  <c r="C2" s="1"/>
  <c r="D1" l="1"/>
  <c r="C3"/>
  <c r="A4"/>
  <c r="E1"/>
  <c r="D2"/>
  <c r="D3"/>
  <c r="D4"/>
  <c r="B4" l="1"/>
  <c r="A5"/>
  <c r="C4"/>
  <c r="E5"/>
  <c r="E4"/>
  <c r="E3"/>
  <c r="E2"/>
  <c r="F1"/>
  <c r="F5" l="1"/>
  <c r="F4"/>
  <c r="F3"/>
  <c r="F2"/>
  <c r="G1"/>
  <c r="B5"/>
  <c r="A6"/>
  <c r="C5"/>
  <c r="D5"/>
  <c r="B6" l="1"/>
  <c r="A7"/>
  <c r="C6"/>
  <c r="D6"/>
  <c r="E6"/>
  <c r="G7"/>
  <c r="G6"/>
  <c r="G5"/>
  <c r="G4"/>
  <c r="G3"/>
  <c r="G2"/>
  <c r="H1"/>
  <c r="F6"/>
  <c r="H7" l="1"/>
  <c r="H6"/>
  <c r="H5"/>
  <c r="H4"/>
  <c r="H3"/>
  <c r="H2"/>
  <c r="I1"/>
  <c r="B7"/>
  <c r="A8"/>
  <c r="C7"/>
  <c r="D7"/>
  <c r="E7"/>
  <c r="F7"/>
  <c r="B8" l="1"/>
  <c r="A9"/>
  <c r="C8"/>
  <c r="D8"/>
  <c r="E8"/>
  <c r="F8"/>
  <c r="G8"/>
  <c r="I9"/>
  <c r="I8"/>
  <c r="I7"/>
  <c r="I6"/>
  <c r="I5"/>
  <c r="I4"/>
  <c r="I3"/>
  <c r="I2"/>
  <c r="J1"/>
  <c r="H8"/>
  <c r="J9" l="1"/>
  <c r="J8"/>
  <c r="J7"/>
  <c r="J6"/>
  <c r="J5"/>
  <c r="J4"/>
  <c r="J3"/>
  <c r="J2"/>
  <c r="K1"/>
  <c r="B9"/>
  <c r="A10"/>
  <c r="C9"/>
  <c r="D9"/>
  <c r="E9"/>
  <c r="F9"/>
  <c r="G9"/>
  <c r="H9"/>
  <c r="B10" l="1"/>
  <c r="A11"/>
  <c r="C10"/>
  <c r="D10"/>
  <c r="E10"/>
  <c r="F10"/>
  <c r="G10"/>
  <c r="H10"/>
  <c r="I10"/>
  <c r="K11"/>
  <c r="K10"/>
  <c r="K9"/>
  <c r="K8"/>
  <c r="K7"/>
  <c r="K6"/>
  <c r="K5"/>
  <c r="K4"/>
  <c r="K3"/>
  <c r="K2"/>
  <c r="L1"/>
  <c r="J10"/>
  <c r="L11" l="1"/>
  <c r="L10"/>
  <c r="L9"/>
  <c r="L8"/>
  <c r="L7"/>
  <c r="L6"/>
  <c r="L5"/>
  <c r="L4"/>
  <c r="L3"/>
  <c r="L2"/>
  <c r="M1"/>
  <c r="B11"/>
  <c r="A12"/>
  <c r="C11"/>
  <c r="D11"/>
  <c r="E11"/>
  <c r="F11"/>
  <c r="G11"/>
  <c r="H11"/>
  <c r="I11"/>
  <c r="J11"/>
  <c r="B12" l="1"/>
  <c r="A13"/>
  <c r="C12"/>
  <c r="D12"/>
  <c r="E12"/>
  <c r="F12"/>
  <c r="G12"/>
  <c r="H12"/>
  <c r="I12"/>
  <c r="J12"/>
  <c r="K12"/>
  <c r="M13"/>
  <c r="M12"/>
  <c r="M11"/>
  <c r="M10"/>
  <c r="M9"/>
  <c r="M8"/>
  <c r="M7"/>
  <c r="M6"/>
  <c r="M5"/>
  <c r="M4"/>
  <c r="M3"/>
  <c r="M2"/>
  <c r="N1"/>
  <c r="L12"/>
  <c r="N13" l="1"/>
  <c r="N12"/>
  <c r="N11"/>
  <c r="N10"/>
  <c r="N9"/>
  <c r="N8"/>
  <c r="N7"/>
  <c r="N6"/>
  <c r="N5"/>
  <c r="N4"/>
  <c r="N3"/>
  <c r="N2"/>
  <c r="B13"/>
  <c r="C13"/>
  <c r="D13"/>
  <c r="E13"/>
  <c r="F13"/>
  <c r="G13"/>
  <c r="H13"/>
  <c r="I13"/>
  <c r="J13"/>
  <c r="K13"/>
  <c r="L13"/>
  <c r="D34" i="73" l="1"/>
  <c r="D33"/>
  <c r="D32"/>
  <c r="D31"/>
  <c r="D30"/>
  <c r="D29"/>
  <c r="D28"/>
  <c r="D27"/>
  <c r="D26"/>
  <c r="D25"/>
  <c r="D24"/>
  <c r="D23"/>
  <c r="D22"/>
  <c r="D21"/>
  <c r="D20"/>
  <c r="D19"/>
  <c r="D18"/>
  <c r="D17"/>
  <c r="D16"/>
  <c r="D15"/>
  <c r="D14"/>
  <c r="D13"/>
  <c r="D12"/>
  <c r="D11"/>
  <c r="D10"/>
  <c r="D9"/>
  <c r="D8"/>
  <c r="D7"/>
  <c r="D6"/>
  <c r="D5"/>
  <c r="D4"/>
  <c r="A3" i="72"/>
  <c r="A4" s="1"/>
  <c r="A5" s="1"/>
  <c r="A6" s="1"/>
  <c r="B32" i="62"/>
  <c r="D12"/>
  <c r="D11"/>
  <c r="C10"/>
  <c r="D10" s="1"/>
  <c r="C9"/>
  <c r="D9" s="1"/>
  <c r="D8"/>
  <c r="D7"/>
  <c r="C6"/>
  <c r="D6" s="1"/>
  <c r="D5"/>
  <c r="D4"/>
  <c r="D13" l="1"/>
  <c r="F18" i="58"/>
  <c r="F17"/>
  <c r="F16"/>
  <c r="F15"/>
  <c r="F14"/>
  <c r="F13"/>
  <c r="F12"/>
  <c r="F11"/>
  <c r="F10"/>
  <c r="F9"/>
  <c r="F8"/>
  <c r="F7"/>
  <c r="F6"/>
  <c r="F5"/>
  <c r="F4"/>
  <c r="F3"/>
  <c r="F2"/>
  <c r="G14" i="55"/>
  <c r="F14"/>
  <c r="E14"/>
  <c r="H13"/>
  <c r="H12"/>
  <c r="H11"/>
  <c r="H10"/>
  <c r="H9"/>
  <c r="H8"/>
  <c r="H7"/>
  <c r="H6"/>
  <c r="H5"/>
  <c r="H4"/>
  <c r="H3"/>
  <c r="H2"/>
  <c r="H14" s="1"/>
  <c r="E12" i="53"/>
  <c r="E11"/>
  <c r="E10"/>
  <c r="E9"/>
  <c r="E8"/>
  <c r="E7"/>
  <c r="E6"/>
  <c r="E5"/>
  <c r="H4"/>
  <c r="H5" s="1"/>
  <c r="E4"/>
  <c r="E3"/>
  <c r="E2"/>
  <c r="D3" i="50" l="1"/>
  <c r="D4" s="1"/>
  <c r="E2"/>
  <c r="G7" i="49"/>
  <c r="G6"/>
  <c r="G5"/>
  <c r="G4"/>
  <c r="G3"/>
  <c r="J1" i="48"/>
  <c r="I1"/>
  <c r="H1"/>
  <c r="G1"/>
  <c r="F1"/>
  <c r="D7" i="47"/>
  <c r="D6"/>
  <c r="D5"/>
  <c r="D4"/>
  <c r="D3"/>
  <c r="D5" i="50" l="1"/>
  <c r="E4"/>
  <c r="E3"/>
  <c r="D6" l="1"/>
  <c r="E5"/>
  <c r="D7" l="1"/>
  <c r="E6"/>
  <c r="D8" l="1"/>
  <c r="E7"/>
  <c r="D9" l="1"/>
  <c r="E8"/>
  <c r="D10" l="1"/>
  <c r="E9"/>
  <c r="D11" l="1"/>
  <c r="E10"/>
  <c r="D12" l="1"/>
  <c r="E11"/>
  <c r="D13" l="1"/>
  <c r="E12"/>
  <c r="D14" l="1"/>
  <c r="E13"/>
  <c r="D15" l="1"/>
  <c r="E14"/>
  <c r="D16" l="1"/>
  <c r="E15"/>
  <c r="D17" l="1"/>
  <c r="E16"/>
  <c r="D18" l="1"/>
  <c r="E17"/>
  <c r="D19" l="1"/>
  <c r="E18"/>
  <c r="D20" l="1"/>
  <c r="E19"/>
  <c r="D21" l="1"/>
  <c r="E21" s="1"/>
  <c r="E20"/>
  <c r="A11" i="12"/>
  <c r="A12" s="1"/>
  <c r="A13" s="1"/>
  <c r="A14" s="1"/>
  <c r="A15" s="1"/>
  <c r="A16" s="1"/>
  <c r="A17" s="1"/>
  <c r="A18" s="1"/>
  <c r="A19" s="1"/>
  <c r="A20" s="1"/>
  <c r="A21" s="1"/>
  <c r="C9"/>
  <c r="A9" i="10" l="1"/>
  <c r="A10"/>
  <c r="A11" s="1"/>
  <c r="B22"/>
  <c r="B23" s="1"/>
  <c r="B24" s="1"/>
  <c r="B25" s="1"/>
  <c r="B26" s="1"/>
  <c r="B27" s="1"/>
  <c r="B28" s="1"/>
  <c r="B29" s="1"/>
  <c r="B30" s="1"/>
  <c r="B31" s="1"/>
  <c r="B32" s="1"/>
  <c r="C22"/>
  <c r="A23"/>
  <c r="C23"/>
  <c r="C24" s="1"/>
  <c r="C25" s="1"/>
  <c r="A24"/>
  <c r="A25"/>
  <c r="A12" l="1"/>
  <c r="C26"/>
  <c r="A26"/>
  <c r="C27" l="1"/>
  <c r="A27"/>
  <c r="A13"/>
  <c r="F11" i="1"/>
  <c r="F10"/>
  <c r="F9"/>
  <c r="F8"/>
  <c r="F7"/>
  <c r="F6"/>
  <c r="F5"/>
  <c r="F4"/>
  <c r="F3"/>
  <c r="F2"/>
  <c r="A14" i="10" l="1"/>
  <c r="C28"/>
  <c r="A28"/>
  <c r="C29" l="1"/>
  <c r="A29"/>
  <c r="A15"/>
  <c r="A16" l="1"/>
  <c r="C30"/>
  <c r="A30"/>
  <c r="C31" l="1"/>
  <c r="A17"/>
  <c r="A31"/>
  <c r="C32" l="1"/>
  <c r="A32"/>
</calcChain>
</file>

<file path=xl/sharedStrings.xml><?xml version="1.0" encoding="utf-8"?>
<sst xmlns="http://schemas.openxmlformats.org/spreadsheetml/2006/main" count="6234" uniqueCount="1308">
  <si>
    <t>InvoiceNum</t>
  </si>
  <si>
    <t>Office</t>
  </si>
  <si>
    <t>Amount</t>
  </si>
  <si>
    <t>Due Date</t>
  </si>
  <si>
    <t>Today</t>
  </si>
  <si>
    <t>Difference</t>
  </si>
  <si>
    <t>Description</t>
  </si>
  <si>
    <t>Values</t>
  </si>
  <si>
    <t>AG-0145</t>
  </si>
  <si>
    <t>Oregon</t>
  </si>
  <si>
    <t>Total due days</t>
  </si>
  <si>
    <t>AG-0189</t>
  </si>
  <si>
    <t>California</t>
  </si>
  <si>
    <t>Total amount due</t>
  </si>
  <si>
    <t>AG-0220</t>
  </si>
  <si>
    <t>Washington</t>
  </si>
  <si>
    <t>Total for Oregon only</t>
  </si>
  <si>
    <t>AG-0310</t>
  </si>
  <si>
    <t>Total for all except Oregon</t>
  </si>
  <si>
    <t>AG-0355</t>
  </si>
  <si>
    <t>AG-0409</t>
  </si>
  <si>
    <t>AG-0581</t>
  </si>
  <si>
    <t>AG-0600</t>
  </si>
  <si>
    <t>AG-0602</t>
  </si>
  <si>
    <t>AG-0633</t>
  </si>
  <si>
    <t>Total</t>
  </si>
  <si>
    <t>Month</t>
  </si>
  <si>
    <t>SalesRep</t>
  </si>
  <si>
    <t>Type</t>
  </si>
  <si>
    <t>January</t>
  </si>
  <si>
    <t>Albert</t>
  </si>
  <si>
    <t>New</t>
  </si>
  <si>
    <t>Total No of Entries</t>
  </si>
  <si>
    <t>Total No of Blank Entries</t>
  </si>
  <si>
    <t>Brooks</t>
  </si>
  <si>
    <t>Total No of New Type</t>
  </si>
  <si>
    <t>Cook</t>
  </si>
  <si>
    <t>Amount &gt;100 and &lt;=200</t>
  </si>
  <si>
    <t>Existing</t>
  </si>
  <si>
    <t>January sales for Brooks that exceed 1000</t>
  </si>
  <si>
    <t>February</t>
  </si>
  <si>
    <t>March</t>
  </si>
  <si>
    <t>names</t>
  </si>
  <si>
    <t>Card Numbers</t>
  </si>
  <si>
    <t>Lower Case</t>
  </si>
  <si>
    <t>Upper Case</t>
  </si>
  <si>
    <t>Proper Case</t>
  </si>
  <si>
    <t>Card Length</t>
  </si>
  <si>
    <t>Product Codes</t>
  </si>
  <si>
    <t>Unique Numbers</t>
  </si>
  <si>
    <t>Letters</t>
  </si>
  <si>
    <t>Numbers</t>
  </si>
  <si>
    <t>Middle</t>
  </si>
  <si>
    <t>RAVI</t>
  </si>
  <si>
    <t>KPO232765</t>
  </si>
  <si>
    <t>SHIVA</t>
  </si>
  <si>
    <t>JPR187634</t>
  </si>
  <si>
    <t>MOHIT</t>
  </si>
  <si>
    <t>UTW129876</t>
  </si>
  <si>
    <t>RUPA</t>
  </si>
  <si>
    <t>JPW187549</t>
  </si>
  <si>
    <t>DEEPA</t>
  </si>
  <si>
    <t>MPW187634</t>
  </si>
  <si>
    <t>JAW167345</t>
  </si>
  <si>
    <t>SHARMIN</t>
  </si>
  <si>
    <t>MQO183452</t>
  </si>
  <si>
    <t>BABU</t>
  </si>
  <si>
    <t>YRP923654</t>
  </si>
  <si>
    <t>JALAL</t>
  </si>
  <si>
    <t>YUQ287543</t>
  </si>
  <si>
    <t>EPU173652</t>
  </si>
  <si>
    <t>MAYANK</t>
  </si>
  <si>
    <t>RAHUL</t>
  </si>
  <si>
    <t>SUNIL</t>
  </si>
  <si>
    <t>Names</t>
  </si>
  <si>
    <t>First Name</t>
  </si>
  <si>
    <t>Last Name</t>
  </si>
  <si>
    <t>Full Name</t>
  </si>
  <si>
    <t>MEHAK</t>
  </si>
  <si>
    <t>Janvi Mehra</t>
  </si>
  <si>
    <t>Mehra</t>
  </si>
  <si>
    <t>Janvi</t>
  </si>
  <si>
    <t>SAKSHI</t>
  </si>
  <si>
    <t>Sakshi Arora</t>
  </si>
  <si>
    <t>Arora</t>
  </si>
  <si>
    <t>Sakshi</t>
  </si>
  <si>
    <t>SAMEER</t>
  </si>
  <si>
    <t>Mehak sharma</t>
  </si>
  <si>
    <t>sharma</t>
  </si>
  <si>
    <t>Mehak</t>
  </si>
  <si>
    <t>VIRENDER</t>
  </si>
  <si>
    <t>Mohit Manchanda</t>
  </si>
  <si>
    <t>Manchanda</t>
  </si>
  <si>
    <t>Mohit</t>
  </si>
  <si>
    <t>ROHIT</t>
  </si>
  <si>
    <t>Manav Suhi</t>
  </si>
  <si>
    <t>Suhi</t>
  </si>
  <si>
    <t>Manav</t>
  </si>
  <si>
    <t>Mayank Dhawan</t>
  </si>
  <si>
    <t>Dhawan</t>
  </si>
  <si>
    <t>Mayank</t>
  </si>
  <si>
    <t>DEEPAK</t>
  </si>
  <si>
    <t>Rahul Roy</t>
  </si>
  <si>
    <t>Roy</t>
  </si>
  <si>
    <t>Rahul</t>
  </si>
  <si>
    <t>Rohit Sharma</t>
  </si>
  <si>
    <t>Sharma</t>
  </si>
  <si>
    <t>Rohit</t>
  </si>
  <si>
    <t>Deepti Jain</t>
  </si>
  <si>
    <t>Jain</t>
  </si>
  <si>
    <t>Deepti</t>
  </si>
  <si>
    <t>Meenakshi Rawat</t>
  </si>
  <si>
    <t>Rawat</t>
  </si>
  <si>
    <t>Meenakshi</t>
  </si>
  <si>
    <t>CCD</t>
  </si>
  <si>
    <t>Barista</t>
  </si>
  <si>
    <t>Mc Donalds</t>
  </si>
  <si>
    <t>Nirulas</t>
  </si>
  <si>
    <t>KFC</t>
  </si>
  <si>
    <t>S.No</t>
  </si>
  <si>
    <t>NAMES</t>
  </si>
  <si>
    <t>Level 1</t>
  </si>
  <si>
    <t>Level 2</t>
  </si>
  <si>
    <t>Level 3</t>
  </si>
  <si>
    <t>Total Performance</t>
  </si>
  <si>
    <t>Average Performance</t>
  </si>
  <si>
    <t>Status</t>
  </si>
  <si>
    <t>PR</t>
  </si>
  <si>
    <t>Performance Rating</t>
  </si>
  <si>
    <t>Ravi</t>
  </si>
  <si>
    <t>Minimum Performance</t>
  </si>
  <si>
    <t>Shiva</t>
  </si>
  <si>
    <t>Maxmimum Performance</t>
  </si>
  <si>
    <t>2nd Highest Performance</t>
  </si>
  <si>
    <t>Rupa</t>
  </si>
  <si>
    <t>2nd Lowest Performance</t>
  </si>
  <si>
    <t>Deepa</t>
  </si>
  <si>
    <t>Babu</t>
  </si>
  <si>
    <t>Jalal</t>
  </si>
  <si>
    <t>C</t>
  </si>
  <si>
    <t>B</t>
  </si>
  <si>
    <t>B+</t>
  </si>
  <si>
    <t>Sunil</t>
  </si>
  <si>
    <t>A</t>
  </si>
  <si>
    <t>A+</t>
  </si>
  <si>
    <t>O</t>
  </si>
  <si>
    <t>Sameer</t>
  </si>
  <si>
    <t>Virender</t>
  </si>
  <si>
    <t>Deepak</t>
  </si>
  <si>
    <t>D</t>
  </si>
  <si>
    <t>SUM FUNTIONS</t>
  </si>
  <si>
    <t>SUM</t>
  </si>
  <si>
    <t>SUMIF</t>
  </si>
  <si>
    <t>COUNT FUNCTIONS</t>
  </si>
  <si>
    <t>COUNT</t>
  </si>
  <si>
    <t>COUNTA</t>
  </si>
  <si>
    <t>COUNTBLANK</t>
  </si>
  <si>
    <t>COUNTIF</t>
  </si>
  <si>
    <t>COUNTIFS</t>
  </si>
  <si>
    <t>TEXT FUNCTIONS</t>
  </si>
  <si>
    <t>UPPER</t>
  </si>
  <si>
    <t>LOWER</t>
  </si>
  <si>
    <t>PROPER</t>
  </si>
  <si>
    <t>LENGTH</t>
  </si>
  <si>
    <t>REPEAT</t>
  </si>
  <si>
    <t>REPEAT WITH LENGTH</t>
  </si>
  <si>
    <t>LEFT</t>
  </si>
  <si>
    <t>RIGHT</t>
  </si>
  <si>
    <t>CONCATENATE</t>
  </si>
  <si>
    <t>TEXT TO COLUMNS</t>
  </si>
  <si>
    <t>SKIPPING OF COLUMN</t>
  </si>
  <si>
    <t>LOGICAL FUNCTIONS</t>
  </si>
  <si>
    <t>MIN</t>
  </si>
  <si>
    <t>MAX</t>
  </si>
  <si>
    <t>LARGE</t>
  </si>
  <si>
    <t>SMALL</t>
  </si>
  <si>
    <t>IF</t>
  </si>
  <si>
    <t>IF WITH AND</t>
  </si>
  <si>
    <t>IF WITH OR</t>
  </si>
  <si>
    <t>NESTED IF</t>
  </si>
  <si>
    <t>VLOOKUP WITH TRUE</t>
  </si>
  <si>
    <t>VLOOKUP WITH FALSE</t>
  </si>
  <si>
    <t>HLOOKUP WITH TRUE</t>
  </si>
  <si>
    <t>HLOOKUP WITH FALSE</t>
  </si>
  <si>
    <t>MATCH</t>
  </si>
  <si>
    <t>INDEX</t>
  </si>
  <si>
    <t>MATCH-INDEX</t>
  </si>
  <si>
    <t>COMPARISON B/W LOOKUP &amp; MATCH-INDEX</t>
  </si>
  <si>
    <t>ListPrice</t>
  </si>
  <si>
    <t>Date Listed</t>
  </si>
  <si>
    <t>Area</t>
  </si>
  <si>
    <t>Bedrooms</t>
  </si>
  <si>
    <t>Baths</t>
  </si>
  <si>
    <t>Pool</t>
  </si>
  <si>
    <t>N. County</t>
  </si>
  <si>
    <t>Condo</t>
  </si>
  <si>
    <t>Central</t>
  </si>
  <si>
    <t xml:space="preserve">Single Family </t>
  </si>
  <si>
    <t>S. County</t>
  </si>
  <si>
    <t>?</t>
  </si>
  <si>
    <t>FILTER &amp; ADVANCE FILTER</t>
  </si>
  <si>
    <t>FILTER</t>
  </si>
  <si>
    <t>ADVANCE FILTER</t>
  </si>
  <si>
    <t>Date</t>
  </si>
  <si>
    <t>Holiday</t>
  </si>
  <si>
    <t>New Year's Day</t>
  </si>
  <si>
    <t>Martin Luther King Jr. Day</t>
  </si>
  <si>
    <t>Independence Day</t>
  </si>
  <si>
    <t>Labor Day</t>
  </si>
  <si>
    <t>Veterans Day</t>
  </si>
  <si>
    <t>Columbus Day</t>
  </si>
  <si>
    <t>Thanksgiving Day</t>
  </si>
  <si>
    <t>Christmas Day</t>
  </si>
  <si>
    <t>First Day</t>
  </si>
  <si>
    <t>Last Day</t>
  </si>
  <si>
    <t>Working Days</t>
  </si>
  <si>
    <t>Weekday</t>
  </si>
  <si>
    <t>DATE &amp; TIME FUNTIONS</t>
  </si>
  <si>
    <t>WORKING DAY</t>
  </si>
  <si>
    <t>HOLIDAY CALCULATION</t>
  </si>
  <si>
    <t>Annuity Calculator</t>
  </si>
  <si>
    <t>Deposits…</t>
  </si>
  <si>
    <t xml:space="preserve">  Initial investment:</t>
  </si>
  <si>
    <t xml:space="preserve">  Periodic deposit amount:</t>
  </si>
  <si>
    <t xml:space="preserve">  No. periodic deposits per year :</t>
  </si>
  <si>
    <t>Investment Period…</t>
  </si>
  <si>
    <t xml:space="preserve">  Length of investment (years):</t>
  </si>
  <si>
    <t>Interest Rate…</t>
  </si>
  <si>
    <t xml:space="preserve">  Annual interest rate:</t>
  </si>
  <si>
    <t>Calculations</t>
  </si>
  <si>
    <t xml:space="preserve">  Initial investment</t>
  </si>
  <si>
    <t xml:space="preserve">  Additional deposits:</t>
  </si>
  <si>
    <t xml:space="preserve">  Total amount invested:</t>
  </si>
  <si>
    <t xml:space="preserve">  Periodic interest rate:</t>
  </si>
  <si>
    <t xml:space="preserve">  Value of investment at end of term:</t>
  </si>
  <si>
    <t xml:space="preserve">  Interest earned on investment:</t>
  </si>
  <si>
    <t>DB</t>
  </si>
  <si>
    <t>SLN</t>
  </si>
  <si>
    <t>Year</t>
  </si>
  <si>
    <t>Value of Asset</t>
  </si>
  <si>
    <t>Depreciation Amount</t>
  </si>
  <si>
    <t>Salvage Value:</t>
  </si>
  <si>
    <t>Life (years):</t>
  </si>
  <si>
    <t>Original Cost:</t>
  </si>
  <si>
    <t>Office Furniture</t>
  </si>
  <si>
    <t>Asset:</t>
  </si>
  <si>
    <t>Simple Interest Calculation</t>
  </si>
  <si>
    <t>Investment amount:</t>
  </si>
  <si>
    <t>Annual interest rate:</t>
  </si>
  <si>
    <t>Investment term (years):</t>
  </si>
  <si>
    <t>Interest:</t>
  </si>
  <si>
    <t>Investment at the end of the term:</t>
  </si>
  <si>
    <t>Compound Interest Calculation</t>
  </si>
  <si>
    <t>Monthly compounding</t>
  </si>
  <si>
    <t>Investment term (months):</t>
  </si>
  <si>
    <t>Interest
Earned</t>
  </si>
  <si>
    <t>Balance</t>
  </si>
  <si>
    <t>Beginning Balance</t>
  </si>
  <si>
    <t>&lt;-- single formula</t>
  </si>
  <si>
    <t>Single formula general solution</t>
  </si>
  <si>
    <t>Compounding periods/year</t>
  </si>
  <si>
    <t>Term (years)</t>
  </si>
  <si>
    <t>Periodic interest rate:</t>
  </si>
  <si>
    <t>Investment value at end of term:</t>
  </si>
  <si>
    <t>Total interest earned:</t>
  </si>
  <si>
    <t>FINANCIAL FUNCTIONS</t>
  </si>
  <si>
    <t>Loan Amt</t>
  </si>
  <si>
    <t>PPMT- EMI CALCULATION</t>
  </si>
  <si>
    <t>Int</t>
  </si>
  <si>
    <t>p.a.</t>
  </si>
  <si>
    <t>Term</t>
  </si>
  <si>
    <t>4years</t>
  </si>
  <si>
    <t>Principal Plus interest per period</t>
  </si>
  <si>
    <t>Only Principal per period</t>
  </si>
  <si>
    <t>Only Interest</t>
  </si>
  <si>
    <t>Only the rate of interest if not known</t>
  </si>
  <si>
    <t>Only the number of months(Nper)</t>
  </si>
  <si>
    <t>Present value of loan</t>
  </si>
  <si>
    <t>LOAN CALCULATIONS</t>
  </si>
  <si>
    <t>PMT</t>
  </si>
  <si>
    <t>PPMT</t>
  </si>
  <si>
    <t>IPMT</t>
  </si>
  <si>
    <t>RATE</t>
  </si>
  <si>
    <t>NPER</t>
  </si>
  <si>
    <t>PV</t>
  </si>
  <si>
    <t>SIMPLE INT. CALCULATION</t>
  </si>
  <si>
    <t>COMPOUND INT. CALCULATION 1</t>
  </si>
  <si>
    <t>COMPOUND INT. CALCULATION 2</t>
  </si>
  <si>
    <t>ANNUITY CALCULATION</t>
  </si>
  <si>
    <t>DEPRICIATION CALCULATION</t>
  </si>
  <si>
    <t>DATA VALIDATION</t>
  </si>
  <si>
    <t>TEXT ONLY</t>
  </si>
  <si>
    <t>NON DUPLICATES</t>
  </si>
  <si>
    <t>BEGIN WITH A</t>
  </si>
  <si>
    <t>MONDAY ONLY</t>
  </si>
  <si>
    <t>BUDGET</t>
  </si>
  <si>
    <t>AcctType</t>
  </si>
  <si>
    <t>OpenedBy</t>
  </si>
  <si>
    <t>Branch</t>
  </si>
  <si>
    <t>Customer</t>
  </si>
  <si>
    <t>IRA</t>
  </si>
  <si>
    <t>New Accts</t>
  </si>
  <si>
    <t>CD</t>
  </si>
  <si>
    <t>Teller</t>
  </si>
  <si>
    <t>Checking</t>
  </si>
  <si>
    <t>Savings</t>
  </si>
  <si>
    <t>North County</t>
  </si>
  <si>
    <t>Westside</t>
  </si>
  <si>
    <t>PIVOT TABLE</t>
  </si>
  <si>
    <t>PT 1</t>
  </si>
  <si>
    <t>PT 2</t>
  </si>
  <si>
    <t>PT 3</t>
  </si>
  <si>
    <t>Product</t>
  </si>
  <si>
    <t>Units Sold</t>
  </si>
  <si>
    <t>Price</t>
  </si>
  <si>
    <t>E</t>
  </si>
  <si>
    <t>above</t>
  </si>
  <si>
    <t>around</t>
  </si>
  <si>
    <t>below</t>
  </si>
  <si>
    <t>nothing</t>
  </si>
  <si>
    <t>where</t>
  </si>
  <si>
    <t>cup</t>
  </si>
  <si>
    <t>glass</t>
  </si>
  <si>
    <t>book</t>
  </si>
  <si>
    <t>math</t>
  </si>
  <si>
    <t>science</t>
  </si>
  <si>
    <t>Sum of 3 smallest numbers:-</t>
  </si>
  <si>
    <t>Ordinary way</t>
  </si>
  <si>
    <t>Array way</t>
  </si>
  <si>
    <t>Students</t>
  </si>
  <si>
    <t>Pre-test</t>
  </si>
  <si>
    <t>Post-test</t>
  </si>
  <si>
    <t>Change</t>
  </si>
  <si>
    <t>Amit</t>
  </si>
  <si>
    <t>Vijay</t>
  </si>
  <si>
    <t>Bhavya</t>
  </si>
  <si>
    <t>Jyoti</t>
  </si>
  <si>
    <t>Kabir</t>
  </si>
  <si>
    <t>Somya</t>
  </si>
  <si>
    <t>Stuti</t>
  </si>
  <si>
    <t>Shiv</t>
  </si>
  <si>
    <t>Vibhor</t>
  </si>
  <si>
    <t>Rohan</t>
  </si>
  <si>
    <t>Jai</t>
  </si>
  <si>
    <t>Vrinda</t>
  </si>
  <si>
    <t>Sonam</t>
  </si>
  <si>
    <t>Average change</t>
  </si>
  <si>
    <t>Average with Array</t>
  </si>
  <si>
    <t>Minimum change</t>
  </si>
  <si>
    <t>Maximum Change</t>
  </si>
  <si>
    <t>ARRAY FORMULAS</t>
  </si>
  <si>
    <t>ARRAY WITH TEXT</t>
  </si>
  <si>
    <t>ARRAY WITH NUMBERS</t>
  </si>
  <si>
    <t># OF TEXT WITH ARRAY</t>
  </si>
  <si>
    <t>AVERAGE WITH ARRAY</t>
  </si>
  <si>
    <t>ARRAY EX. 1</t>
  </si>
  <si>
    <t>ARRAY EX. 2</t>
  </si>
  <si>
    <t>ARRAY EX. 3</t>
  </si>
  <si>
    <t>WHAT-IF ANALYSIS</t>
  </si>
  <si>
    <t>Direct Mail Profit Model</t>
  </si>
  <si>
    <t>Input Cells</t>
  </si>
  <si>
    <t>Response Rate</t>
  </si>
  <si>
    <t>Number mailed:</t>
  </si>
  <si>
    <t>Response rate:</t>
  </si>
  <si>
    <t>Number Mailed</t>
  </si>
  <si>
    <t>Parameters</t>
  </si>
  <si>
    <t>Printing costs per unit:</t>
  </si>
  <si>
    <t>Mailing costs per unit:</t>
  </si>
  <si>
    <t>Responses:</t>
  </si>
  <si>
    <t>Profit per response:</t>
  </si>
  <si>
    <t>Gross profit:</t>
  </si>
  <si>
    <t>Printing + mailing costs:</t>
  </si>
  <si>
    <t>Net Profit</t>
  </si>
  <si>
    <t>Mortgage Loan Worksheet</t>
  </si>
  <si>
    <t>Mo Pmt</t>
  </si>
  <si>
    <t>Total Pmts</t>
  </si>
  <si>
    <t>Total Int</t>
  </si>
  <si>
    <t>Purchase Price:</t>
  </si>
  <si>
    <t>Interest rate</t>
  </si>
  <si>
    <t>Down Payment:</t>
  </si>
  <si>
    <t>Loan Term:</t>
  </si>
  <si>
    <t>Interest Rate (Months):</t>
  </si>
  <si>
    <t>Result Cells</t>
  </si>
  <si>
    <t>Loan Amount:</t>
  </si>
  <si>
    <t>Monthly Payment:</t>
  </si>
  <si>
    <t>Total Payments:</t>
  </si>
  <si>
    <t>Total Interest:</t>
  </si>
  <si>
    <t>Resource Cost Variables</t>
  </si>
  <si>
    <t>Hourly labor cost</t>
  </si>
  <si>
    <t>Material cost</t>
  </si>
  <si>
    <t>Product A</t>
  </si>
  <si>
    <t>Product B</t>
  </si>
  <si>
    <t>Product C</t>
  </si>
  <si>
    <t>Hours per unit</t>
  </si>
  <si>
    <t>Material per unit</t>
  </si>
  <si>
    <t>Cost to produce</t>
  </si>
  <si>
    <t>Sales price</t>
  </si>
  <si>
    <t>Unit profit</t>
  </si>
  <si>
    <t>Units produced</t>
  </si>
  <si>
    <t>Total profit per product</t>
  </si>
  <si>
    <t>Total Profit</t>
  </si>
  <si>
    <t>TWO WAY DATA TABLE 1</t>
  </si>
  <si>
    <t>TWO WAY DATA TABLE 2</t>
  </si>
  <si>
    <t>SCENARIO MANAGER</t>
  </si>
  <si>
    <t>SCENARIO SUMMARY</t>
  </si>
  <si>
    <t>SCENARIO PIVOT TABLE</t>
  </si>
  <si>
    <t>Course Contents</t>
  </si>
  <si>
    <t>Ajay</t>
  </si>
  <si>
    <t>Football</t>
  </si>
  <si>
    <t>Scores Greater Than Or Equal To</t>
  </si>
  <si>
    <t>Scores Less Than</t>
  </si>
  <si>
    <t>Rating</t>
  </si>
  <si>
    <t>Game ID's</t>
  </si>
  <si>
    <t>Name's</t>
  </si>
  <si>
    <t>Atl</t>
  </si>
  <si>
    <t>Bos</t>
  </si>
  <si>
    <t>Charlotte</t>
  </si>
  <si>
    <t>Chicago</t>
  </si>
  <si>
    <t>Cleveland</t>
  </si>
  <si>
    <t>Dallas</t>
  </si>
  <si>
    <t>Denver</t>
  </si>
  <si>
    <t>Detroit</t>
  </si>
  <si>
    <t>Golden</t>
  </si>
  <si>
    <t>Houston</t>
  </si>
  <si>
    <t>Indiana</t>
  </si>
  <si>
    <t>LAC</t>
  </si>
  <si>
    <t>LAL</t>
  </si>
  <si>
    <t>Memphis</t>
  </si>
  <si>
    <t>Miami</t>
  </si>
  <si>
    <t>Milwaukee</t>
  </si>
  <si>
    <t>Minnesota</t>
  </si>
  <si>
    <t>NJN</t>
  </si>
  <si>
    <t>NYK</t>
  </si>
  <si>
    <t>Orlando</t>
  </si>
  <si>
    <t>GAME ID's</t>
  </si>
  <si>
    <t>HS</t>
  </si>
  <si>
    <t>AS</t>
  </si>
  <si>
    <t>Total due amount for Oregon</t>
  </si>
  <si>
    <t>Month Listed</t>
  </si>
  <si>
    <t>Query-1</t>
  </si>
  <si>
    <t>Sum of N. County's List price only</t>
  </si>
  <si>
    <t>Sum of S. County's List Price having bedrooms &gt;3</t>
  </si>
  <si>
    <t>Sum of All except N. County's List Price having Bedrooms &gt;5 and Bathrooms &gt;=3</t>
  </si>
  <si>
    <t>Query-2</t>
  </si>
  <si>
    <t>Feb. sales for Cook for New Customer Type that exceed 200</t>
  </si>
  <si>
    <t>Initial Database</t>
  </si>
  <si>
    <t>Final Result - required</t>
  </si>
  <si>
    <t>Account No.</t>
  </si>
  <si>
    <t xml:space="preserve">200684165 MQPML ATF MQ SPECIAL EVENTS FD  Internal $10,065.49 CR </t>
  </si>
  <si>
    <t xml:space="preserve">  201853058 MBL-MGI REPS TXN A/C  Internal $0.00 CR </t>
  </si>
  <si>
    <t xml:space="preserve">  202352225 NINE 2002 - TRUST A/C  Internal $117,927.20 CR </t>
  </si>
  <si>
    <t xml:space="preserve">  202649638 TXN - RFX NOV 06  Internal $1,558.09 CR </t>
  </si>
  <si>
    <t xml:space="preserve">  206423089 ALMONDS 2007 - TXN A/C  Internal $6,940.06 CR </t>
  </si>
  <si>
    <t xml:space="preserve">  208743393 MAC EQUINOX - TRUST ACCOUNT  Internal $88.00 CR </t>
  </si>
  <si>
    <t xml:space="preserve">  211924246 TIMBER LAND TRUST 2007  Internal $43,617.12 CR </t>
  </si>
  <si>
    <t xml:space="preserve">  212169635 NINE 2003 - TXN A/C  Internal $0.00 CR </t>
  </si>
  <si>
    <t xml:space="preserve">  213477359 TRUST - RFX COMMODITY  Internal $565,936.93 CR </t>
  </si>
  <si>
    <t xml:space="preserve"> 214177453 FORESTRY 2008 - LAND S1017E  Internal $0.00 CR </t>
  </si>
  <si>
    <t xml:space="preserve">  214422560 TXN - CIR MAR 08  Internal $3,000.00 CR </t>
  </si>
  <si>
    <t xml:space="preserve">  214430316 MQ MAC EQ ASIA 2  Internal $96.96 CR </t>
  </si>
  <si>
    <t xml:space="preserve">  216335778 MFPML ATF RGV SOPH INV TRUST  Internal $25,931.81 DR </t>
  </si>
  <si>
    <t xml:space="preserve"> 221114481 MDAF - TXN A/C  Internal $47,366.62 CR </t>
  </si>
  <si>
    <t>Query-3</t>
  </si>
  <si>
    <t>If Total Performance is &gt;=15 then Qualified otherwise Disqualified</t>
  </si>
  <si>
    <t>If Individual Performance is &gt;=5 then Qualified otherwise Disqualified (If with And)</t>
  </si>
  <si>
    <t>If Individual Performance is &gt;=5 then Qualified otherwise Disqualified (If with Or)</t>
  </si>
  <si>
    <t>NestedIf</t>
  </si>
  <si>
    <t>25+</t>
  </si>
  <si>
    <t>&lt;=25</t>
  </si>
  <si>
    <t>&lt;=20</t>
  </si>
  <si>
    <t>&lt;=15</t>
  </si>
  <si>
    <t>&lt;=10</t>
  </si>
  <si>
    <t>Query-4</t>
  </si>
  <si>
    <t>Department</t>
  </si>
  <si>
    <t>Extension</t>
  </si>
  <si>
    <t>Date Hired</t>
  </si>
  <si>
    <t>Enter a name --&gt;</t>
  </si>
  <si>
    <t>Davis</t>
  </si>
  <si>
    <t>Allen</t>
  </si>
  <si>
    <t>Yolanda</t>
  </si>
  <si>
    <t>Sales</t>
  </si>
  <si>
    <t>Baker</t>
  </si>
  <si>
    <t>Nancy</t>
  </si>
  <si>
    <t>Operations</t>
  </si>
  <si>
    <t>Bunnel</t>
  </si>
  <si>
    <t>Ken</t>
  </si>
  <si>
    <t>Marketing</t>
  </si>
  <si>
    <t>Charles</t>
  </si>
  <si>
    <t>Larry</t>
  </si>
  <si>
    <t>Administration</t>
  </si>
  <si>
    <t>Cramden</t>
  </si>
  <si>
    <t>Moe</t>
  </si>
  <si>
    <t>Rita</t>
  </si>
  <si>
    <t>Dunwell</t>
  </si>
  <si>
    <t>James</t>
  </si>
  <si>
    <t>Ellis</t>
  </si>
  <si>
    <t>Pamela</t>
  </si>
  <si>
    <t>Data Processing</t>
  </si>
  <si>
    <t>Endow</t>
  </si>
  <si>
    <t>Ed</t>
  </si>
  <si>
    <t>Income is Greater Than or Equal To…</t>
  </si>
  <si>
    <t>But Less Than or Equal To…</t>
  </si>
  <si>
    <t>Tax Rate</t>
  </si>
  <si>
    <t xml:space="preserve">Enter Income: </t>
  </si>
  <si>
    <t xml:space="preserve">The Tax Rate is: </t>
  </si>
  <si>
    <t>But Less Than…</t>
  </si>
  <si>
    <t>Date:</t>
  </si>
  <si>
    <t>Amount:</t>
  </si>
  <si>
    <t>Value:</t>
  </si>
  <si>
    <t>Range1</t>
  </si>
  <si>
    <t>Range2</t>
  </si>
  <si>
    <t>Bill</t>
  </si>
  <si>
    <t>MATCH &amp; INDEX</t>
  </si>
  <si>
    <t>Ellen</t>
  </si>
  <si>
    <t>LOOKUP:</t>
  </si>
  <si>
    <t>Frank</t>
  </si>
  <si>
    <t>VLOOKUP:</t>
  </si>
  <si>
    <t>Jill</t>
  </si>
  <si>
    <t>John</t>
  </si>
  <si>
    <t>Ted</t>
  </si>
  <si>
    <t>At Bats</t>
  </si>
  <si>
    <t>Average</t>
  </si>
  <si>
    <t>Player</t>
  </si>
  <si>
    <t>Player to lookup:</t>
  </si>
  <si>
    <t>Hardy</t>
  </si>
  <si>
    <t>Albertson</t>
  </si>
  <si>
    <t>Darvin</t>
  </si>
  <si>
    <t xml:space="preserve"> &lt;-- LOOKUP</t>
  </si>
  <si>
    <t>Deerberg</t>
  </si>
  <si>
    <t>At Bats:</t>
  </si>
  <si>
    <t>Gomez</t>
  </si>
  <si>
    <t>Gonzolez</t>
  </si>
  <si>
    <t xml:space="preserve"> &lt;-- INDEX and MATCH</t>
  </si>
  <si>
    <t>Henderson</t>
  </si>
  <si>
    <t>Jackson</t>
  </si>
  <si>
    <t>King</t>
  </si>
  <si>
    <t>Klorber</t>
  </si>
  <si>
    <t>Mazden</t>
  </si>
  <si>
    <t>Mendez</t>
  </si>
  <si>
    <t>Nester</t>
  </si>
  <si>
    <t>Perez</t>
  </si>
  <si>
    <t>Talisman</t>
  </si>
  <si>
    <t>Sales Rep</t>
  </si>
  <si>
    <t>Years</t>
  </si>
  <si>
    <t>Comm.
 Rate</t>
  </si>
  <si>
    <t>Commission</t>
  </si>
  <si>
    <t>&lt;=3 Years Tenure</t>
  </si>
  <si>
    <t>3+ Years Tenure</t>
  </si>
  <si>
    <t>Benson</t>
  </si>
  <si>
    <t>Sold 1</t>
  </si>
  <si>
    <t>Rate 1</t>
  </si>
  <si>
    <t>Sold 2</t>
  </si>
  <si>
    <t>Rate 2</t>
  </si>
  <si>
    <t>Davidson</t>
  </si>
  <si>
    <t>Ellison</t>
  </si>
  <si>
    <t>Hernandez</t>
  </si>
  <si>
    <t>Kelly</t>
  </si>
  <si>
    <t>Martin</t>
  </si>
  <si>
    <t>Oswald</t>
  </si>
  <si>
    <t>Reginald</t>
  </si>
  <si>
    <t>Veras</t>
  </si>
  <si>
    <t>Wilmington</t>
  </si>
  <si>
    <t>Student</t>
  </si>
  <si>
    <t>Score</t>
  </si>
  <si>
    <t>Grade</t>
  </si>
  <si>
    <t>Adams</t>
  </si>
  <si>
    <t>F</t>
  </si>
  <si>
    <t>Camden</t>
  </si>
  <si>
    <t>Dailey</t>
  </si>
  <si>
    <t>Maplethorpe</t>
  </si>
  <si>
    <t>Paulson</t>
  </si>
  <si>
    <t>Ramirez</t>
  </si>
  <si>
    <t>Sosa</t>
  </si>
  <si>
    <t>Thompson</t>
  </si>
  <si>
    <t>Wilson</t>
  </si>
  <si>
    <t xml:space="preserve">Month: </t>
  </si>
  <si>
    <t>July</t>
  </si>
  <si>
    <t>Widgets</t>
  </si>
  <si>
    <t>Sprockets</t>
  </si>
  <si>
    <t>Snapholytes</t>
  </si>
  <si>
    <t>Combined</t>
  </si>
  <si>
    <t xml:space="preserve">Product: </t>
  </si>
  <si>
    <t xml:space="preserve">Month : </t>
  </si>
  <si>
    <t xml:space="preserve">Product : </t>
  </si>
  <si>
    <t>April</t>
  </si>
  <si>
    <t xml:space="preserve">Sales: </t>
  </si>
  <si>
    <t>May</t>
  </si>
  <si>
    <t>June</t>
  </si>
  <si>
    <t>Single-formula --&gt;</t>
  </si>
  <si>
    <t>August</t>
  </si>
  <si>
    <t>September</t>
  </si>
  <si>
    <t>October</t>
  </si>
  <si>
    <t>November</t>
  </si>
  <si>
    <t>December</t>
  </si>
  <si>
    <t>Example</t>
  </si>
  <si>
    <t>Find the corresponding conference each player is in for all 375 players</t>
  </si>
  <si>
    <t>Table 1:</t>
  </si>
  <si>
    <t>Table 2:</t>
  </si>
  <si>
    <t>Position</t>
  </si>
  <si>
    <t>Team</t>
  </si>
  <si>
    <t>Catches</t>
  </si>
  <si>
    <t>Yards</t>
  </si>
  <si>
    <t>Conference?</t>
  </si>
  <si>
    <t>Conference</t>
  </si>
  <si>
    <t>Santana Moss</t>
  </si>
  <si>
    <t>WR</t>
  </si>
  <si>
    <t>WAS</t>
  </si>
  <si>
    <t>ARI</t>
  </si>
  <si>
    <t>National</t>
  </si>
  <si>
    <t>David Patten</t>
  </si>
  <si>
    <t>ATL</t>
  </si>
  <si>
    <t>Darnerien McCants</t>
  </si>
  <si>
    <t>BAL</t>
  </si>
  <si>
    <t>American</t>
  </si>
  <si>
    <t>James Thrash</t>
  </si>
  <si>
    <t>BUF</t>
  </si>
  <si>
    <t>Taylor Jacobs</t>
  </si>
  <si>
    <t>CAR</t>
  </si>
  <si>
    <t>Kevin Dyson</t>
  </si>
  <si>
    <t>CHI</t>
  </si>
  <si>
    <t>Jimmy Farris</t>
  </si>
  <si>
    <t>CIN</t>
  </si>
  <si>
    <t>Chris Cooley</t>
  </si>
  <si>
    <t>TE</t>
  </si>
  <si>
    <t>CLE</t>
  </si>
  <si>
    <t>Robert Royal</t>
  </si>
  <si>
    <t>DAL</t>
  </si>
  <si>
    <t>Jabari Holloway</t>
  </si>
  <si>
    <t>DEN</t>
  </si>
  <si>
    <t>Brian Kozlowski</t>
  </si>
  <si>
    <t>DET</t>
  </si>
  <si>
    <t>Mike Sellers</t>
  </si>
  <si>
    <t>GB</t>
  </si>
  <si>
    <t>Billy Baber</t>
  </si>
  <si>
    <t>HOU</t>
  </si>
  <si>
    <t>Drew Bennett</t>
  </si>
  <si>
    <t>TEN</t>
  </si>
  <si>
    <t>IND</t>
  </si>
  <si>
    <t>Tyrone Calico</t>
  </si>
  <si>
    <t>JAC</t>
  </si>
  <si>
    <t>Brandon Jones</t>
  </si>
  <si>
    <t>KC</t>
  </si>
  <si>
    <t>Courtney Roby</t>
  </si>
  <si>
    <t>MIA</t>
  </si>
  <si>
    <t>Roydell Williams</t>
  </si>
  <si>
    <t>Ben Troupe</t>
  </si>
  <si>
    <t>NE</t>
  </si>
  <si>
    <t>Erron Kinney</t>
  </si>
  <si>
    <t>NO</t>
  </si>
  <si>
    <t>Bo Scaife</t>
  </si>
  <si>
    <t>NYG</t>
  </si>
  <si>
    <t>Ben Hall</t>
  </si>
  <si>
    <t>NYJ</t>
  </si>
  <si>
    <t>Steve Cucci</t>
  </si>
  <si>
    <t>OAK</t>
  </si>
  <si>
    <t>Michael Clayton</t>
  </si>
  <si>
    <t>TB</t>
  </si>
  <si>
    <t>PHI</t>
  </si>
  <si>
    <t>Joey Galloway</t>
  </si>
  <si>
    <t>PIT</t>
  </si>
  <si>
    <t>Ike Hilliard</t>
  </si>
  <si>
    <t>SD</t>
  </si>
  <si>
    <t>Edell Shepherd</t>
  </si>
  <si>
    <t>SEA</t>
  </si>
  <si>
    <t>Anthony DiCosmo</t>
  </si>
  <si>
    <t>SF</t>
  </si>
  <si>
    <t>Anthony Becht</t>
  </si>
  <si>
    <t>STL</t>
  </si>
  <si>
    <t>Alex Smith</t>
  </si>
  <si>
    <t>Will Heller</t>
  </si>
  <si>
    <t>Dave Moore</t>
  </si>
  <si>
    <t>Nate Lawrie</t>
  </si>
  <si>
    <t>Torry Holt</t>
  </si>
  <si>
    <t>Isaac Bruce</t>
  </si>
  <si>
    <t>Kevin Curtis</t>
  </si>
  <si>
    <t>Shaun McDonald</t>
  </si>
  <si>
    <t>Dane Looker</t>
  </si>
  <si>
    <t>Mike Furrey</t>
  </si>
  <si>
    <t>Brandon Manumaleuna</t>
  </si>
  <si>
    <t>Roland Williams</t>
  </si>
  <si>
    <t>Dauntae Finger</t>
  </si>
  <si>
    <t>Mike Brake</t>
  </si>
  <si>
    <t>Erik Jensen</t>
  </si>
  <si>
    <t>Brandon Lloyd</t>
  </si>
  <si>
    <t>Johnnie Morton</t>
  </si>
  <si>
    <t>Arnaz Battle</t>
  </si>
  <si>
    <t>Rashaun Woods</t>
  </si>
  <si>
    <t>Jason McAddley</t>
  </si>
  <si>
    <t>P.J. Fleck</t>
  </si>
  <si>
    <t>Marcus Maxwell</t>
  </si>
  <si>
    <t>Javin Hunter</t>
  </si>
  <si>
    <t>Eric Johnson</t>
  </si>
  <si>
    <t>Steve Bush</t>
  </si>
  <si>
    <t>Aaron Walker</t>
  </si>
  <si>
    <t>Neil Johnson</t>
  </si>
  <si>
    <t>Patrick Estes</t>
  </si>
  <si>
    <t>Darrell Jackson</t>
  </si>
  <si>
    <t>Bobby Engram</t>
  </si>
  <si>
    <t>Jerome Pathon</t>
  </si>
  <si>
    <t>Bobby Shaw</t>
  </si>
  <si>
    <t>Joe Jurevicius</t>
  </si>
  <si>
    <t>Jerheme Urban</t>
  </si>
  <si>
    <t>Alex Bannister</t>
  </si>
  <si>
    <t>Jerramy Stevens</t>
  </si>
  <si>
    <t>Itula Mili</t>
  </si>
  <si>
    <t>Ryan Hannam</t>
  </si>
  <si>
    <t>Brock Edwards</t>
  </si>
  <si>
    <t>Calen Powell</t>
  </si>
  <si>
    <t>Keenan McCardell</t>
  </si>
  <si>
    <t>Reche Caldwell</t>
  </si>
  <si>
    <t>Eric Parker</t>
  </si>
  <si>
    <t>Kassim Osgood</t>
  </si>
  <si>
    <t>Vincent Jackson</t>
  </si>
  <si>
    <t>Malcom Floyd</t>
  </si>
  <si>
    <t>Antonio Gates</t>
  </si>
  <si>
    <t>Ryan Krause</t>
  </si>
  <si>
    <t>Justin Peelle</t>
  </si>
  <si>
    <t>Cody McCarty</t>
  </si>
  <si>
    <t>Danny Young</t>
  </si>
  <si>
    <t>Hines Ward</t>
  </si>
  <si>
    <t>Antwaan Randle-El</t>
  </si>
  <si>
    <t>Cedrick Wilson</t>
  </si>
  <si>
    <t>Chris Doering</t>
  </si>
  <si>
    <t>Lee Mays</t>
  </si>
  <si>
    <t>Fred Gibson</t>
  </si>
  <si>
    <t>Heath Miller</t>
  </si>
  <si>
    <t>Jerame Tuman</t>
  </si>
  <si>
    <t>Walter Rasby</t>
  </si>
  <si>
    <t>Matt Cushing</t>
  </si>
  <si>
    <t>Matt Kranchick</t>
  </si>
  <si>
    <t>Terrell Owens</t>
  </si>
  <si>
    <t>Greg Lewis</t>
  </si>
  <si>
    <t>Reggie Brown</t>
  </si>
  <si>
    <t>Todd Pinkston</t>
  </si>
  <si>
    <t>Billy McMullen</t>
  </si>
  <si>
    <t>L.J. Smith</t>
  </si>
  <si>
    <t>Chad Lewis</t>
  </si>
  <si>
    <t>James Whalen</t>
  </si>
  <si>
    <t>Mike Bartrum</t>
  </si>
  <si>
    <t>Andy Thorn</t>
  </si>
  <si>
    <t>Randy Moss</t>
  </si>
  <si>
    <t>Jerry Porter</t>
  </si>
  <si>
    <t>Ronald Curry</t>
  </si>
  <si>
    <t>Doug Gabriel</t>
  </si>
  <si>
    <t>Alvis Whitted</t>
  </si>
  <si>
    <t>John Stone</t>
  </si>
  <si>
    <t>Johnnie Morant</t>
  </si>
  <si>
    <t>Randal Williams</t>
  </si>
  <si>
    <t>Teyo Johnson</t>
  </si>
  <si>
    <t>Courtney Anderson</t>
  </si>
  <si>
    <t>Josh Norman</t>
  </si>
  <si>
    <t>Rickey Dudley</t>
  </si>
  <si>
    <t>John Paul Foschi</t>
  </si>
  <si>
    <t>Laveranues Coles</t>
  </si>
  <si>
    <t>Justin McCareins</t>
  </si>
  <si>
    <t>Wayne Chrebet</t>
  </si>
  <si>
    <t>Jerricho Cotchery</t>
  </si>
  <si>
    <t>Jonathan Carter</t>
  </si>
  <si>
    <t>Doug Jolley</t>
  </si>
  <si>
    <t>Chris Baker</t>
  </si>
  <si>
    <t>Joel Dreessen</t>
  </si>
  <si>
    <t>Matthew Chila</t>
  </si>
  <si>
    <t>James Dearth</t>
  </si>
  <si>
    <t>Plaxico Burress</t>
  </si>
  <si>
    <t>Amani Toomer</t>
  </si>
  <si>
    <t>Tim Carter</t>
  </si>
  <si>
    <t>David Tyree</t>
  </si>
  <si>
    <t>Willie Ponder</t>
  </si>
  <si>
    <t>Jamaar Taylor</t>
  </si>
  <si>
    <t>Zuriel Smith</t>
  </si>
  <si>
    <t>Jeremy Shockey</t>
  </si>
  <si>
    <t>Visanthe Shiancoe</t>
  </si>
  <si>
    <t>Chris Luzar</t>
  </si>
  <si>
    <t>Darius Williams</t>
  </si>
  <si>
    <t>Beau Fullerton</t>
  </si>
  <si>
    <t>Joe Horn</t>
  </si>
  <si>
    <t>Donte' Stallworth</t>
  </si>
  <si>
    <t>Az-Zahir Hakim</t>
  </si>
  <si>
    <t>Devery Henderson</t>
  </si>
  <si>
    <t>Talman Gardner</t>
  </si>
  <si>
    <t>Michael Lewis</t>
  </si>
  <si>
    <t>Nate Poole</t>
  </si>
  <si>
    <t>Boo Williams</t>
  </si>
  <si>
    <t>Ernie Conwell</t>
  </si>
  <si>
    <t>Shad Meier</t>
  </si>
  <si>
    <t>Zach Hilton</t>
  </si>
  <si>
    <t>Lamont Hall</t>
  </si>
  <si>
    <t>Deion Branch</t>
  </si>
  <si>
    <t>David Givens</t>
  </si>
  <si>
    <t>David Terrell</t>
  </si>
  <si>
    <t>Bethel Johnson</t>
  </si>
  <si>
    <t>Troy Brown</t>
  </si>
  <si>
    <t>Tim Dwight</t>
  </si>
  <si>
    <t>Cedric James</t>
  </si>
  <si>
    <t>Ben Watson</t>
  </si>
  <si>
    <t>Daniel Graham</t>
  </si>
  <si>
    <t>Christian Fauria</t>
  </si>
  <si>
    <t>Jed Weaver</t>
  </si>
  <si>
    <t>John Lumpkin</t>
  </si>
  <si>
    <t>Nate Burleson</t>
  </si>
  <si>
    <t>Troy Williamson</t>
  </si>
  <si>
    <t>Marcus Robinson</t>
  </si>
  <si>
    <t>Travis Taylor</t>
  </si>
  <si>
    <t>Kelly Campbell</t>
  </si>
  <si>
    <t>Daryl Jones</t>
  </si>
  <si>
    <t>Avion Black</t>
  </si>
  <si>
    <t>Keenan Howry</t>
  </si>
  <si>
    <t>Jermaine Wiggins</t>
  </si>
  <si>
    <t>Jimmy Kleinsasser</t>
  </si>
  <si>
    <t>Richard Owens</t>
  </si>
  <si>
    <t>Sean Berton</t>
  </si>
  <si>
    <t>Jeff Dugan</t>
  </si>
  <si>
    <t>Chris Chambers</t>
  </si>
  <si>
    <t>Marty Booker</t>
  </si>
  <si>
    <t>David Boston</t>
  </si>
  <si>
    <t>Derrius Thompson</t>
  </si>
  <si>
    <t>Bryan Gilmore</t>
  </si>
  <si>
    <t>Danny Farmer</t>
  </si>
  <si>
    <t>Kendall Newson</t>
  </si>
  <si>
    <t>Randy McMichael</t>
  </si>
  <si>
    <t>Donald Lee</t>
  </si>
  <si>
    <t>Alex Holmes</t>
  </si>
  <si>
    <t>Ed Perry</t>
  </si>
  <si>
    <t>Jason Rader</t>
  </si>
  <si>
    <t>Eddie Kennison</t>
  </si>
  <si>
    <t>Samie Parker</t>
  </si>
  <si>
    <t>Marc Boerigter</t>
  </si>
  <si>
    <t>Freddie Mitchell</t>
  </si>
  <si>
    <t>Dante Hall</t>
  </si>
  <si>
    <t>Craphonso Thorpe</t>
  </si>
  <si>
    <t>Chris Horn</t>
  </si>
  <si>
    <t>Tony Gonzalez</t>
  </si>
  <si>
    <t>Kris Wilson</t>
  </si>
  <si>
    <t>Jason Dunn</t>
  </si>
  <si>
    <t>Edwin Thompson</t>
  </si>
  <si>
    <t>Mike Kallfelz</t>
  </si>
  <si>
    <t>Jimmy Smith</t>
  </si>
  <si>
    <t>Reggie Williams</t>
  </si>
  <si>
    <t>Matt Jones</t>
  </si>
  <si>
    <t>Ernest Wilford</t>
  </si>
  <si>
    <t>Troy Edwards</t>
  </si>
  <si>
    <t>Cortez Hankton</t>
  </si>
  <si>
    <t>Chris Cole</t>
  </si>
  <si>
    <t>George Wrighster</t>
  </si>
  <si>
    <t>Kyle Brady</t>
  </si>
  <si>
    <t>Todd Yoder</t>
  </si>
  <si>
    <t>Brian Jones</t>
  </si>
  <si>
    <t>Cam Quayle</t>
  </si>
  <si>
    <t>Marvin Harrison</t>
  </si>
  <si>
    <t>Reggie Wayne</t>
  </si>
  <si>
    <t>Brandon Stokley</t>
  </si>
  <si>
    <t>Troy Walters</t>
  </si>
  <si>
    <t>Aaron Moorehead</t>
  </si>
  <si>
    <t>Brad Pyatt</t>
  </si>
  <si>
    <t>Dallas Clark</t>
  </si>
  <si>
    <t>Ben Hartsock</t>
  </si>
  <si>
    <t>Ben Utecht</t>
  </si>
  <si>
    <t>Joey Hawkins</t>
  </si>
  <si>
    <t>Joe Kuykendall</t>
  </si>
  <si>
    <t>Andre Johnson</t>
  </si>
  <si>
    <t>Jabar Gaffney</t>
  </si>
  <si>
    <t>Corey Bradford</t>
  </si>
  <si>
    <t>Jerome Mathis</t>
  </si>
  <si>
    <t>Derick Armstrong</t>
  </si>
  <si>
    <t>Reggie Swinton</t>
  </si>
  <si>
    <t>Billy Miller</t>
  </si>
  <si>
    <t>Marcellus Rivers</t>
  </si>
  <si>
    <t>Mark Bruener</t>
  </si>
  <si>
    <t>Bennie Joppru</t>
  </si>
  <si>
    <t>Aaron Halterman</t>
  </si>
  <si>
    <t>Javon Walker</t>
  </si>
  <si>
    <t>Donald Driver</t>
  </si>
  <si>
    <t>Robert Ferguson</t>
  </si>
  <si>
    <t>Antonio Chatman</t>
  </si>
  <si>
    <t>Terrence Murphy</t>
  </si>
  <si>
    <t>Craig Bragg</t>
  </si>
  <si>
    <t>Andrae Thurman</t>
  </si>
  <si>
    <t>Bubba Franks</t>
  </si>
  <si>
    <t>David Martin</t>
  </si>
  <si>
    <t>Ben Steele</t>
  </si>
  <si>
    <t>Alphonso Collins</t>
  </si>
  <si>
    <t>Steve Fleming</t>
  </si>
  <si>
    <t>Roy Williams</t>
  </si>
  <si>
    <t>Charles Rogers</t>
  </si>
  <si>
    <t>Mike Williams</t>
  </si>
  <si>
    <t>Tai Streets</t>
  </si>
  <si>
    <t>Kevin Johnson</t>
  </si>
  <si>
    <t>Scott Vines</t>
  </si>
  <si>
    <t>David Kircus</t>
  </si>
  <si>
    <t>Eddie Drummond</t>
  </si>
  <si>
    <t>Marcus Pollard</t>
  </si>
  <si>
    <t>Casey Fitzsimmons</t>
  </si>
  <si>
    <t>Justin Swift</t>
  </si>
  <si>
    <t>Khary Jackson</t>
  </si>
  <si>
    <t>Leonard Stephens</t>
  </si>
  <si>
    <t>Ashley Lelie</t>
  </si>
  <si>
    <t>Rod Smith</t>
  </si>
  <si>
    <t>Darius Watts</t>
  </si>
  <si>
    <t>Jerry Rice</t>
  </si>
  <si>
    <t>Nate Jackson</t>
  </si>
  <si>
    <t>Triandos Luke</t>
  </si>
  <si>
    <t>Jeb Putzier</t>
  </si>
  <si>
    <t>Stephen Alexander</t>
  </si>
  <si>
    <t>Patrick Hape</t>
  </si>
  <si>
    <t>Dwayne Carswell</t>
  </si>
  <si>
    <t>Mike Leach</t>
  </si>
  <si>
    <t>Keyshawn Johnson</t>
  </si>
  <si>
    <t>Terry Glenn</t>
  </si>
  <si>
    <t>Quincy Morgan</t>
  </si>
  <si>
    <t>Patrick Crayton</t>
  </si>
  <si>
    <t>Terrance Copper</t>
  </si>
  <si>
    <t>Ahmad Merritt</t>
  </si>
  <si>
    <t>Jason Witten</t>
  </si>
  <si>
    <t>Dan Campbell</t>
  </si>
  <si>
    <t>Tony Curtis</t>
  </si>
  <si>
    <t>Sean Ryan</t>
  </si>
  <si>
    <t>Brett Pierce</t>
  </si>
  <si>
    <t>Antonio Bryant</t>
  </si>
  <si>
    <t>Braylon Edwards</t>
  </si>
  <si>
    <t>Andre Davis</t>
  </si>
  <si>
    <t>Dennis Northcutt</t>
  </si>
  <si>
    <t>Frisman Jackson</t>
  </si>
  <si>
    <t>Steve Heiden</t>
  </si>
  <si>
    <t>Aaron Shea</t>
  </si>
  <si>
    <t>Keith Heinrich</t>
  </si>
  <si>
    <t>Keith Willis</t>
  </si>
  <si>
    <t>Ivory McCoy</t>
  </si>
  <si>
    <t>Chad Johnson</t>
  </si>
  <si>
    <t>T.J. Houshmandzadeh</t>
  </si>
  <si>
    <t>Peter Warrick</t>
  </si>
  <si>
    <t>Kelley Washington</t>
  </si>
  <si>
    <t>Chris Henry</t>
  </si>
  <si>
    <t>Kevin Walter</t>
  </si>
  <si>
    <t>Cliff Russell</t>
  </si>
  <si>
    <t>Matt Schobel</t>
  </si>
  <si>
    <t>Reggie Kelly</t>
  </si>
  <si>
    <t>Tony Stewart</t>
  </si>
  <si>
    <t>Brad St. Louis</t>
  </si>
  <si>
    <t>Michael Woolridge</t>
  </si>
  <si>
    <t>Muhsin Muhammad</t>
  </si>
  <si>
    <t>Justin Gage</t>
  </si>
  <si>
    <t>Bernard Berrian</t>
  </si>
  <si>
    <t>Bobby Wade</t>
  </si>
  <si>
    <t>Eddie Berlin</t>
  </si>
  <si>
    <t>Mark Bradley</t>
  </si>
  <si>
    <t>Ron Johnson</t>
  </si>
  <si>
    <t>Desmond Clark</t>
  </si>
  <si>
    <t>Dustin Lyman</t>
  </si>
  <si>
    <t>Darnell Sanders</t>
  </si>
  <si>
    <t>John Gilmore</t>
  </si>
  <si>
    <t>John Owens</t>
  </si>
  <si>
    <t>Steve Smith</t>
  </si>
  <si>
    <t>Keary Colbert</t>
  </si>
  <si>
    <t>Rod Gardner</t>
  </si>
  <si>
    <t>Ricky Proehl</t>
  </si>
  <si>
    <t>Drew Carter</t>
  </si>
  <si>
    <t>Karl Hankton</t>
  </si>
  <si>
    <t>Kris Mangum</t>
  </si>
  <si>
    <t>Mike Seidman</t>
  </si>
  <si>
    <t>Chad Mustard</t>
  </si>
  <si>
    <t>Michael Gaines</t>
  </si>
  <si>
    <t>Dan Curley</t>
  </si>
  <si>
    <t>Lee Evans</t>
  </si>
  <si>
    <t>Eric Moulds</t>
  </si>
  <si>
    <t>Roscoe Parrish</t>
  </si>
  <si>
    <t>Sam Aiken</t>
  </si>
  <si>
    <t>Josh Reed</t>
  </si>
  <si>
    <t>Mark Campbell</t>
  </si>
  <si>
    <t>Tim Euhus</t>
  </si>
  <si>
    <t>Rod Trafford</t>
  </si>
  <si>
    <t>Kevin Everett</t>
  </si>
  <si>
    <t>Brad Cieslak</t>
  </si>
  <si>
    <t>Derrick Mason</t>
  </si>
  <si>
    <t>Mark Clayton</t>
  </si>
  <si>
    <t>Clarence Moore</t>
  </si>
  <si>
    <t>Randy Hymes</t>
  </si>
  <si>
    <t>Devard Darling</t>
  </si>
  <si>
    <t>Patrick Johnson</t>
  </si>
  <si>
    <t>Todd Heap</t>
  </si>
  <si>
    <t>Terry Jones</t>
  </si>
  <si>
    <t>Daniel Wilcox</t>
  </si>
  <si>
    <t>Darnell Dinkins</t>
  </si>
  <si>
    <t>Trent Smith</t>
  </si>
  <si>
    <t>Michael Jenkins</t>
  </si>
  <si>
    <t>Peerless Price</t>
  </si>
  <si>
    <t>Dez White</t>
  </si>
  <si>
    <t>Brian Finneran</t>
  </si>
  <si>
    <t>Roddy White</t>
  </si>
  <si>
    <t>Alge Crumpler</t>
  </si>
  <si>
    <t>Dwayne Blakley</t>
  </si>
  <si>
    <t>Mark Anelli</t>
  </si>
  <si>
    <t>Derek Rackley</t>
  </si>
  <si>
    <t>David Rackley</t>
  </si>
  <si>
    <t>Larry Fitzgerald</t>
  </si>
  <si>
    <t>Anquan Boldin</t>
  </si>
  <si>
    <t>Bryant Johnson</t>
  </si>
  <si>
    <t>Charles Lee</t>
  </si>
  <si>
    <t>Lawrence Hamilton</t>
  </si>
  <si>
    <t>Reggie Newhouse</t>
  </si>
  <si>
    <t>Eric Edwards</t>
  </si>
  <si>
    <t>Adam Bergen</t>
  </si>
  <si>
    <t>Robert Blizzard</t>
  </si>
  <si>
    <t>Andy Stokes</t>
  </si>
  <si>
    <t>John Bronson</t>
  </si>
  <si>
    <t>Prepare a Payment schedule with a chart.</t>
  </si>
  <si>
    <t>Loan amount:</t>
  </si>
  <si>
    <t>DOJ</t>
  </si>
  <si>
    <t>Designaion</t>
  </si>
  <si>
    <t>Name</t>
  </si>
  <si>
    <t>Location</t>
  </si>
  <si>
    <t>Annual
Salary</t>
  </si>
  <si>
    <t>Monthly
Salary</t>
  </si>
  <si>
    <t>Friday</t>
  </si>
  <si>
    <t>Exe</t>
  </si>
  <si>
    <t>James Millen</t>
  </si>
  <si>
    <t>Los Angeles</t>
  </si>
  <si>
    <t>Jeffrey P. Jones</t>
  </si>
  <si>
    <t>Seattle</t>
  </si>
  <si>
    <t>Joe Morrison</t>
  </si>
  <si>
    <t>Monday</t>
  </si>
  <si>
    <t>Kurt Kamichoff</t>
  </si>
  <si>
    <t>John T. Foster</t>
  </si>
  <si>
    <t>Tuesday</t>
  </si>
  <si>
    <t>Anthony Taylor</t>
  </si>
  <si>
    <t>Wednesday</t>
  </si>
  <si>
    <t>Phillip A. Todd</t>
  </si>
  <si>
    <t>Portland</t>
  </si>
  <si>
    <t>Chris Poundsworth</t>
  </si>
  <si>
    <t>Mgr</t>
  </si>
  <si>
    <t>Ivan Silberstein</t>
  </si>
  <si>
    <t>Rick Fogerty</t>
  </si>
  <si>
    <t>Michael Hayden</t>
  </si>
  <si>
    <t>Sr Exe</t>
  </si>
  <si>
    <t>Richard E. Card</t>
  </si>
  <si>
    <t>Charles S. Billings</t>
  </si>
  <si>
    <t>Aamir</t>
  </si>
  <si>
    <t>Sr Mgr</t>
  </si>
  <si>
    <t>Clark Bickerson</t>
  </si>
  <si>
    <t>Now</t>
  </si>
  <si>
    <t>Now-Today</t>
  </si>
  <si>
    <t>Day</t>
  </si>
  <si>
    <t>Autofill</t>
  </si>
  <si>
    <t>Que-1</t>
  </si>
  <si>
    <t>What is the daily total new deposit amount for each branch?</t>
  </si>
  <si>
    <t>Que-2</t>
  </si>
  <si>
    <t>How many accounts were opened at each branch, broken down by account type?</t>
  </si>
  <si>
    <t>Que-3</t>
  </si>
  <si>
    <t>What types of accounts do tellers open most often?</t>
  </si>
  <si>
    <t>Que-4</t>
  </si>
  <si>
    <t>How does the Central branch compare to the other two branches?</t>
  </si>
  <si>
    <t>Que-5</t>
  </si>
  <si>
    <t>In which branch do tellers open the most checking accounts for new customers?</t>
  </si>
  <si>
    <t>Append zero in front of each Invoice to make 6 digits invoice number.</t>
  </si>
  <si>
    <t>S.no</t>
  </si>
  <si>
    <t>Invoice no</t>
  </si>
  <si>
    <t>Combination of chart, list and nested function</t>
  </si>
  <si>
    <t>Assets</t>
  </si>
  <si>
    <t>Sydney</t>
  </si>
  <si>
    <t>Brisbane</t>
  </si>
  <si>
    <t>CASH + BALANCES AT CENTRAL BNK</t>
  </si>
  <si>
    <t>DERIVATIVE FIN INSTRUMENTS POS</t>
  </si>
  <si>
    <t>DUE FROM BANKS</t>
  </si>
  <si>
    <t>DUE FROM CONTROLLED ENTITIES</t>
  </si>
  <si>
    <t>INTANGIBLE ASSETS</t>
  </si>
  <si>
    <t>INVESTMENTS IN ASSOC ENTITIES</t>
  </si>
  <si>
    <t>INVESTMENTS SEC AVAIL FOR SALE</t>
  </si>
  <si>
    <t>LOAN ASSETS - AMORTISED COST</t>
  </si>
  <si>
    <t>OTHER ASSETS</t>
  </si>
  <si>
    <t>TOTAL ASSETS</t>
  </si>
  <si>
    <t>Step 1: Nested function</t>
  </si>
  <si>
    <t>Step 2: Create database</t>
  </si>
  <si>
    <t>Step 3: Create Pie-chart using database</t>
  </si>
  <si>
    <t>Customer Satisfaction by Age Group</t>
  </si>
  <si>
    <t>Percent 'Very Satisfied' by customer age</t>
  </si>
  <si>
    <t>&lt; 30</t>
  </si>
  <si>
    <t>30-49</t>
  </si>
  <si>
    <t>50+</t>
  </si>
  <si>
    <t>Jan</t>
  </si>
  <si>
    <t>Feb</t>
  </si>
  <si>
    <t>Mar</t>
  </si>
  <si>
    <t>Apr</t>
  </si>
  <si>
    <t>Jun</t>
  </si>
  <si>
    <t>Item</t>
  </si>
  <si>
    <t>Strongly
Agree</t>
  </si>
  <si>
    <t>Agree</t>
  </si>
  <si>
    <t>Undecided</t>
  </si>
  <si>
    <t>Disagree</t>
  </si>
  <si>
    <t>Strongly
Disagree</t>
  </si>
  <si>
    <t>Store locations are convenient</t>
  </si>
  <si>
    <t>Store hours are convenient</t>
  </si>
  <si>
    <t>Stores are well-maintained</t>
  </si>
  <si>
    <t>I like your web site</t>
  </si>
  <si>
    <t>Employees are friendly</t>
  </si>
  <si>
    <t>You have a good selection of products</t>
  </si>
  <si>
    <t>I like your TV ads</t>
  </si>
  <si>
    <t>You sell quality products</t>
  </si>
  <si>
    <t>Overall, I am satisfied</t>
  </si>
  <si>
    <t>I would recommend your company</t>
  </si>
  <si>
    <t>Daily Sales</t>
  </si>
  <si>
    <t>National R&amp;D expenditures, by source of funds: 1953–2000</t>
  </si>
  <si>
    <t>Industry</t>
  </si>
  <si>
    <t>Federal</t>
  </si>
  <si>
    <t>Other</t>
  </si>
  <si>
    <t>Population Projections (in thousands)</t>
  </si>
  <si>
    <t>Qtr-1</t>
  </si>
  <si>
    <t>Qtr-2</t>
  </si>
  <si>
    <t>Qtr-3</t>
  </si>
  <si>
    <t>Qtr-4</t>
  </si>
  <si>
    <t>Version</t>
  </si>
  <si>
    <t>Number of users</t>
  </si>
  <si>
    <t>Excel 2007</t>
  </si>
  <si>
    <t>Excel 2003</t>
  </si>
  <si>
    <t>Excel 2002</t>
  </si>
  <si>
    <t>Older version</t>
  </si>
  <si>
    <t>Category</t>
  </si>
  <si>
    <t>Rent</t>
  </si>
  <si>
    <t>Supplies</t>
  </si>
  <si>
    <t>Utilities</t>
  </si>
  <si>
    <t>Region 1 Salary</t>
  </si>
  <si>
    <t>Region 2 Salary</t>
  </si>
  <si>
    <t>Region 3 Salary</t>
  </si>
  <si>
    <t>Region 4 Salary</t>
  </si>
  <si>
    <t>Volume</t>
  </si>
  <si>
    <t>Open</t>
  </si>
  <si>
    <t>High</t>
  </si>
  <si>
    <t>Low</t>
  </si>
  <si>
    <t>Close</t>
  </si>
  <si>
    <t>May Temperature Data</t>
  </si>
  <si>
    <t>Calls</t>
  </si>
  <si>
    <t>Jul</t>
  </si>
  <si>
    <t>Aug</t>
  </si>
  <si>
    <t>Sep</t>
  </si>
  <si>
    <t>Oct</t>
  </si>
  <si>
    <t>Nov</t>
  </si>
  <si>
    <t>Dec</t>
  </si>
  <si>
    <t>Snow Ski Sales</t>
  </si>
  <si>
    <t>Water Ski Sales</t>
  </si>
  <si>
    <t>Participant</t>
  </si>
  <si>
    <t>Original
Wieight</t>
  </si>
  <si>
    <t>Weeks in
Program</t>
  </si>
  <si>
    <t>Weight
Loss</t>
  </si>
  <si>
    <t>Ray</t>
  </si>
  <si>
    <t>Pat</t>
  </si>
  <si>
    <t>George</t>
  </si>
  <si>
    <t>Kevin</t>
  </si>
  <si>
    <t>Joe</t>
  </si>
  <si>
    <t>Cindy</t>
  </si>
  <si>
    <t>Terry</t>
  </si>
  <si>
    <t>Sales by State</t>
  </si>
  <si>
    <t>1st Half</t>
  </si>
  <si>
    <t>2nd Half</t>
  </si>
  <si>
    <t>Moore’s Law: 1971–2005</t>
  </si>
  <si>
    <t>Transisters per sq. inch</t>
  </si>
  <si>
    <t>Actual</t>
  </si>
  <si>
    <t>Projected</t>
  </si>
  <si>
    <t>The observation made in 1965 by Gordon</t>
  </si>
  <si>
    <t>Moore, co-founder of Intel, that the number of</t>
  </si>
  <si>
    <t>transistors per square inch on integrated</t>
  </si>
  <si>
    <t>circuits had doubled every year since the</t>
  </si>
  <si>
    <t>integrated circuit was invented.</t>
  </si>
  <si>
    <t>Sum of the length of the characters:-</t>
  </si>
  <si>
    <t>Product ID</t>
  </si>
  <si>
    <t>A-401</t>
  </si>
  <si>
    <t>A-403</t>
  </si>
  <si>
    <t>A-404</t>
  </si>
  <si>
    <t>A-409</t>
  </si>
  <si>
    <t>A-412</t>
  </si>
  <si>
    <t>A-415</t>
  </si>
  <si>
    <t>A-503</t>
  </si>
  <si>
    <t>A-511</t>
  </si>
  <si>
    <t>A-536</t>
  </si>
  <si>
    <t>A-402</t>
  </si>
  <si>
    <t>A-408</t>
  </si>
  <si>
    <t>A-490</t>
  </si>
  <si>
    <t>A-502</t>
  </si>
  <si>
    <t>A-505</t>
  </si>
  <si>
    <t>A-515</t>
  </si>
  <si>
    <t>A-523</t>
  </si>
  <si>
    <t>A-407</t>
  </si>
  <si>
    <t>A-405</t>
  </si>
  <si>
    <t>A-406</t>
  </si>
  <si>
    <t>A-512</t>
  </si>
  <si>
    <t>A-514</t>
  </si>
  <si>
    <t>A-533</t>
  </si>
  <si>
    <t>A-535</t>
  </si>
  <si>
    <t>Loan Term (Months):</t>
  </si>
  <si>
    <t>Interest Rate (APR):</t>
  </si>
  <si>
    <t>Units</t>
  </si>
  <si>
    <t>Profit/Unit</t>
  </si>
  <si>
    <t>Profit</t>
  </si>
  <si>
    <t>Class Contents Finallllllllllllllllllllllll</t>
  </si>
  <si>
    <t>EMI</t>
  </si>
  <si>
    <t>Rate</t>
  </si>
  <si>
    <t>Interest Part Calculation</t>
  </si>
  <si>
    <t>No. of Insatallments</t>
  </si>
  <si>
    <t>Principal Part Calculation</t>
  </si>
  <si>
    <t>Base Vale/Present Value</t>
  </si>
  <si>
    <t>Loan Table</t>
  </si>
  <si>
    <t>Cummulative Principal</t>
  </si>
  <si>
    <t>Principal Left</t>
  </si>
  <si>
    <t>&gt;=50</t>
  </si>
  <si>
    <t>&gt;=40</t>
  </si>
  <si>
    <t>&lt;=40</t>
  </si>
  <si>
    <t>&lt;=250000</t>
  </si>
  <si>
    <t>&lt;=300000</t>
  </si>
  <si>
    <t>&lt;=350000</t>
  </si>
  <si>
    <t>&gt;3</t>
  </si>
  <si>
    <t>a</t>
  </si>
  <si>
    <t>b</t>
  </si>
  <si>
    <t>VBA</t>
  </si>
  <si>
    <t>SUB</t>
  </si>
  <si>
    <t>Function</t>
  </si>
  <si>
    <t>Procedures</t>
  </si>
  <si>
    <t>Excel Normally does this only by recording only</t>
  </si>
  <si>
    <t>Sub Name1()</t>
  </si>
  <si>
    <t>Sub Name2()</t>
  </si>
  <si>
    <t>'</t>
  </si>
  <si>
    <t>' Name1 Macro</t>
  </si>
  <si>
    <t>' Name2 Macro</t>
  </si>
  <si>
    <t xml:space="preserve">    ActiveCell.FormulaR1C1 = "Harpreet Singh"</t>
  </si>
  <si>
    <t xml:space="preserve">    Range("A2").Select</t>
  </si>
  <si>
    <t xml:space="preserve">    ActiveCell.Offset(1, 0).Range("A1").Select</t>
  </si>
  <si>
    <t>End Sub</t>
  </si>
  <si>
    <t>VBA is based on OOB-Object oriented Programming</t>
  </si>
  <si>
    <t>VBA based on Objects</t>
  </si>
  <si>
    <t>Every thing is object in Excel and it is based on it</t>
  </si>
  <si>
    <t>Worksheet&gt;Sheet&gt;Cell</t>
  </si>
  <si>
    <t>Its an object under Object</t>
  </si>
  <si>
    <t>We can write macros in Sheet, Workbook, or Modules</t>
  </si>
  <si>
    <t>Writing macros in Sheets and Workbook are used in Event handler macros. Which are executed on the happening of a particular event.</t>
  </si>
  <si>
    <t>Macros are of two types</t>
  </si>
  <si>
    <t>1st Sub Procedure</t>
  </si>
  <si>
    <t>2nd Function procedure.</t>
  </si>
  <si>
    <t>My first Codes</t>
  </si>
  <si>
    <t>Sub reach()</t>
  </si>
  <si>
    <t>Excel.Application.Workbooks("Book2").Worksheets("Sheet1").Range("A1").Value = "Harpreet Singh"</t>
  </si>
  <si>
    <t>Q. How to target one cell and write some thing over there?</t>
  </si>
  <si>
    <t>Variables</t>
  </si>
  <si>
    <t>Option Explicit</t>
  </si>
  <si>
    <t>Dim z As Integer</t>
  </si>
  <si>
    <t>Sub test()</t>
  </si>
  <si>
    <t xml:space="preserve">    </t>
  </si>
  <si>
    <t xml:space="preserve">    Dim x As Integer</t>
  </si>
  <si>
    <t xml:space="preserve">        </t>
  </si>
  <si>
    <t xml:space="preserve">    Static y As Integer</t>
  </si>
  <si>
    <t xml:space="preserve">    x = x + 100</t>
  </si>
  <si>
    <t xml:space="preserve">    y = y + 100</t>
  </si>
  <si>
    <t xml:space="preserve">    z = z + 100</t>
  </si>
  <si>
    <t xml:space="preserve">    w = w + 100</t>
  </si>
  <si>
    <t xml:space="preserve">    MsgBox x, vbOKOnly, "X ki Value 100 Hai please check below"</t>
  </si>
  <si>
    <t xml:space="preserve">    MsgBox y, vbOKOnly, "y ki Value 100 Hai please check below"</t>
  </si>
  <si>
    <t xml:space="preserve">    MsgBox z, vbOKOnly, "z ki Value 100 Hai please check below"</t>
  </si>
  <si>
    <t xml:space="preserve">    MsgBox w, vbOKOnly, "w ki Value 100 Hai please check below"</t>
  </si>
  <si>
    <t>Dim var_byte As Byte 'this can store number 0 to 255 of Value----&gt; 1 Byte of Memory</t>
  </si>
  <si>
    <t>Var_byte = 255</t>
  </si>
  <si>
    <t>Dim var_boolean As Boolean ' this can "true" (non-zero) or "false" ---&gt; 2 Bytes of Memory</t>
  </si>
  <si>
    <t>var_boolean = 0</t>
  </si>
  <si>
    <t>Dim var_integer As Interger 'this can store numbers -32,768 to to 32,767 ---&gt; 2 Bytes of Memory</t>
  </si>
  <si>
    <t>var_integer = 32767</t>
  </si>
  <si>
    <t>Dim var_long As long 'this can store numbers -2147483648 to 2147483648 ---&gt; 4 bytes of Memory</t>
  </si>
  <si>
    <t>var_long = 2154873</t>
  </si>
  <si>
    <t>Dim var_single As Single '-3.402823 x E308 to -1.401298 X E-45 for negative values and 1.40129 x E-45 to 3.402823 x E38 for positive ---&gt; 4 Bytes of Memory</t>
  </si>
  <si>
    <t xml:space="preserve">var_single = 0.2365856 </t>
  </si>
  <si>
    <t>Dim var_double As Double '-3.402823 x E308 to -1.79769313486232 X E-45 for negative values and 1.40129 x E-324 to 1.79769313486232 x E308 for positive ---&gt; 8 Bytes of Memory</t>
  </si>
  <si>
    <t>var_double = -1.236585665489</t>
  </si>
  <si>
    <t>Dim var_string As String 'this can 0 to 2 billion characters ----&gt; 8 Bytes of Memory</t>
  </si>
  <si>
    <t>var_string = "my name"</t>
  </si>
  <si>
    <t>Dim var_variant As Variant 'this can store anything ---&gt; 22 Bytes of Memory</t>
  </si>
  <si>
    <t>var_variant = 2356243</t>
  </si>
  <si>
    <t>Sub monthlyreport()</t>
  </si>
  <si>
    <t xml:space="preserve">    ActiveCell = "Monthly report"</t>
  </si>
  <si>
    <t xml:space="preserve">    ActiveCell.Offset(2, 0).Select</t>
  </si>
  <si>
    <t xml:space="preserve">    ActiveCell = "Month"</t>
  </si>
  <si>
    <t xml:space="preserve">    ActiveCell.Offset(1, 0).Select</t>
  </si>
  <si>
    <t xml:space="preserve">    ActiveCell = "January"</t>
  </si>
  <si>
    <t xml:space="preserve">    ActiveCell = "February"</t>
  </si>
  <si>
    <t xml:space="preserve">    ActiveCell = "March"</t>
  </si>
  <si>
    <t xml:space="preserve">    ActiveCell = "April"</t>
  </si>
  <si>
    <t xml:space="preserve">    ActiveCell.Offset(-4, 1).Select</t>
  </si>
  <si>
    <t xml:space="preserve">    ActiveCell = "Product"</t>
  </si>
  <si>
    <t xml:space="preserve">    ActiveCell = "A123"</t>
  </si>
  <si>
    <t xml:space="preserve">    ActiveCell = "A456"</t>
  </si>
  <si>
    <t xml:space="preserve">    ActiveCell = "A789"</t>
  </si>
  <si>
    <t xml:space="preserve">    ActiveCell = "Total"</t>
  </si>
  <si>
    <t xml:space="preserve">    ActiveCell.Offset(-5, 1).Select</t>
  </si>
  <si>
    <t xml:space="preserve">    ActiveCell = "Unit Price"</t>
  </si>
  <si>
    <t xml:space="preserve">    ActiveCell = "85"</t>
  </si>
  <si>
    <t xml:space="preserve">    ActiveCell = "65"</t>
  </si>
  <si>
    <t xml:space="preserve">    ActiveCell = "45"</t>
  </si>
  <si>
    <t xml:space="preserve">    ActiveCell.FormulaR1C1 = "=sum(r[-4]c:r[-1]c)"</t>
  </si>
  <si>
    <t xml:space="preserve">    ActiveCell = "Unit Sold"</t>
  </si>
  <si>
    <t xml:space="preserve">    ActiveCell = "69"</t>
  </si>
  <si>
    <t xml:space="preserve">    ActiveCell = "78"</t>
  </si>
  <si>
    <t xml:space="preserve">    ActiveCell.FormulaR1C1 = "=product(rc[-2],rc[-1])"</t>
  </si>
  <si>
    <t xml:space="preserve">    ActiveCell.Offset(-7, -4).Select</t>
  </si>
  <si>
    <t xml:space="preserve">       </t>
  </si>
  <si>
    <t xml:space="preserve">    x = x</t>
  </si>
  <si>
    <t xml:space="preserve">    msgbox(x,vbOKOnly,"Your report is ready")</t>
  </si>
  <si>
    <t xml:space="preserve"> </t>
  </si>
  <si>
    <t xml:space="preserve">    ActiveCell.FormulaR1C1 = "=(rc[-2]*rc[-1])"</t>
  </si>
  <si>
    <t xml:space="preserve">    ActiveCell.Font.Bold = True</t>
  </si>
  <si>
    <t xml:space="preserve">    ActiveCell.Font.Size = "14"</t>
  </si>
  <si>
    <t xml:space="preserve">   </t>
  </si>
  <si>
    <t>Dim x As String</t>
  </si>
  <si>
    <t>x = "Your report is ready"</t>
  </si>
  <si>
    <t>MsgBox x, vbOKOnly, "Good to go"</t>
  </si>
  <si>
    <t xml:space="preserve">             </t>
  </si>
  <si>
    <t>My Creativity</t>
  </si>
</sst>
</file>

<file path=xl/styles.xml><?xml version="1.0" encoding="utf-8"?>
<styleSheet xmlns="http://schemas.openxmlformats.org/spreadsheetml/2006/main">
  <numFmts count="22">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 * #,##0.00_ ;_ * \-#,##0.00_ ;_ * &quot;-&quot;??_ ;_ @_ "/>
    <numFmt numFmtId="165" formatCode="0.0"/>
    <numFmt numFmtId="166" formatCode="&quot;$&quot;#,##0"/>
    <numFmt numFmtId="167" formatCode="[$-409]mmmm\ d\,\ yyyy;@"/>
    <numFmt numFmtId="168" formatCode="m/d/yy;@"/>
    <numFmt numFmtId="169" formatCode="dddd\ m/d/yyyy"/>
    <numFmt numFmtId="170" formatCode="dddd"/>
    <numFmt numFmtId="171" formatCode="0.000%"/>
    <numFmt numFmtId="172" formatCode="0.00000%"/>
    <numFmt numFmtId="173" formatCode="0.0%"/>
    <numFmt numFmtId="174" formatCode="_(* #,##0_);_(* \(#,##0\);_(* &quot;-&quot;??_);_(@_)"/>
    <numFmt numFmtId="175" formatCode="mmm\-dd"/>
    <numFmt numFmtId="176" formatCode="0.000"/>
    <numFmt numFmtId="177" formatCode="0.0000%"/>
    <numFmt numFmtId="179" formatCode="[$-F400]h:mm:ss\ AM/PM"/>
    <numFmt numFmtId="180" formatCode="_-* #,##0_-;\-* #,##0_-;_-* &quot;-&quot;??_-;_-@_-"/>
    <numFmt numFmtId="181" formatCode="m/d;@"/>
  </numFmts>
  <fonts count="49">
    <font>
      <sz val="10"/>
      <name val="Arial"/>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FF0000"/>
      <name val="Book Antiqua"/>
      <family val="1"/>
    </font>
    <font>
      <sz val="10"/>
      <name val="Book Antiqua"/>
      <family val="1"/>
    </font>
    <font>
      <sz val="11"/>
      <name val="Book Antiqua"/>
      <family val="1"/>
    </font>
    <font>
      <sz val="10"/>
      <name val="Arial"/>
      <family val="2"/>
    </font>
    <font>
      <sz val="10"/>
      <color indexed="8"/>
      <name val="Arial"/>
      <family val="2"/>
    </font>
    <font>
      <sz val="10"/>
      <color theme="1"/>
      <name val="Arial"/>
      <family val="2"/>
    </font>
    <font>
      <sz val="11"/>
      <color rgb="FFFF0000"/>
      <name val="Book Antiqua"/>
      <family val="1"/>
    </font>
    <font>
      <b/>
      <sz val="11"/>
      <name val="Book Antiqua"/>
      <family val="1"/>
    </font>
    <font>
      <b/>
      <sz val="11"/>
      <color indexed="10"/>
      <name val="Book Antiqua"/>
      <family val="1"/>
    </font>
    <font>
      <b/>
      <sz val="10"/>
      <name val="Arial"/>
      <family val="2"/>
    </font>
    <font>
      <u/>
      <sz val="10"/>
      <color theme="10"/>
      <name val="Arial"/>
      <family val="2"/>
    </font>
    <font>
      <u/>
      <sz val="10"/>
      <name val="Arial"/>
      <family val="2"/>
    </font>
    <font>
      <b/>
      <sz val="16"/>
      <name val="Calibri"/>
      <family val="2"/>
      <scheme val="minor"/>
    </font>
    <font>
      <sz val="10"/>
      <color theme="0"/>
      <name val="Calibri"/>
      <family val="2"/>
      <scheme val="minor"/>
    </font>
    <font>
      <sz val="11"/>
      <name val="Calibri"/>
      <family val="2"/>
      <scheme val="minor"/>
    </font>
    <font>
      <b/>
      <i/>
      <sz val="12"/>
      <name val="Calibri"/>
      <family val="2"/>
      <scheme val="minor"/>
    </font>
    <font>
      <b/>
      <i/>
      <sz val="11"/>
      <name val="Calibri"/>
      <family val="2"/>
      <scheme val="minor"/>
    </font>
    <font>
      <b/>
      <i/>
      <sz val="10"/>
      <name val="Arial"/>
      <family val="2"/>
    </font>
    <font>
      <b/>
      <sz val="11"/>
      <name val="Calibri"/>
      <family val="2"/>
      <scheme val="minor"/>
    </font>
    <font>
      <b/>
      <sz val="14"/>
      <name val="Calibri"/>
      <family val="2"/>
      <scheme val="minor"/>
    </font>
    <font>
      <b/>
      <sz val="12"/>
      <name val="Arial"/>
      <family val="2"/>
    </font>
    <font>
      <i/>
      <sz val="11"/>
      <color theme="1"/>
      <name val="Calibri"/>
      <family val="2"/>
      <scheme val="minor"/>
    </font>
    <font>
      <sz val="10"/>
      <color indexed="55"/>
      <name val="Arial"/>
      <family val="2"/>
    </font>
    <font>
      <i/>
      <sz val="10"/>
      <name val="Arial"/>
      <family val="2"/>
    </font>
    <font>
      <i/>
      <sz val="12"/>
      <color theme="1"/>
      <name val="Calibri"/>
      <family val="2"/>
      <scheme val="minor"/>
    </font>
    <font>
      <b/>
      <sz val="14"/>
      <color indexed="9"/>
      <name val="Calibri"/>
      <family val="2"/>
      <scheme val="minor"/>
    </font>
    <font>
      <sz val="12"/>
      <name val="Book Antiqua"/>
      <family val="1"/>
    </font>
    <font>
      <b/>
      <sz val="10"/>
      <color indexed="10"/>
      <name val="Arial"/>
      <family val="2"/>
    </font>
    <font>
      <sz val="10"/>
      <name val="Arial"/>
      <family val="2"/>
    </font>
    <font>
      <b/>
      <sz val="10"/>
      <color theme="0"/>
      <name val="Arial"/>
      <family val="2"/>
    </font>
    <font>
      <b/>
      <sz val="12"/>
      <name val="Gill Sans MT"/>
      <family val="2"/>
    </font>
    <font>
      <b/>
      <sz val="10"/>
      <name val="Gill Sans MT"/>
      <family val="2"/>
    </font>
    <font>
      <b/>
      <sz val="10"/>
      <color indexed="10"/>
      <name val="Gill Sans MT"/>
      <family val="2"/>
    </font>
    <font>
      <sz val="10"/>
      <color indexed="10"/>
      <name val="Arial"/>
      <family val="2"/>
    </font>
    <font>
      <b/>
      <sz val="12"/>
      <color rgb="FFFFFF00"/>
      <name val="Calibri"/>
      <family val="2"/>
      <scheme val="minor"/>
    </font>
    <font>
      <sz val="10"/>
      <name val="Tahoma"/>
      <family val="2"/>
    </font>
    <font>
      <sz val="12"/>
      <name val="Calibri"/>
      <family val="2"/>
      <scheme val="minor"/>
    </font>
    <font>
      <b/>
      <sz val="12"/>
      <name val="Calibri"/>
      <family val="2"/>
      <scheme val="minor"/>
    </font>
    <font>
      <i/>
      <sz val="11"/>
      <name val="Calibri"/>
      <family val="2"/>
      <scheme val="minor"/>
    </font>
    <font>
      <sz val="9"/>
      <name val="Arial"/>
      <family val="2"/>
    </font>
    <font>
      <sz val="10"/>
      <name val="Arial Unicode MS"/>
      <family val="2"/>
    </font>
  </fonts>
  <fills count="25">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3" tint="0.79998168889431442"/>
        <bgColor indexed="63"/>
      </patternFill>
    </fill>
    <fill>
      <patternFill patternType="solid">
        <fgColor theme="3" tint="0.79998168889431442"/>
        <bgColor theme="4"/>
      </patternFill>
    </fill>
    <fill>
      <patternFill patternType="solid">
        <fgColor theme="3" tint="0.79998168889431442"/>
        <bgColor indexed="64"/>
      </patternFill>
    </fill>
    <fill>
      <patternFill patternType="solid">
        <fgColor theme="4"/>
        <bgColor theme="4"/>
      </patternFill>
    </fill>
    <fill>
      <patternFill patternType="solid">
        <fgColor theme="4"/>
        <bgColor indexed="63"/>
      </patternFill>
    </fill>
    <fill>
      <patternFill patternType="solid">
        <fgColor theme="9" tint="0.79998168889431442"/>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bgColor indexed="63"/>
      </patternFill>
    </fill>
    <fill>
      <patternFill patternType="solid">
        <fgColor theme="4" tint="0.79998168889431442"/>
        <bgColor indexed="63"/>
      </patternFill>
    </fill>
    <fill>
      <patternFill patternType="solid">
        <fgColor theme="4" tint="0.79998168889431442"/>
        <bgColor indexed="62"/>
      </patternFill>
    </fill>
    <fill>
      <patternFill patternType="solid">
        <fgColor theme="5" tint="-0.249977111117893"/>
        <bgColor indexed="63"/>
      </patternFill>
    </fill>
    <fill>
      <patternFill patternType="solid">
        <fgColor indexed="43"/>
        <bgColor indexed="64"/>
      </patternFill>
    </fill>
    <fill>
      <patternFill patternType="solid">
        <fgColor theme="0" tint="-0.499984740745262"/>
        <bgColor indexed="64"/>
      </patternFill>
    </fill>
    <fill>
      <patternFill patternType="solid">
        <fgColor indexed="9"/>
        <bgColor indexed="64"/>
      </patternFill>
    </fill>
    <fill>
      <patternFill patternType="solid">
        <fgColor rgb="FFFFFF00"/>
        <bgColor indexed="64"/>
      </patternFill>
    </fill>
    <fill>
      <patternFill patternType="solid">
        <fgColor theme="4" tint="0.79998168889431442"/>
        <bgColor indexed="64"/>
      </patternFill>
    </fill>
    <fill>
      <patternFill patternType="solid">
        <fgColor theme="3" tint="0.79998168889431442"/>
        <bgColor indexed="65"/>
      </patternFill>
    </fill>
    <fill>
      <patternFill patternType="solid">
        <fgColor theme="6" tint="0.59999389629810485"/>
        <bgColor indexed="64"/>
      </patternFill>
    </fill>
  </fills>
  <borders count="3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8"/>
      </left>
      <right style="thin">
        <color indexed="8"/>
      </right>
      <top style="thin">
        <color indexed="8"/>
      </top>
      <bottom style="thin">
        <color indexed="8"/>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double">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8"/>
      </left>
      <right style="thin">
        <color indexed="8"/>
      </right>
      <top/>
      <bottom style="thin">
        <color indexed="8"/>
      </bottom>
      <diagonal/>
    </border>
    <border>
      <left style="thin">
        <color indexed="64"/>
      </left>
      <right style="thin">
        <color indexed="8"/>
      </right>
      <top style="thin">
        <color indexed="64"/>
      </top>
      <bottom style="thin">
        <color theme="0"/>
      </bottom>
      <diagonal/>
    </border>
    <border>
      <left style="thin">
        <color indexed="64"/>
      </left>
      <right style="thin">
        <color indexed="8"/>
      </right>
      <top style="thin">
        <color theme="0"/>
      </top>
      <bottom style="thin">
        <color theme="0"/>
      </bottom>
      <diagonal/>
    </border>
    <border>
      <left style="thin">
        <color indexed="64"/>
      </left>
      <right style="thin">
        <color indexed="8"/>
      </right>
      <top style="thin">
        <color theme="0"/>
      </top>
      <bottom style="thin">
        <color indexed="64"/>
      </bottom>
      <diagonal/>
    </border>
    <border>
      <left style="medium">
        <color indexed="64"/>
      </left>
      <right style="medium">
        <color indexed="64"/>
      </right>
      <top style="medium">
        <color indexed="64"/>
      </top>
      <bottom style="medium">
        <color indexed="6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top style="thin">
        <color theme="2" tint="-9.9948118533890809E-2"/>
      </top>
      <bottom style="thin">
        <color theme="2" tint="-9.9948118533890809E-2"/>
      </bottom>
      <diagonal/>
    </border>
    <border>
      <left/>
      <right/>
      <top/>
      <bottom style="double">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23">
    <xf numFmtId="0" fontId="0" fillId="0" borderId="0"/>
    <xf numFmtId="0" fontId="12" fillId="0" borderId="0"/>
    <xf numFmtId="0" fontId="13" fillId="0" borderId="0"/>
    <xf numFmtId="0" fontId="3" fillId="0" borderId="0"/>
    <xf numFmtId="0" fontId="11" fillId="0" borderId="0"/>
    <xf numFmtId="0" fontId="18" fillId="0" borderId="0" applyNumberFormat="0" applyFill="0" applyBorder="0" applyAlignment="0" applyProtection="0">
      <alignment vertical="top"/>
      <protection locked="0"/>
    </xf>
    <xf numFmtId="44"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0" fontId="4" fillId="0" borderId="1" applyNumberFormat="0" applyFill="0" applyAlignment="0" applyProtection="0"/>
    <xf numFmtId="164" fontId="36"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8" fontId="11" fillId="0" borderId="0" applyFont="0" applyFill="0" applyBorder="0" applyAlignment="0" applyProtection="0"/>
    <xf numFmtId="0" fontId="43" fillId="0" borderId="0"/>
    <xf numFmtId="6" fontId="2" fillId="0" borderId="0" applyFont="0" applyFill="0" applyBorder="0" applyAlignment="0" applyProtection="0"/>
    <xf numFmtId="0" fontId="11" fillId="0" borderId="0" applyNumberFormat="0" applyFont="0" applyBorder="0" applyAlignment="0" applyProtection="0"/>
    <xf numFmtId="0" fontId="11" fillId="0" borderId="0" applyNumberFormat="0" applyFont="0" applyBorder="0" applyAlignment="0" applyProtection="0"/>
    <xf numFmtId="9" fontId="47" fillId="0" borderId="0" applyFont="0" applyFill="0" applyBorder="0" applyAlignment="0" applyProtection="0"/>
    <xf numFmtId="0" fontId="47" fillId="0" borderId="0"/>
    <xf numFmtId="0" fontId="47" fillId="0" borderId="0"/>
  </cellStyleXfs>
  <cellXfs count="383">
    <xf numFmtId="0" fontId="0" fillId="0" borderId="0" xfId="0"/>
    <xf numFmtId="0" fontId="8" fillId="4" borderId="2" xfId="0" applyFont="1" applyFill="1" applyBorder="1" applyAlignment="1">
      <alignment horizontal="center"/>
    </xf>
    <xf numFmtId="0" fontId="8" fillId="4" borderId="2" xfId="0" applyFont="1" applyFill="1" applyBorder="1"/>
    <xf numFmtId="0" fontId="8" fillId="4" borderId="3" xfId="0" applyFont="1" applyFill="1" applyBorder="1" applyAlignment="1">
      <alignment horizontal="center"/>
    </xf>
    <xf numFmtId="0" fontId="9" fillId="0" borderId="2" xfId="0" applyFont="1" applyFill="1" applyBorder="1"/>
    <xf numFmtId="8" fontId="9" fillId="0" borderId="2" xfId="0" applyNumberFormat="1" applyFont="1" applyFill="1" applyBorder="1"/>
    <xf numFmtId="14" fontId="9" fillId="0" borderId="2" xfId="0" applyNumberFormat="1" applyFont="1" applyFill="1" applyBorder="1"/>
    <xf numFmtId="3" fontId="9" fillId="0" borderId="2" xfId="0" applyNumberFormat="1" applyFont="1" applyFill="1" applyBorder="1" applyAlignment="1">
      <alignment horizontal="center"/>
    </xf>
    <xf numFmtId="0" fontId="10" fillId="0" borderId="2" xfId="0" applyFont="1" applyFill="1" applyBorder="1" applyAlignment="1">
      <alignment horizontal="center"/>
    </xf>
    <xf numFmtId="3" fontId="0" fillId="0" borderId="0" xfId="0" applyNumberFormat="1"/>
    <xf numFmtId="0" fontId="8" fillId="5" borderId="2" xfId="0" applyFont="1" applyFill="1" applyBorder="1" applyAlignment="1">
      <alignment horizontal="center" vertical="center"/>
    </xf>
    <xf numFmtId="0" fontId="9" fillId="0" borderId="2" xfId="0" applyFont="1" applyBorder="1" applyAlignment="1">
      <alignment horizontal="center" vertical="center"/>
    </xf>
    <xf numFmtId="0" fontId="10" fillId="0" borderId="2" xfId="0" applyFont="1" applyBorder="1" applyAlignment="1">
      <alignment horizontal="center" vertical="center"/>
    </xf>
    <xf numFmtId="0" fontId="9" fillId="0" borderId="2" xfId="0" applyFont="1" applyBorder="1"/>
    <xf numFmtId="0" fontId="0" fillId="0" borderId="0" xfId="0" applyFont="1"/>
    <xf numFmtId="0" fontId="8" fillId="6" borderId="2" xfId="0" applyFont="1" applyFill="1" applyBorder="1" applyAlignment="1">
      <alignment horizontal="center"/>
    </xf>
    <xf numFmtId="0" fontId="8" fillId="6" borderId="2" xfId="0" applyFont="1" applyFill="1" applyBorder="1"/>
    <xf numFmtId="0" fontId="8" fillId="6" borderId="2" xfId="0" applyFont="1" applyFill="1" applyBorder="1" applyAlignment="1">
      <alignment wrapText="1"/>
    </xf>
    <xf numFmtId="0" fontId="9" fillId="0" borderId="2" xfId="0" applyFont="1" applyBorder="1" applyAlignment="1">
      <alignment horizontal="center"/>
    </xf>
    <xf numFmtId="0" fontId="9" fillId="0" borderId="0" xfId="0" applyFont="1" applyBorder="1" applyAlignment="1">
      <alignment horizontal="center"/>
    </xf>
    <xf numFmtId="0" fontId="0" fillId="0" borderId="2" xfId="0" applyBorder="1"/>
    <xf numFmtId="0" fontId="14" fillId="6" borderId="2" xfId="0" applyFont="1" applyFill="1" applyBorder="1"/>
    <xf numFmtId="0" fontId="9" fillId="0" borderId="0" xfId="0" applyFont="1" applyFill="1" applyBorder="1" applyAlignment="1">
      <alignment horizontal="center"/>
    </xf>
    <xf numFmtId="0" fontId="11" fillId="0" borderId="0" xfId="0" applyFont="1"/>
    <xf numFmtId="0" fontId="15" fillId="0" borderId="2" xfId="0" applyFont="1" applyFill="1" applyBorder="1" applyAlignment="1">
      <alignment horizontal="center"/>
    </xf>
    <xf numFmtId="0" fontId="15" fillId="0" borderId="2" xfId="0" applyFont="1" applyFill="1" applyBorder="1" applyAlignment="1">
      <alignment horizontal="center" wrapText="1"/>
    </xf>
    <xf numFmtId="0" fontId="10" fillId="0" borderId="0" xfId="0" applyFont="1" applyFill="1" applyAlignment="1">
      <alignment horizontal="center"/>
    </xf>
    <xf numFmtId="0" fontId="16" fillId="6" borderId="2" xfId="0" applyFont="1" applyFill="1" applyBorder="1" applyAlignment="1">
      <alignment horizontal="center"/>
    </xf>
    <xf numFmtId="0" fontId="10" fillId="0" borderId="0" xfId="0" applyFont="1"/>
    <xf numFmtId="0" fontId="9" fillId="0" borderId="2" xfId="0" applyFont="1" applyFill="1" applyBorder="1" applyAlignment="1">
      <alignment horizontal="center"/>
    </xf>
    <xf numFmtId="165" fontId="9" fillId="0" borderId="2" xfId="0" applyNumberFormat="1" applyFont="1" applyFill="1" applyBorder="1" applyAlignment="1">
      <alignment horizontal="center"/>
    </xf>
    <xf numFmtId="0" fontId="10" fillId="0" borderId="0" xfId="0" applyFont="1" applyAlignment="1">
      <alignment horizontal="center"/>
    </xf>
    <xf numFmtId="0" fontId="18" fillId="0" borderId="0" xfId="5" applyAlignment="1" applyProtection="1"/>
    <xf numFmtId="0" fontId="8" fillId="6" borderId="2" xfId="4" applyFont="1" applyFill="1" applyBorder="1" applyAlignment="1">
      <alignment horizontal="center"/>
    </xf>
    <xf numFmtId="0" fontId="11" fillId="0" borderId="0" xfId="4"/>
    <xf numFmtId="166" fontId="11" fillId="0" borderId="2" xfId="4" applyNumberFormat="1" applyFont="1" applyBorder="1"/>
    <xf numFmtId="167" fontId="11" fillId="0" borderId="2" xfId="4" applyNumberFormat="1" applyFont="1" applyBorder="1"/>
    <xf numFmtId="0" fontId="11" fillId="0" borderId="2" xfId="4" applyFont="1" applyBorder="1" applyAlignment="1">
      <alignment horizontal="center"/>
    </xf>
    <xf numFmtId="0" fontId="11" fillId="0" borderId="2" xfId="4" applyFont="1" applyBorder="1"/>
    <xf numFmtId="1" fontId="11" fillId="0" borderId="2" xfId="4" applyNumberFormat="1" applyFont="1" applyBorder="1"/>
    <xf numFmtId="6" fontId="11" fillId="0" borderId="2" xfId="4" applyNumberFormat="1" applyFont="1" applyBorder="1" applyAlignment="1">
      <alignment horizontal="center"/>
    </xf>
    <xf numFmtId="6" fontId="11" fillId="0" borderId="0" xfId="4" applyNumberFormat="1"/>
    <xf numFmtId="0" fontId="3" fillId="0" borderId="0" xfId="3"/>
    <xf numFmtId="0" fontId="3" fillId="0" borderId="7" xfId="3" applyBorder="1"/>
    <xf numFmtId="0" fontId="3" fillId="0" borderId="2" xfId="3" applyBorder="1"/>
    <xf numFmtId="0" fontId="19" fillId="0" borderId="0" xfId="0" applyFont="1"/>
    <xf numFmtId="0" fontId="20" fillId="0" borderId="0" xfId="3" applyFont="1"/>
    <xf numFmtId="0" fontId="3" fillId="0" borderId="0" xfId="3" applyFont="1"/>
    <xf numFmtId="0" fontId="5" fillId="8" borderId="7" xfId="3" applyFont="1" applyFill="1" applyBorder="1" applyAlignment="1"/>
    <xf numFmtId="0" fontId="21" fillId="8" borderId="7" xfId="3" applyFont="1" applyFill="1" applyBorder="1"/>
    <xf numFmtId="0" fontId="22" fillId="0" borderId="7" xfId="3" applyFont="1" applyFill="1" applyBorder="1" applyAlignment="1"/>
    <xf numFmtId="7" fontId="22" fillId="0" borderId="7" xfId="6" applyNumberFormat="1" applyFont="1" applyFill="1" applyBorder="1"/>
    <xf numFmtId="0" fontId="22" fillId="0" borderId="7" xfId="7" applyNumberFormat="1" applyFont="1" applyFill="1" applyBorder="1"/>
    <xf numFmtId="0" fontId="3" fillId="0" borderId="0" xfId="3" applyFont="1" applyFill="1"/>
    <xf numFmtId="0" fontId="22" fillId="0" borderId="7" xfId="3" applyFont="1" applyFill="1" applyBorder="1"/>
    <xf numFmtId="10" fontId="22" fillId="0" borderId="7" xfId="3" applyNumberFormat="1" applyFont="1" applyFill="1" applyBorder="1"/>
    <xf numFmtId="10" fontId="22" fillId="0" borderId="7" xfId="8" applyNumberFormat="1" applyFont="1" applyFill="1" applyBorder="1" applyAlignment="1"/>
    <xf numFmtId="8" fontId="22" fillId="0" borderId="7" xfId="6" applyNumberFormat="1" applyFont="1" applyFill="1" applyBorder="1"/>
    <xf numFmtId="8" fontId="3" fillId="0" borderId="0" xfId="3" applyNumberFormat="1" applyFont="1"/>
    <xf numFmtId="8" fontId="3" fillId="0" borderId="7" xfId="3" applyNumberFormat="1" applyFont="1" applyFill="1" applyBorder="1"/>
    <xf numFmtId="0" fontId="3" fillId="0" borderId="7" xfId="3" applyFont="1" applyFill="1" applyBorder="1"/>
    <xf numFmtId="0" fontId="5" fillId="8" borderId="7" xfId="3" applyFont="1" applyFill="1" applyBorder="1" applyAlignment="1">
      <alignment horizontal="center"/>
    </xf>
    <xf numFmtId="0" fontId="23" fillId="0" borderId="0" xfId="3" applyFont="1"/>
    <xf numFmtId="6" fontId="3" fillId="0" borderId="7" xfId="3" applyNumberFormat="1" applyFont="1" applyBorder="1"/>
    <xf numFmtId="0" fontId="6" fillId="0" borderId="7" xfId="3" applyFont="1" applyBorder="1"/>
    <xf numFmtId="0" fontId="3" fillId="0" borderId="7" xfId="3" applyFont="1" applyBorder="1"/>
    <xf numFmtId="0" fontId="3" fillId="0" borderId="7" xfId="3" applyFont="1" applyBorder="1" applyAlignment="1">
      <alignment horizontal="right"/>
    </xf>
    <xf numFmtId="8" fontId="3" fillId="0" borderId="7" xfId="3" applyNumberFormat="1" applyBorder="1"/>
    <xf numFmtId="10" fontId="3" fillId="0" borderId="7" xfId="3" applyNumberFormat="1" applyBorder="1"/>
    <xf numFmtId="8" fontId="3" fillId="0" borderId="0" xfId="3" applyNumberFormat="1"/>
    <xf numFmtId="0" fontId="24" fillId="0" borderId="0" xfId="3" applyFont="1"/>
    <xf numFmtId="0" fontId="25" fillId="0" borderId="0" xfId="3" applyFont="1"/>
    <xf numFmtId="0" fontId="5" fillId="8" borderId="7" xfId="3" applyFont="1" applyFill="1" applyBorder="1" applyAlignment="1">
      <alignment horizontal="center" vertical="center"/>
    </xf>
    <xf numFmtId="0" fontId="5" fillId="8" borderId="7" xfId="3" applyFont="1" applyFill="1" applyBorder="1" applyAlignment="1">
      <alignment horizontal="center" vertical="center" wrapText="1"/>
    </xf>
    <xf numFmtId="0" fontId="3" fillId="0" borderId="7" xfId="3" applyBorder="1" applyAlignment="1">
      <alignment horizontal="center"/>
    </xf>
    <xf numFmtId="8" fontId="11" fillId="0" borderId="0" xfId="3" applyNumberFormat="1" applyFont="1"/>
    <xf numFmtId="0" fontId="3" fillId="0" borderId="0" xfId="3" applyAlignment="1">
      <alignment horizontal="center"/>
    </xf>
    <xf numFmtId="10" fontId="3" fillId="0" borderId="0" xfId="3" applyNumberFormat="1"/>
    <xf numFmtId="10" fontId="0" fillId="0" borderId="7" xfId="8" applyNumberFormat="1" applyFont="1" applyBorder="1"/>
    <xf numFmtId="10" fontId="0" fillId="0" borderId="0" xfId="8" applyNumberFormat="1" applyFont="1"/>
    <xf numFmtId="171" fontId="0" fillId="0" borderId="0" xfId="8" applyNumberFormat="1" applyFont="1"/>
    <xf numFmtId="0" fontId="3" fillId="0" borderId="0" xfId="3" applyNumberFormat="1"/>
    <xf numFmtId="2" fontId="3" fillId="0" borderId="0" xfId="3" applyNumberFormat="1"/>
    <xf numFmtId="172" fontId="0" fillId="0" borderId="0" xfId="8" applyNumberFormat="1" applyFont="1"/>
    <xf numFmtId="173" fontId="3" fillId="0" borderId="0" xfId="3" applyNumberFormat="1"/>
    <xf numFmtId="9" fontId="0" fillId="0" borderId="0" xfId="9" applyFont="1"/>
    <xf numFmtId="174" fontId="7" fillId="0" borderId="0" xfId="7" applyNumberFormat="1" applyFont="1" applyFill="1" applyBorder="1" applyAlignment="1">
      <alignment horizontal="center"/>
    </xf>
    <xf numFmtId="174" fontId="0" fillId="0" borderId="0" xfId="7" applyNumberFormat="1" applyFont="1"/>
    <xf numFmtId="43" fontId="0" fillId="0" borderId="0" xfId="7" applyFont="1"/>
    <xf numFmtId="174" fontId="0" fillId="0" borderId="7" xfId="7" applyNumberFormat="1" applyFont="1" applyBorder="1"/>
    <xf numFmtId="166" fontId="0" fillId="0" borderId="9" xfId="6" applyNumberFormat="1" applyFont="1" applyBorder="1"/>
    <xf numFmtId="166" fontId="26" fillId="0" borderId="9" xfId="6" applyNumberFormat="1" applyFont="1" applyBorder="1"/>
    <xf numFmtId="8" fontId="11" fillId="0" borderId="13" xfId="0" applyNumberFormat="1" applyFont="1" applyBorder="1"/>
    <xf numFmtId="0" fontId="34" fillId="0" borderId="2" xfId="4" applyFont="1" applyBorder="1" applyAlignment="1">
      <alignment horizontal="center" vertical="center"/>
    </xf>
    <xf numFmtId="0" fontId="8" fillId="6" borderId="2" xfId="4" applyFont="1" applyFill="1" applyBorder="1"/>
    <xf numFmtId="0" fontId="11" fillId="0" borderId="2" xfId="4" applyFill="1" applyBorder="1" applyAlignment="1">
      <alignment horizontal="center" vertical="center"/>
    </xf>
    <xf numFmtId="0" fontId="11" fillId="0" borderId="0" xfId="4" applyAlignment="1">
      <alignment horizontal="center" vertical="center"/>
    </xf>
    <xf numFmtId="0" fontId="35" fillId="6" borderId="2" xfId="4" applyFont="1" applyFill="1" applyBorder="1" applyAlignment="1">
      <alignment horizontal="center"/>
    </xf>
    <xf numFmtId="0" fontId="35" fillId="6" borderId="14" xfId="4" applyFont="1" applyFill="1" applyBorder="1" applyAlignment="1">
      <alignment horizontal="center"/>
    </xf>
    <xf numFmtId="0" fontId="11" fillId="0" borderId="2" xfId="4" applyFill="1" applyBorder="1" applyAlignment="1">
      <alignment horizontal="center"/>
    </xf>
    <xf numFmtId="0" fontId="11" fillId="0" borderId="2" xfId="4" applyFill="1" applyBorder="1"/>
    <xf numFmtId="0" fontId="11" fillId="0" borderId="0" xfId="4" applyFont="1"/>
    <xf numFmtId="0" fontId="15" fillId="0" borderId="0" xfId="0" applyFont="1" applyBorder="1" applyAlignment="1"/>
    <xf numFmtId="0" fontId="17" fillId="0" borderId="15" xfId="0" applyFont="1" applyBorder="1" applyAlignment="1">
      <alignment horizontal="center"/>
    </xf>
    <xf numFmtId="0" fontId="17" fillId="0" borderId="17" xfId="0" applyFont="1" applyBorder="1" applyAlignment="1">
      <alignment horizontal="center"/>
    </xf>
    <xf numFmtId="0" fontId="17" fillId="0" borderId="19" xfId="0" applyFont="1" applyBorder="1" applyAlignment="1">
      <alignment horizontal="center"/>
    </xf>
    <xf numFmtId="0" fontId="17" fillId="10" borderId="0" xfId="0" applyFont="1" applyFill="1"/>
    <xf numFmtId="0" fontId="0" fillId="0" borderId="0" xfId="0" applyAlignment="1">
      <alignment horizontal="center" vertical="center"/>
    </xf>
    <xf numFmtId="0" fontId="6" fillId="12" borderId="2" xfId="0" applyFont="1" applyFill="1" applyBorder="1" applyAlignment="1">
      <alignment horizontal="center" vertical="center"/>
    </xf>
    <xf numFmtId="0" fontId="0" fillId="13" borderId="2" xfId="0" applyFill="1" applyBorder="1" applyAlignment="1">
      <alignment horizontal="center" vertical="center"/>
    </xf>
    <xf numFmtId="4" fontId="0" fillId="13" borderId="2" xfId="0" applyNumberFormat="1" applyFill="1" applyBorder="1"/>
    <xf numFmtId="0" fontId="0" fillId="13" borderId="2" xfId="0" applyFill="1" applyBorder="1"/>
    <xf numFmtId="0" fontId="2" fillId="0" borderId="0" xfId="12"/>
    <xf numFmtId="0" fontId="5" fillId="14" borderId="0" xfId="12" applyFont="1" applyFill="1"/>
    <xf numFmtId="0" fontId="26" fillId="0" borderId="0" xfId="12" applyFont="1"/>
    <xf numFmtId="14" fontId="2" fillId="0" borderId="0" xfId="12" applyNumberFormat="1"/>
    <xf numFmtId="0" fontId="2" fillId="0" borderId="0" xfId="12" applyFont="1"/>
    <xf numFmtId="0" fontId="5" fillId="14" borderId="2" xfId="12" applyFont="1" applyFill="1" applyBorder="1" applyAlignment="1">
      <alignment horizontal="center" vertical="center" wrapText="1"/>
    </xf>
    <xf numFmtId="0" fontId="26" fillId="0" borderId="0" xfId="12" applyFont="1" applyBorder="1" applyAlignment="1">
      <alignment horizontal="right"/>
    </xf>
    <xf numFmtId="166" fontId="11" fillId="0" borderId="0" xfId="12" applyNumberFormat="1" applyFont="1" applyBorder="1" applyAlignment="1">
      <alignment horizontal="right" vertical="top" wrapText="1"/>
    </xf>
    <xf numFmtId="166" fontId="22" fillId="15" borderId="20" xfId="12" applyNumberFormat="1" applyFont="1" applyFill="1" applyBorder="1" applyAlignment="1">
      <alignment horizontal="right" vertical="top" wrapText="1"/>
    </xf>
    <xf numFmtId="10" fontId="22" fillId="15" borderId="20" xfId="12" applyNumberFormat="1" applyFont="1" applyFill="1" applyBorder="1" applyAlignment="1">
      <alignment horizontal="center" vertical="top" wrapText="1"/>
    </xf>
    <xf numFmtId="10" fontId="11" fillId="0" borderId="0" xfId="12" applyNumberFormat="1" applyFont="1" applyBorder="1" applyAlignment="1">
      <alignment horizontal="right" vertical="top" wrapText="1"/>
    </xf>
    <xf numFmtId="166" fontId="22" fillId="15" borderId="8" xfId="12" applyNumberFormat="1" applyFont="1" applyFill="1" applyBorder="1" applyAlignment="1">
      <alignment horizontal="right" vertical="top" wrapText="1"/>
    </xf>
    <xf numFmtId="10" fontId="22" fillId="15" borderId="8" xfId="12" applyNumberFormat="1" applyFont="1" applyFill="1" applyBorder="1" applyAlignment="1">
      <alignment horizontal="center" vertical="top" wrapText="1"/>
    </xf>
    <xf numFmtId="0" fontId="24" fillId="0" borderId="0" xfId="12" applyFont="1"/>
    <xf numFmtId="0" fontId="5" fillId="14" borderId="21" xfId="12" applyFont="1" applyFill="1" applyBorder="1" applyAlignment="1">
      <alignment horizontal="center" vertical="top" wrapText="1"/>
    </xf>
    <xf numFmtId="166" fontId="22" fillId="15" borderId="20" xfId="12" applyNumberFormat="1" applyFont="1" applyFill="1" applyBorder="1" applyAlignment="1">
      <alignment horizontal="right" vertical="center" wrapText="1"/>
    </xf>
    <xf numFmtId="166" fontId="22" fillId="15" borderId="8" xfId="12" applyNumberFormat="1" applyFont="1" applyFill="1" applyBorder="1" applyAlignment="1">
      <alignment horizontal="right" vertical="center" wrapText="1"/>
    </xf>
    <xf numFmtId="166" fontId="22" fillId="0" borderId="0" xfId="12" applyNumberFormat="1" applyFont="1" applyBorder="1" applyAlignment="1">
      <alignment horizontal="right" vertical="top" wrapText="1"/>
    </xf>
    <xf numFmtId="0" fontId="5" fillId="14" borderId="22" xfId="12" applyFont="1" applyFill="1" applyBorder="1" applyAlignment="1">
      <alignment horizontal="center" vertical="top" wrapText="1"/>
    </xf>
    <xf numFmtId="10" fontId="22" fillId="0" borderId="0" xfId="12" applyNumberFormat="1" applyFont="1" applyBorder="1" applyAlignment="1">
      <alignment horizontal="right" vertical="top" wrapText="1"/>
    </xf>
    <xf numFmtId="0" fontId="5" fillId="14" borderId="23" xfId="12" applyFont="1" applyFill="1" applyBorder="1" applyAlignment="1">
      <alignment horizontal="center" vertical="top" wrapText="1"/>
    </xf>
    <xf numFmtId="9" fontId="2" fillId="0" borderId="0" xfId="13" applyFont="1"/>
    <xf numFmtId="0" fontId="5" fillId="14" borderId="2" xfId="12" applyFont="1" applyFill="1" applyBorder="1" applyAlignment="1">
      <alignment horizontal="center"/>
    </xf>
    <xf numFmtId="14" fontId="2" fillId="16" borderId="2" xfId="12" applyNumberFormat="1" applyFill="1" applyBorder="1"/>
    <xf numFmtId="170" fontId="2" fillId="16" borderId="2" xfId="12" applyNumberFormat="1" applyFill="1" applyBorder="1" applyAlignment="1">
      <alignment horizontal="center"/>
    </xf>
    <xf numFmtId="0" fontId="2" fillId="16" borderId="2" xfId="12" applyFill="1" applyBorder="1"/>
    <xf numFmtId="0" fontId="5" fillId="14" borderId="2" xfId="12" applyFont="1" applyFill="1" applyBorder="1"/>
    <xf numFmtId="0" fontId="37" fillId="14" borderId="2" xfId="12" applyFont="1" applyFill="1" applyBorder="1"/>
    <xf numFmtId="0" fontId="17" fillId="0" borderId="0" xfId="12" applyFont="1" applyAlignment="1">
      <alignment horizontal="right"/>
    </xf>
    <xf numFmtId="0" fontId="2" fillId="0" borderId="0" xfId="12" applyAlignment="1">
      <alignment horizontal="right"/>
    </xf>
    <xf numFmtId="1" fontId="11" fillId="16" borderId="2" xfId="12" applyNumberFormat="1" applyFont="1" applyFill="1" applyBorder="1" applyAlignment="1">
      <alignment horizontal="center"/>
    </xf>
    <xf numFmtId="176" fontId="11" fillId="16" borderId="2" xfId="12" applyNumberFormat="1" applyFont="1" applyFill="1" applyBorder="1" applyAlignment="1">
      <alignment horizontal="center"/>
    </xf>
    <xf numFmtId="0" fontId="11" fillId="16" borderId="2" xfId="12" applyFont="1" applyFill="1" applyBorder="1"/>
    <xf numFmtId="0" fontId="11" fillId="16" borderId="2" xfId="12" applyFont="1" applyFill="1" applyBorder="1" applyAlignment="1">
      <alignment vertical="top"/>
    </xf>
    <xf numFmtId="176" fontId="2" fillId="0" borderId="0" xfId="12" applyNumberFormat="1"/>
    <xf numFmtId="0" fontId="11" fillId="16" borderId="2" xfId="12" applyFont="1" applyFill="1" applyBorder="1" applyAlignment="1">
      <alignment vertical="top" wrapText="1"/>
    </xf>
    <xf numFmtId="0" fontId="2" fillId="0" borderId="0" xfId="12" applyNumberFormat="1"/>
    <xf numFmtId="0" fontId="5" fillId="14" borderId="2" xfId="12" applyFont="1" applyFill="1" applyBorder="1" applyAlignment="1">
      <alignment horizontal="center" vertical="center"/>
    </xf>
    <xf numFmtId="10" fontId="5" fillId="14" borderId="2" xfId="13" applyNumberFormat="1" applyFont="1" applyFill="1" applyBorder="1" applyAlignment="1">
      <alignment horizontal="center" vertical="center"/>
    </xf>
    <xf numFmtId="0" fontId="5" fillId="14" borderId="0" xfId="12" applyFont="1" applyFill="1" applyBorder="1" applyAlignment="1">
      <alignment horizontal="center" vertical="center"/>
    </xf>
    <xf numFmtId="0" fontId="5" fillId="17" borderId="0" xfId="12" applyFont="1" applyFill="1" applyAlignment="1">
      <alignment horizontal="centerContinuous" vertical="center"/>
    </xf>
    <xf numFmtId="0" fontId="2" fillId="0" borderId="0" xfId="12" applyFont="1" applyAlignment="1">
      <alignment horizontal="center"/>
    </xf>
    <xf numFmtId="3" fontId="2" fillId="0" borderId="0" xfId="12" applyNumberFormat="1" applyFont="1"/>
    <xf numFmtId="10" fontId="2" fillId="0" borderId="0" xfId="13" applyNumberFormat="1" applyFont="1"/>
    <xf numFmtId="10" fontId="0" fillId="0" borderId="0" xfId="13" applyNumberFormat="1" applyFont="1"/>
    <xf numFmtId="0" fontId="2" fillId="0" borderId="0" xfId="12" applyAlignment="1">
      <alignment horizontal="center"/>
    </xf>
    <xf numFmtId="3" fontId="2" fillId="0" borderId="0" xfId="12" applyNumberFormat="1"/>
    <xf numFmtId="3" fontId="2" fillId="16" borderId="2" xfId="12" applyNumberFormat="1" applyFill="1" applyBorder="1"/>
    <xf numFmtId="10" fontId="2" fillId="16" borderId="2" xfId="13" applyNumberFormat="1" applyFont="1" applyFill="1" applyBorder="1"/>
    <xf numFmtId="0" fontId="2" fillId="0" borderId="0" xfId="12" applyBorder="1"/>
    <xf numFmtId="0" fontId="5" fillId="14" borderId="3" xfId="12" applyFont="1" applyFill="1" applyBorder="1" applyAlignment="1">
      <alignment horizontal="center"/>
    </xf>
    <xf numFmtId="0" fontId="2" fillId="16" borderId="2" xfId="12" applyFill="1" applyBorder="1" applyAlignment="1">
      <alignment horizontal="center"/>
    </xf>
    <xf numFmtId="0" fontId="26" fillId="0" borderId="0" xfId="12" applyFont="1" applyAlignment="1">
      <alignment horizontal="right"/>
    </xf>
    <xf numFmtId="0" fontId="2" fillId="0" borderId="0" xfId="12" applyNumberFormat="1" applyAlignment="1">
      <alignment horizontal="right"/>
    </xf>
    <xf numFmtId="0" fontId="2" fillId="0" borderId="2" xfId="12" applyBorder="1"/>
    <xf numFmtId="9" fontId="3" fillId="0" borderId="2" xfId="3" applyNumberFormat="1" applyBorder="1"/>
    <xf numFmtId="8" fontId="3" fillId="0" borderId="24" xfId="3" applyNumberFormat="1" applyBorder="1"/>
    <xf numFmtId="173" fontId="3" fillId="0" borderId="24" xfId="3" applyNumberFormat="1" applyBorder="1"/>
    <xf numFmtId="0" fontId="3" fillId="0" borderId="24" xfId="3" applyBorder="1"/>
    <xf numFmtId="0" fontId="38" fillId="0" borderId="0" xfId="12" applyFont="1"/>
    <xf numFmtId="0" fontId="39" fillId="0" borderId="0" xfId="12" applyFont="1"/>
    <xf numFmtId="0" fontId="17" fillId="0" borderId="2" xfId="12" applyFont="1" applyBorder="1" applyAlignment="1">
      <alignment horizontal="left"/>
    </xf>
    <xf numFmtId="0" fontId="40" fillId="0" borderId="2" xfId="12" applyFont="1" applyBorder="1"/>
    <xf numFmtId="0" fontId="39" fillId="0" borderId="2" xfId="12" applyFont="1" applyBorder="1"/>
    <xf numFmtId="0" fontId="6" fillId="0" borderId="0" xfId="12" applyFont="1"/>
    <xf numFmtId="0" fontId="0" fillId="0" borderId="7" xfId="14" applyFont="1" applyBorder="1"/>
    <xf numFmtId="8" fontId="2" fillId="0" borderId="7" xfId="14" applyNumberFormat="1" applyBorder="1"/>
    <xf numFmtId="0" fontId="2" fillId="0" borderId="7" xfId="14" applyBorder="1"/>
    <xf numFmtId="10" fontId="2" fillId="0" borderId="7" xfId="14" applyNumberFormat="1" applyBorder="1"/>
    <xf numFmtId="0" fontId="17" fillId="18" borderId="2" xfId="14" applyFont="1" applyFill="1" applyBorder="1" applyAlignment="1">
      <alignment horizontal="center"/>
    </xf>
    <xf numFmtId="0" fontId="17" fillId="18" borderId="2" xfId="14" applyFont="1" applyFill="1" applyBorder="1" applyAlignment="1">
      <alignment horizontal="center" wrapText="1"/>
    </xf>
    <xf numFmtId="0" fontId="2" fillId="0" borderId="0" xfId="14"/>
    <xf numFmtId="0" fontId="41" fillId="0" borderId="2" xfId="14" applyFont="1" applyFill="1" applyBorder="1" applyAlignment="1">
      <alignment horizontal="center"/>
    </xf>
    <xf numFmtId="0" fontId="11" fillId="0" borderId="0" xfId="14" applyFont="1" applyFill="1" applyBorder="1" applyAlignment="1">
      <alignment horizontal="center"/>
    </xf>
    <xf numFmtId="174" fontId="41" fillId="0" borderId="2" xfId="15" applyNumberFormat="1" applyFont="1" applyFill="1" applyBorder="1" applyAlignment="1">
      <alignment horizontal="center" wrapText="1"/>
    </xf>
    <xf numFmtId="0" fontId="11" fillId="0" borderId="2" xfId="14" applyFont="1" applyFill="1" applyBorder="1" applyAlignment="1">
      <alignment horizontal="center"/>
    </xf>
    <xf numFmtId="0" fontId="2" fillId="0" borderId="2" xfId="14" applyFill="1" applyBorder="1" applyAlignment="1">
      <alignment horizontal="center"/>
    </xf>
    <xf numFmtId="174" fontId="11" fillId="0" borderId="2" xfId="15" applyNumberFormat="1" applyFill="1" applyBorder="1" applyAlignment="1">
      <alignment horizontal="center" wrapText="1"/>
    </xf>
    <xf numFmtId="0" fontId="2" fillId="0" borderId="2" xfId="14" applyFont="1" applyFill="1" applyBorder="1" applyAlignment="1">
      <alignment horizontal="center"/>
    </xf>
    <xf numFmtId="174" fontId="11" fillId="0" borderId="2" xfId="15" applyNumberFormat="1" applyFont="1" applyFill="1" applyBorder="1" applyAlignment="1">
      <alignment horizontal="center" wrapText="1"/>
    </xf>
    <xf numFmtId="0" fontId="2" fillId="0" borderId="0" xfId="14" applyAlignment="1">
      <alignment horizontal="center"/>
    </xf>
    <xf numFmtId="0" fontId="5" fillId="7" borderId="7" xfId="14" applyFont="1" applyFill="1" applyBorder="1" applyAlignment="1">
      <alignment horizontal="center"/>
    </xf>
    <xf numFmtId="0" fontId="0" fillId="0" borderId="2" xfId="14" applyFont="1" applyBorder="1"/>
    <xf numFmtId="14" fontId="2" fillId="0" borderId="2" xfId="14" applyNumberFormat="1" applyBorder="1"/>
    <xf numFmtId="168" fontId="2" fillId="0" borderId="7" xfId="14" applyNumberFormat="1" applyBorder="1"/>
    <xf numFmtId="22" fontId="2" fillId="0" borderId="2" xfId="14" applyNumberFormat="1" applyBorder="1"/>
    <xf numFmtId="179" fontId="2" fillId="0" borderId="2" xfId="14" applyNumberFormat="1" applyBorder="1"/>
    <xf numFmtId="0" fontId="2" fillId="0" borderId="2" xfId="14" applyBorder="1"/>
    <xf numFmtId="14" fontId="0" fillId="0" borderId="2" xfId="14" applyNumberFormat="1" applyFont="1" applyBorder="1"/>
    <xf numFmtId="14" fontId="2" fillId="0" borderId="0" xfId="14" applyNumberFormat="1"/>
    <xf numFmtId="0" fontId="0" fillId="0" borderId="0" xfId="14" applyFont="1"/>
    <xf numFmtId="22" fontId="2" fillId="0" borderId="0" xfId="14" applyNumberFormat="1"/>
    <xf numFmtId="0" fontId="5" fillId="7" borderId="0" xfId="14" applyFont="1" applyFill="1" applyAlignment="1">
      <alignment horizontal="center"/>
    </xf>
    <xf numFmtId="169" fontId="2" fillId="0" borderId="7" xfId="14" applyNumberFormat="1" applyBorder="1" applyAlignment="1">
      <alignment horizontal="center"/>
    </xf>
    <xf numFmtId="179" fontId="2" fillId="0" borderId="0" xfId="14" applyNumberFormat="1"/>
    <xf numFmtId="0" fontId="7" fillId="0" borderId="0" xfId="14" applyFont="1" applyFill="1" applyBorder="1" applyAlignment="1">
      <alignment horizontal="center"/>
    </xf>
    <xf numFmtId="175" fontId="2" fillId="0" borderId="0" xfId="14" applyNumberFormat="1" applyAlignment="1">
      <alignment horizontal="left"/>
    </xf>
    <xf numFmtId="0" fontId="26" fillId="0" borderId="0" xfId="1" applyFont="1" applyFill="1"/>
    <xf numFmtId="0" fontId="22" fillId="0" borderId="0" xfId="1" applyFont="1" applyFill="1"/>
    <xf numFmtId="0" fontId="22" fillId="0" borderId="0" xfId="1" applyFont="1" applyFill="1" applyAlignment="1">
      <alignment horizontal="left"/>
    </xf>
    <xf numFmtId="0" fontId="44" fillId="20" borderId="0" xfId="16" applyFont="1" applyFill="1"/>
    <xf numFmtId="0" fontId="45" fillId="20" borderId="2" xfId="16" applyFont="1" applyFill="1" applyBorder="1"/>
    <xf numFmtId="0" fontId="45" fillId="20" borderId="2" xfId="16" applyFont="1" applyFill="1" applyBorder="1" applyAlignment="1">
      <alignment horizontal="center"/>
    </xf>
    <xf numFmtId="0" fontId="44" fillId="20" borderId="2" xfId="16" applyFont="1" applyFill="1" applyBorder="1"/>
    <xf numFmtId="180" fontId="44" fillId="20" borderId="2" xfId="17" applyNumberFormat="1" applyFont="1" applyFill="1" applyBorder="1"/>
    <xf numFmtId="0" fontId="44" fillId="20" borderId="2" xfId="16" quotePrefix="1" applyFont="1" applyFill="1" applyBorder="1"/>
    <xf numFmtId="0" fontId="2" fillId="21" borderId="2" xfId="14" applyFill="1" applyBorder="1"/>
    <xf numFmtId="0" fontId="44" fillId="21" borderId="2" xfId="16" applyFont="1" applyFill="1" applyBorder="1"/>
    <xf numFmtId="0" fontId="45" fillId="21" borderId="2" xfId="16" applyFont="1" applyFill="1" applyBorder="1" applyAlignment="1">
      <alignment horizontal="center"/>
    </xf>
    <xf numFmtId="0" fontId="20" fillId="0" borderId="0" xfId="14" applyFont="1"/>
    <xf numFmtId="0" fontId="46" fillId="0" borderId="0" xfId="14" applyFont="1"/>
    <xf numFmtId="0" fontId="31" fillId="0" borderId="0" xfId="14" applyFont="1"/>
    <xf numFmtId="0" fontId="5" fillId="0" borderId="0" xfId="14" applyFont="1" applyFill="1" applyBorder="1" applyAlignment="1">
      <alignment horizontal="center" wrapText="1"/>
    </xf>
    <xf numFmtId="0" fontId="11" fillId="0" borderId="0" xfId="14" applyFont="1" applyFill="1" applyBorder="1" applyAlignment="1">
      <alignment horizontal="center" wrapText="1"/>
    </xf>
    <xf numFmtId="0" fontId="22" fillId="0" borderId="0" xfId="14" applyFont="1" applyFill="1" applyBorder="1" applyAlignment="1">
      <alignment horizontal="center"/>
    </xf>
    <xf numFmtId="9" fontId="22" fillId="0" borderId="0" xfId="20" applyFont="1" applyFill="1" applyBorder="1"/>
    <xf numFmtId="9" fontId="11" fillId="0" borderId="0" xfId="20" applyFont="1" applyFill="1" applyBorder="1"/>
    <xf numFmtId="0" fontId="11" fillId="0" borderId="0" xfId="14" applyFont="1" applyFill="1" applyBorder="1"/>
    <xf numFmtId="9" fontId="11" fillId="0" borderId="0" xfId="14" applyNumberFormat="1" applyFont="1" applyFill="1" applyBorder="1"/>
    <xf numFmtId="0" fontId="5" fillId="7" borderId="25" xfId="14" applyFont="1" applyFill="1" applyBorder="1"/>
    <xf numFmtId="0" fontId="5" fillId="7" borderId="26" xfId="14" applyFont="1" applyFill="1" applyBorder="1" applyAlignment="1">
      <alignment horizontal="center" wrapText="1"/>
    </xf>
    <xf numFmtId="0" fontId="5" fillId="7" borderId="26" xfId="14" applyFont="1" applyFill="1" applyBorder="1" applyAlignment="1">
      <alignment horizontal="center"/>
    </xf>
    <xf numFmtId="0" fontId="5" fillId="7" borderId="27" xfId="14" applyFont="1" applyFill="1" applyBorder="1" applyAlignment="1">
      <alignment horizontal="center" wrapText="1"/>
    </xf>
    <xf numFmtId="0" fontId="2" fillId="0" borderId="0" xfId="14" applyFont="1"/>
    <xf numFmtId="0" fontId="2" fillId="0" borderId="25" xfId="14" applyFont="1" applyBorder="1"/>
    <xf numFmtId="9" fontId="2" fillId="0" borderId="26" xfId="8" applyFont="1" applyBorder="1"/>
    <xf numFmtId="9" fontId="2" fillId="0" borderId="27" xfId="8" applyFont="1" applyBorder="1"/>
    <xf numFmtId="9" fontId="2" fillId="0" borderId="0" xfId="14" applyNumberFormat="1" applyFont="1"/>
    <xf numFmtId="9" fontId="2" fillId="0" borderId="26" xfId="14" applyNumberFormat="1" applyFont="1" applyBorder="1"/>
    <xf numFmtId="9" fontId="2" fillId="0" borderId="27" xfId="14" applyNumberFormat="1" applyFont="1" applyBorder="1"/>
    <xf numFmtId="0" fontId="2" fillId="0" borderId="28" xfId="14" applyFont="1" applyBorder="1"/>
    <xf numFmtId="9" fontId="2" fillId="0" borderId="29" xfId="14" applyNumberFormat="1" applyFont="1" applyBorder="1"/>
    <xf numFmtId="9" fontId="2" fillId="0" borderId="30" xfId="14" applyNumberFormat="1" applyFont="1" applyBorder="1"/>
    <xf numFmtId="0" fontId="24" fillId="0" borderId="0" xfId="14" applyFont="1"/>
    <xf numFmtId="0" fontId="37" fillId="7" borderId="25" xfId="14" applyFont="1" applyFill="1" applyBorder="1"/>
    <xf numFmtId="0" fontId="37" fillId="7" borderId="26" xfId="14" applyFont="1" applyFill="1" applyBorder="1"/>
    <xf numFmtId="0" fontId="37" fillId="7" borderId="27" xfId="14" applyFont="1" applyFill="1" applyBorder="1"/>
    <xf numFmtId="49" fontId="13" fillId="0" borderId="25" xfId="14" applyNumberFormat="1" applyFont="1" applyBorder="1"/>
    <xf numFmtId="3" fontId="13" fillId="0" borderId="26" xfId="14" applyNumberFormat="1" applyFont="1" applyBorder="1"/>
    <xf numFmtId="3" fontId="13" fillId="0" borderId="27" xfId="14" applyNumberFormat="1" applyFont="1" applyBorder="1"/>
    <xf numFmtId="3" fontId="13" fillId="0" borderId="29" xfId="14" applyNumberFormat="1" applyFont="1" applyBorder="1"/>
    <xf numFmtId="3" fontId="13" fillId="0" borderId="30" xfId="14" applyNumberFormat="1" applyFont="1" applyBorder="1"/>
    <xf numFmtId="0" fontId="17" fillId="22" borderId="7" xfId="14" applyFont="1" applyFill="1" applyBorder="1"/>
    <xf numFmtId="3" fontId="2" fillId="0" borderId="7" xfId="14" applyNumberFormat="1" applyBorder="1"/>
    <xf numFmtId="0" fontId="26" fillId="0" borderId="0" xfId="21" applyFont="1" applyBorder="1"/>
    <xf numFmtId="0" fontId="22" fillId="0" borderId="0" xfId="21" applyFont="1" applyBorder="1"/>
    <xf numFmtId="0" fontId="22" fillId="0" borderId="0" xfId="21" applyFont="1"/>
    <xf numFmtId="0" fontId="47" fillId="0" borderId="0" xfId="21"/>
    <xf numFmtId="0" fontId="22" fillId="22" borderId="7" xfId="21" applyFont="1" applyFill="1" applyBorder="1"/>
    <xf numFmtId="0" fontId="26" fillId="22" borderId="7" xfId="21" applyFont="1" applyFill="1" applyBorder="1" applyAlignment="1">
      <alignment horizontal="right"/>
    </xf>
    <xf numFmtId="0" fontId="22" fillId="0" borderId="7" xfId="21" applyFont="1" applyBorder="1" applyAlignment="1">
      <alignment horizontal="left"/>
    </xf>
    <xf numFmtId="173" fontId="22" fillId="0" borderId="7" xfId="8" applyNumberFormat="1" applyFont="1" applyBorder="1"/>
    <xf numFmtId="165" fontId="22" fillId="0" borderId="0" xfId="21" applyNumberFormat="1" applyFont="1"/>
    <xf numFmtId="0" fontId="26" fillId="0" borderId="0" xfId="14" applyFont="1"/>
    <xf numFmtId="0" fontId="48" fillId="0" borderId="7" xfId="14" applyFont="1" applyBorder="1"/>
    <xf numFmtId="0" fontId="26" fillId="3" borderId="7" xfId="14" applyFont="1" applyFill="1" applyBorder="1"/>
    <xf numFmtId="0" fontId="2" fillId="0" borderId="7" xfId="14" quotePrefix="1" applyNumberFormat="1" applyBorder="1"/>
    <xf numFmtId="0" fontId="17" fillId="23" borderId="7" xfId="14" applyFont="1" applyFill="1" applyBorder="1"/>
    <xf numFmtId="0" fontId="2" fillId="0" borderId="0" xfId="14" applyBorder="1"/>
    <xf numFmtId="0" fontId="13" fillId="0" borderId="0" xfId="14" applyFont="1" applyBorder="1"/>
    <xf numFmtId="0" fontId="5" fillId="2" borderId="7" xfId="14" applyFont="1" applyFill="1" applyBorder="1"/>
    <xf numFmtId="0" fontId="26" fillId="3" borderId="7" xfId="14" applyFont="1" applyFill="1" applyBorder="1" applyAlignment="1">
      <alignment horizontal="center"/>
    </xf>
    <xf numFmtId="181" fontId="22" fillId="0" borderId="7" xfId="14" applyNumberFormat="1" applyFont="1" applyBorder="1" applyAlignment="1">
      <alignment horizontal="right" wrapText="1"/>
    </xf>
    <xf numFmtId="3" fontId="22" fillId="0" borderId="7" xfId="14" applyNumberFormat="1" applyFont="1" applyFill="1" applyBorder="1" applyAlignment="1">
      <alignment horizontal="right" wrapText="1"/>
    </xf>
    <xf numFmtId="4" fontId="2" fillId="0" borderId="7" xfId="14" applyNumberFormat="1" applyFont="1" applyBorder="1"/>
    <xf numFmtId="3" fontId="22" fillId="0" borderId="7" xfId="14" applyNumberFormat="1" applyFont="1" applyBorder="1" applyAlignment="1">
      <alignment horizontal="right" wrapText="1"/>
    </xf>
    <xf numFmtId="0" fontId="17" fillId="0" borderId="0" xfId="14" applyFont="1"/>
    <xf numFmtId="0" fontId="6" fillId="0" borderId="7" xfId="14" applyFont="1" applyBorder="1"/>
    <xf numFmtId="0" fontId="26" fillId="3" borderId="31" xfId="14" applyFont="1" applyFill="1" applyBorder="1" applyAlignment="1">
      <alignment horizontal="center"/>
    </xf>
    <xf numFmtId="0" fontId="2" fillId="0" borderId="31" xfId="14" applyBorder="1"/>
    <xf numFmtId="0" fontId="6" fillId="23" borderId="7" xfId="14" applyFont="1" applyFill="1" applyBorder="1"/>
    <xf numFmtId="0" fontId="26" fillId="23" borderId="7" xfId="14" applyFont="1" applyFill="1" applyBorder="1"/>
    <xf numFmtId="0" fontId="2" fillId="0" borderId="7" xfId="14" applyFont="1" applyBorder="1"/>
    <xf numFmtId="174" fontId="22" fillId="0" borderId="7" xfId="7" applyNumberFormat="1" applyFont="1" applyBorder="1"/>
    <xf numFmtId="0" fontId="2" fillId="3" borderId="7" xfId="14" applyFill="1" applyBorder="1"/>
    <xf numFmtId="2" fontId="17" fillId="3" borderId="7" xfId="14" applyNumberFormat="1" applyFont="1" applyFill="1" applyBorder="1"/>
    <xf numFmtId="176" fontId="2" fillId="0" borderId="7" xfId="14" applyNumberFormat="1" applyBorder="1"/>
    <xf numFmtId="0" fontId="26" fillId="3" borderId="7" xfId="14" applyFont="1" applyFill="1" applyBorder="1" applyAlignment="1">
      <alignment horizontal="center" wrapText="1"/>
    </xf>
    <xf numFmtId="0" fontId="27" fillId="0" borderId="0" xfId="14" applyFont="1"/>
    <xf numFmtId="0" fontId="26" fillId="6" borderId="0" xfId="14" applyFont="1" applyFill="1" applyAlignment="1">
      <alignment horizontal="center" vertical="center"/>
    </xf>
    <xf numFmtId="9" fontId="0" fillId="0" borderId="0" xfId="8" applyFont="1"/>
    <xf numFmtId="174" fontId="0" fillId="0" borderId="32" xfId="7" applyNumberFormat="1" applyFont="1" applyBorder="1"/>
    <xf numFmtId="174" fontId="2" fillId="0" borderId="0" xfId="14" applyNumberFormat="1"/>
    <xf numFmtId="0" fontId="26" fillId="0" borderId="0" xfId="22" applyFont="1" applyFill="1" applyBorder="1"/>
    <xf numFmtId="0" fontId="22" fillId="0" borderId="0" xfId="22" applyFont="1" applyFill="1" applyBorder="1"/>
    <xf numFmtId="0" fontId="47" fillId="0" borderId="0" xfId="22" applyFont="1" applyFill="1" applyBorder="1"/>
    <xf numFmtId="0" fontId="26" fillId="3" borderId="25" xfId="22" applyFont="1" applyFill="1" applyBorder="1"/>
    <xf numFmtId="0" fontId="26" fillId="3" borderId="26" xfId="22" applyFont="1" applyFill="1" applyBorder="1" applyAlignment="1">
      <alignment horizontal="center"/>
    </xf>
    <xf numFmtId="0" fontId="26" fillId="3" borderId="27" xfId="22" applyFont="1" applyFill="1" applyBorder="1" applyAlignment="1">
      <alignment horizontal="center" wrapText="1"/>
    </xf>
    <xf numFmtId="0" fontId="2" fillId="0" borderId="25" xfId="22" applyFont="1" applyBorder="1"/>
    <xf numFmtId="0" fontId="2" fillId="0" borderId="26" xfId="22" applyFont="1" applyBorder="1" applyAlignment="1">
      <alignment horizontal="center"/>
    </xf>
    <xf numFmtId="3" fontId="2" fillId="0" borderId="27" xfId="22" applyNumberFormat="1" applyFont="1" applyBorder="1"/>
    <xf numFmtId="0" fontId="2" fillId="0" borderId="28" xfId="22" applyFont="1" applyBorder="1"/>
    <xf numFmtId="0" fontId="2" fillId="0" borderId="29" xfId="22" applyFont="1" applyBorder="1" applyAlignment="1">
      <alignment horizontal="center"/>
    </xf>
    <xf numFmtId="3" fontId="2" fillId="0" borderId="30" xfId="22" applyNumberFormat="1" applyFont="1" applyBorder="1"/>
    <xf numFmtId="0" fontId="2" fillId="0" borderId="24" xfId="14" applyBorder="1"/>
    <xf numFmtId="2" fontId="2" fillId="0" borderId="0" xfId="14" applyNumberFormat="1"/>
    <xf numFmtId="0" fontId="26" fillId="6" borderId="0" xfId="14" applyFont="1" applyFill="1"/>
    <xf numFmtId="0" fontId="26" fillId="24" borderId="0" xfId="14" applyFont="1" applyFill="1"/>
    <xf numFmtId="0" fontId="26" fillId="9" borderId="0" xfId="14" applyFont="1" applyFill="1"/>
    <xf numFmtId="6" fontId="2" fillId="0" borderId="7" xfId="14" applyNumberFormat="1" applyBorder="1"/>
    <xf numFmtId="9" fontId="2" fillId="0" borderId="7" xfId="14" applyNumberFormat="1" applyBorder="1"/>
    <xf numFmtId="0" fontId="2" fillId="0" borderId="0" xfId="14" quotePrefix="1"/>
    <xf numFmtId="0" fontId="2" fillId="0" borderId="0" xfId="14" quotePrefix="1" applyBorder="1"/>
    <xf numFmtId="0" fontId="2" fillId="0" borderId="7" xfId="14" applyFill="1" applyBorder="1"/>
    <xf numFmtId="0" fontId="2" fillId="0" borderId="0" xfId="14" quotePrefix="1" applyFill="1" applyBorder="1"/>
    <xf numFmtId="0" fontId="31" fillId="0" borderId="0" xfId="14" applyFont="1" applyAlignment="1">
      <alignment horizontal="center"/>
    </xf>
    <xf numFmtId="6" fontId="26" fillId="3" borderId="7" xfId="14" applyNumberFormat="1" applyFont="1" applyFill="1" applyBorder="1" applyAlignment="1">
      <alignment horizontal="center"/>
    </xf>
    <xf numFmtId="10" fontId="26" fillId="3" borderId="7" xfId="14" applyNumberFormat="1" applyFont="1" applyFill="1" applyBorder="1"/>
    <xf numFmtId="166" fontId="2" fillId="0" borderId="7" xfId="14" applyNumberFormat="1" applyBorder="1"/>
    <xf numFmtId="177" fontId="2" fillId="0" borderId="0" xfId="14" applyNumberFormat="1"/>
    <xf numFmtId="0" fontId="28" fillId="0" borderId="0" xfId="14" applyFont="1" applyFill="1" applyAlignment="1">
      <alignment horizontal="center"/>
    </xf>
    <xf numFmtId="166" fontId="30" fillId="0" borderId="7" xfId="14" applyNumberFormat="1" applyFont="1" applyBorder="1"/>
    <xf numFmtId="10" fontId="6" fillId="3" borderId="7" xfId="14" applyNumberFormat="1" applyFont="1" applyFill="1" applyBorder="1"/>
    <xf numFmtId="3" fontId="6" fillId="3" borderId="7" xfId="14" applyNumberFormat="1" applyFont="1" applyFill="1" applyBorder="1" applyAlignment="1">
      <alignment horizontal="center"/>
    </xf>
    <xf numFmtId="10" fontId="2" fillId="0" borderId="0" xfId="14" applyNumberFormat="1" applyBorder="1"/>
    <xf numFmtId="3" fontId="2" fillId="0" borderId="0" xfId="14" applyNumberFormat="1"/>
    <xf numFmtId="0" fontId="2" fillId="0" borderId="9" xfId="14" applyBorder="1"/>
    <xf numFmtId="0" fontId="26" fillId="3" borderId="9" xfId="14" applyFont="1" applyFill="1" applyBorder="1"/>
    <xf numFmtId="0" fontId="26" fillId="0" borderId="9" xfId="14" applyFont="1" applyBorder="1"/>
    <xf numFmtId="0" fontId="33" fillId="2" borderId="0" xfId="14" applyFont="1" applyFill="1"/>
    <xf numFmtId="166" fontId="33" fillId="2" borderId="0" xfId="14" applyNumberFormat="1" applyFont="1" applyFill="1"/>
    <xf numFmtId="0" fontId="17" fillId="0" borderId="0" xfId="14" applyFont="1" applyAlignment="1">
      <alignment horizontal="centerContinuous"/>
    </xf>
    <xf numFmtId="0" fontId="2" fillId="3" borderId="33" xfId="14" applyFill="1" applyBorder="1" applyAlignment="1"/>
    <xf numFmtId="0" fontId="26" fillId="3" borderId="33" xfId="14" applyFont="1" applyFill="1" applyBorder="1" applyAlignment="1">
      <alignment horizontal="center"/>
    </xf>
    <xf numFmtId="166" fontId="2" fillId="0" borderId="7" xfId="14" applyNumberFormat="1" applyBorder="1" applyAlignment="1">
      <alignment horizontal="left"/>
    </xf>
    <xf numFmtId="0" fontId="2" fillId="0" borderId="0" xfId="14" applyFill="1" applyBorder="1" applyAlignment="1">
      <alignment horizontal="left"/>
    </xf>
    <xf numFmtId="174" fontId="0" fillId="0" borderId="0" xfId="7" applyNumberFormat="1" applyFont="1" applyFill="1" applyBorder="1" applyAlignment="1"/>
    <xf numFmtId="166" fontId="0" fillId="0" borderId="0" xfId="7" applyNumberFormat="1" applyFont="1" applyFill="1" applyBorder="1" applyAlignment="1"/>
    <xf numFmtId="0" fontId="2" fillId="0" borderId="7" xfId="14" applyBorder="1" applyAlignment="1">
      <alignment horizontal="left"/>
    </xf>
    <xf numFmtId="0" fontId="26" fillId="0" borderId="34" xfId="14" applyFont="1" applyFill="1" applyBorder="1" applyAlignment="1">
      <alignment horizontal="left" vertical="center"/>
    </xf>
    <xf numFmtId="174" fontId="6" fillId="0" borderId="34" xfId="14" applyNumberFormat="1" applyFont="1" applyFill="1" applyBorder="1" applyAlignment="1">
      <alignment vertical="center"/>
    </xf>
    <xf numFmtId="0" fontId="6" fillId="0" borderId="34" xfId="14" applyFont="1" applyFill="1" applyBorder="1" applyAlignment="1">
      <alignment vertical="center"/>
    </xf>
    <xf numFmtId="166" fontId="6" fillId="0" borderId="34" xfId="14" applyNumberFormat="1" applyFont="1" applyFill="1" applyBorder="1" applyAlignment="1">
      <alignment vertical="center"/>
    </xf>
    <xf numFmtId="174" fontId="0" fillId="0" borderId="0" xfId="0" applyNumberFormat="1"/>
    <xf numFmtId="8" fontId="1" fillId="0" borderId="24" xfId="3" applyNumberFormat="1" applyFont="1" applyBorder="1"/>
    <xf numFmtId="0" fontId="1" fillId="0" borderId="0" xfId="3" applyFont="1"/>
    <xf numFmtId="8" fontId="1" fillId="0" borderId="0" xfId="3" applyNumberFormat="1" applyFont="1"/>
    <xf numFmtId="173" fontId="1" fillId="0" borderId="0" xfId="3" applyNumberFormat="1" applyFont="1"/>
    <xf numFmtId="0" fontId="1" fillId="0" borderId="0" xfId="3" applyNumberFormat="1" applyFont="1"/>
    <xf numFmtId="8" fontId="3" fillId="0" borderId="2" xfId="3" applyNumberFormat="1" applyBorder="1"/>
    <xf numFmtId="0" fontId="6" fillId="0" borderId="2" xfId="3" applyFont="1" applyBorder="1" applyAlignment="1">
      <alignment horizontal="center" vertical="center"/>
    </xf>
    <xf numFmtId="8" fontId="6" fillId="0" borderId="2" xfId="3" applyNumberFormat="1" applyFont="1" applyBorder="1" applyAlignment="1">
      <alignment horizontal="center" vertical="center" wrapText="1"/>
    </xf>
    <xf numFmtId="0" fontId="3" fillId="0" borderId="2" xfId="3" applyBorder="1" applyAlignment="1">
      <alignment vertical="center"/>
    </xf>
    <xf numFmtId="0" fontId="1" fillId="0" borderId="0" xfId="14" applyFont="1"/>
    <xf numFmtId="0" fontId="17" fillId="0" borderId="0" xfId="0" applyFont="1"/>
    <xf numFmtId="0" fontId="17" fillId="0" borderId="11" xfId="0" applyFont="1" applyBorder="1" applyAlignment="1">
      <alignment horizontal="center"/>
    </xf>
    <xf numFmtId="0" fontId="17" fillId="0" borderId="12" xfId="0" applyFont="1" applyBorder="1" applyAlignment="1">
      <alignment horizontal="center"/>
    </xf>
    <xf numFmtId="0" fontId="16" fillId="6" borderId="4" xfId="0" applyFont="1" applyFill="1" applyBorder="1" applyAlignment="1">
      <alignment horizontal="center"/>
    </xf>
    <xf numFmtId="0" fontId="16" fillId="6" borderId="5" xfId="0" applyFont="1" applyFill="1" applyBorder="1" applyAlignment="1">
      <alignment horizontal="center"/>
    </xf>
    <xf numFmtId="0" fontId="16" fillId="6" borderId="6" xfId="0" applyFont="1" applyFill="1" applyBorder="1" applyAlignment="1">
      <alignment horizontal="center"/>
    </xf>
    <xf numFmtId="0" fontId="15" fillId="0" borderId="2" xfId="0" applyFont="1" applyBorder="1" applyAlignment="1">
      <alignment horizontal="center"/>
    </xf>
    <xf numFmtId="0" fontId="6" fillId="11" borderId="2" xfId="0" applyFont="1" applyFill="1" applyBorder="1" applyAlignment="1">
      <alignment horizontal="center" vertical="center"/>
    </xf>
    <xf numFmtId="0" fontId="6" fillId="12" borderId="2" xfId="0" applyFont="1" applyFill="1" applyBorder="1" applyAlignment="1">
      <alignment horizontal="center" vertical="center"/>
    </xf>
    <xf numFmtId="0" fontId="8" fillId="6" borderId="2" xfId="4" applyFont="1" applyFill="1" applyBorder="1" applyAlignment="1">
      <alignment horizontal="center" vertical="center" wrapText="1"/>
    </xf>
    <xf numFmtId="0" fontId="6" fillId="0" borderId="10" xfId="3" applyFont="1" applyBorder="1" applyAlignment="1">
      <alignment horizontal="center"/>
    </xf>
    <xf numFmtId="0" fontId="6" fillId="0" borderId="2" xfId="3" applyFont="1" applyBorder="1" applyAlignment="1">
      <alignment horizontal="center"/>
    </xf>
    <xf numFmtId="0" fontId="3" fillId="0" borderId="2" xfId="3" applyBorder="1" applyAlignment="1">
      <alignment horizontal="center" vertical="center"/>
    </xf>
    <xf numFmtId="0" fontId="3" fillId="0" borderId="2" xfId="3" applyBorder="1" applyAlignment="1">
      <alignment horizontal="center"/>
    </xf>
    <xf numFmtId="0" fontId="42" fillId="19" borderId="3" xfId="14" applyFont="1" applyFill="1" applyBorder="1" applyAlignment="1">
      <alignment horizontal="center" vertical="center"/>
    </xf>
    <xf numFmtId="0" fontId="42" fillId="19" borderId="0" xfId="14" applyFont="1" applyFill="1" applyBorder="1" applyAlignment="1">
      <alignment horizontal="center" vertical="center"/>
    </xf>
    <xf numFmtId="0" fontId="20" fillId="0" borderId="0" xfId="14" applyFont="1" applyBorder="1" applyAlignment="1">
      <alignment horizontal="center"/>
    </xf>
    <xf numFmtId="0" fontId="26" fillId="3" borderId="7" xfId="14" applyFont="1" applyFill="1" applyBorder="1" applyAlignment="1">
      <alignment horizontal="center"/>
    </xf>
    <xf numFmtId="0" fontId="32" fillId="0" borderId="0" xfId="14" applyFont="1" applyBorder="1" applyAlignment="1">
      <alignment vertical="center" textRotation="90"/>
    </xf>
    <xf numFmtId="0" fontId="27" fillId="0" borderId="0" xfId="14" applyFont="1" applyFill="1" applyAlignment="1">
      <alignment horizontal="center"/>
    </xf>
    <xf numFmtId="0" fontId="26" fillId="9" borderId="7" xfId="14" applyFont="1" applyFill="1" applyBorder="1" applyAlignment="1">
      <alignment horizontal="center"/>
    </xf>
    <xf numFmtId="0" fontId="29" fillId="0" borderId="0" xfId="14" applyFont="1" applyBorder="1" applyAlignment="1">
      <alignment horizontal="center"/>
    </xf>
    <xf numFmtId="0" fontId="29" fillId="0" borderId="0" xfId="14" applyFont="1" applyBorder="1" applyAlignment="1">
      <alignment vertical="center" textRotation="90"/>
    </xf>
    <xf numFmtId="0" fontId="26" fillId="3" borderId="9" xfId="14" applyFont="1" applyFill="1" applyBorder="1" applyAlignment="1">
      <alignment horizontal="center"/>
    </xf>
    <xf numFmtId="44" fontId="0" fillId="0" borderId="16" xfId="11" applyNumberFormat="1" applyFont="1" applyBorder="1"/>
    <xf numFmtId="44" fontId="0" fillId="0" borderId="18" xfId="11" applyNumberFormat="1" applyFont="1" applyBorder="1"/>
  </cellXfs>
  <cellStyles count="23">
    <cellStyle name="Comma" xfId="11" builtinId="3"/>
    <cellStyle name="Comma 2" xfId="7"/>
    <cellStyle name="Comma 3" xfId="17"/>
    <cellStyle name="Comma_employee list" xfId="15"/>
    <cellStyle name="Currency 2" xfId="6"/>
    <cellStyle name="GreyOrWhite" xfId="18"/>
    <cellStyle name="Heading 1 2" xfId="10"/>
    <cellStyle name="Hyperlink" xfId="5" builtinId="8"/>
    <cellStyle name="Normal" xfId="0" builtinId="0"/>
    <cellStyle name="Normal 2" xfId="1"/>
    <cellStyle name="Normal 2 2" xfId="2"/>
    <cellStyle name="Normal 3" xfId="3"/>
    <cellStyle name="Normal 3 2" xfId="14"/>
    <cellStyle name="Normal 3 3" xfId="16"/>
    <cellStyle name="Normal 4" xfId="4"/>
    <cellStyle name="Normal 5" xfId="12"/>
    <cellStyle name="Normal_line chart r&amp;D Expenditures" xfId="21"/>
    <cellStyle name="Normal_log scale" xfId="22"/>
    <cellStyle name="Percent 2" xfId="8"/>
    <cellStyle name="Percent 3" xfId="9"/>
    <cellStyle name="Percent 4" xfId="13"/>
    <cellStyle name="Percent 5" xfId="20"/>
    <cellStyle name="Yellow" xfId="19"/>
  </cellStyles>
  <dxfs count="9">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relativeIndent="255" justifyLastLine="0" shrinkToFit="0" mergeCell="0" readingOrder="0"/>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theme="0"/>
        <name val="Calibri"/>
        <scheme val="minor"/>
      </font>
      <fill>
        <patternFill patternType="none">
          <fgColor indexed="64"/>
          <bgColor indexed="65"/>
        </patternFill>
      </fill>
      <alignment horizontal="center" vertical="bottom" textRotation="0" wrapText="1" indent="0" relativeIndent="0" justifyLastLine="0" shrinkToFit="0" mergeCell="0" readingOrder="0"/>
    </dxf>
    <dxf>
      <font>
        <u val="none"/>
        <vertAlign val="baseline"/>
        <sz val="11"/>
        <color theme="1"/>
        <name val="Calibri"/>
        <scheme val="minor"/>
      </font>
      <numFmt numFmtId="174" formatCode="_(* #,##0_);_(* \(#,##0\);_(* &quot;-&quot;??_);_(@_)"/>
    </dxf>
    <dxf>
      <numFmt numFmtId="175" formatCode="mmm\-dd"/>
      <alignment horizontal="left" vertical="bottom" textRotation="0" wrapText="0" indent="0" relativeIndent="0" justifyLastLine="0" shrinkToFit="0" mergeCell="0" readingOrder="0"/>
    </dxf>
    <dxf>
      <font>
        <strike val="0"/>
        <outline val="0"/>
        <shadow val="0"/>
        <u val="none"/>
        <vertAlign val="baseline"/>
        <sz val="11"/>
        <color theme="0"/>
        <name val="Calibri"/>
        <scheme val="minor"/>
      </font>
      <fill>
        <patternFill patternType="none">
          <fgColor indexed="64"/>
          <bgColor indexed="65"/>
        </patternFill>
      </fill>
      <alignment horizontal="center" vertical="bottom"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externalLink" Target="externalLinks/externalLink4.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1.xml"/><Relationship Id="rId73"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externalLink" Target="externalLinks/externalLink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strRef>
          <c:f>Chats!$A$1</c:f>
          <c:strCache>
            <c:ptCount val="1"/>
            <c:pt idx="0">
              <c:v>Customer Satisfaction by Age Group</c:v>
            </c:pt>
          </c:strCache>
        </c:strRef>
      </c:tx>
    </c:title>
    <c:plotArea>
      <c:layout/>
      <c:barChart>
        <c:barDir val="col"/>
        <c:grouping val="clustered"/>
        <c:ser>
          <c:idx val="0"/>
          <c:order val="0"/>
          <c:tx>
            <c:strRef>
              <c:f>Chats!$B$4</c:f>
              <c:strCache>
                <c:ptCount val="1"/>
                <c:pt idx="0">
                  <c:v>&lt; 30</c:v>
                </c:pt>
              </c:strCache>
            </c:strRef>
          </c:tx>
          <c:dLbls>
            <c:showVal val="1"/>
          </c:dLbls>
          <c:cat>
            <c:strRef>
              <c:f>Chats!$A$5:$A$10</c:f>
              <c:strCache>
                <c:ptCount val="6"/>
                <c:pt idx="0">
                  <c:v>Jan</c:v>
                </c:pt>
                <c:pt idx="1">
                  <c:v>Feb</c:v>
                </c:pt>
                <c:pt idx="2">
                  <c:v>Mar</c:v>
                </c:pt>
                <c:pt idx="3">
                  <c:v>Apr</c:v>
                </c:pt>
                <c:pt idx="4">
                  <c:v>May</c:v>
                </c:pt>
                <c:pt idx="5">
                  <c:v>Jun</c:v>
                </c:pt>
              </c:strCache>
            </c:strRef>
          </c:cat>
          <c:val>
            <c:numRef>
              <c:f>Chats!$B$5:$B$10</c:f>
              <c:numCache>
                <c:formatCode>0%</c:formatCode>
                <c:ptCount val="6"/>
                <c:pt idx="0">
                  <c:v>0.42</c:v>
                </c:pt>
                <c:pt idx="1">
                  <c:v>0.39</c:v>
                </c:pt>
                <c:pt idx="2">
                  <c:v>0.28999999999999998</c:v>
                </c:pt>
                <c:pt idx="3">
                  <c:v>0.33</c:v>
                </c:pt>
                <c:pt idx="4">
                  <c:v>0.48</c:v>
                </c:pt>
                <c:pt idx="5">
                  <c:v>0.51</c:v>
                </c:pt>
              </c:numCache>
            </c:numRef>
          </c:val>
        </c:ser>
        <c:ser>
          <c:idx val="1"/>
          <c:order val="1"/>
          <c:tx>
            <c:strRef>
              <c:f>Chats!$C$4</c:f>
              <c:strCache>
                <c:ptCount val="1"/>
                <c:pt idx="0">
                  <c:v>30-49</c:v>
                </c:pt>
              </c:strCache>
            </c:strRef>
          </c:tx>
          <c:dLbls>
            <c:showVal val="1"/>
          </c:dLbls>
          <c:cat>
            <c:strRef>
              <c:f>Chats!$A$5:$A$10</c:f>
              <c:strCache>
                <c:ptCount val="6"/>
                <c:pt idx="0">
                  <c:v>Jan</c:v>
                </c:pt>
                <c:pt idx="1">
                  <c:v>Feb</c:v>
                </c:pt>
                <c:pt idx="2">
                  <c:v>Mar</c:v>
                </c:pt>
                <c:pt idx="3">
                  <c:v>Apr</c:v>
                </c:pt>
                <c:pt idx="4">
                  <c:v>May</c:v>
                </c:pt>
                <c:pt idx="5">
                  <c:v>Jun</c:v>
                </c:pt>
              </c:strCache>
            </c:strRef>
          </c:cat>
          <c:val>
            <c:numRef>
              <c:f>Chats!$C$5:$C$10</c:f>
              <c:numCache>
                <c:formatCode>0%</c:formatCode>
                <c:ptCount val="6"/>
                <c:pt idx="0">
                  <c:v>0.46</c:v>
                </c:pt>
                <c:pt idx="1">
                  <c:v>0.51</c:v>
                </c:pt>
                <c:pt idx="2">
                  <c:v>0.38</c:v>
                </c:pt>
                <c:pt idx="3">
                  <c:v>0.39</c:v>
                </c:pt>
                <c:pt idx="4">
                  <c:v>0.53</c:v>
                </c:pt>
                <c:pt idx="5">
                  <c:v>0.56999999999999995</c:v>
                </c:pt>
              </c:numCache>
            </c:numRef>
          </c:val>
        </c:ser>
        <c:ser>
          <c:idx val="2"/>
          <c:order val="2"/>
          <c:tx>
            <c:strRef>
              <c:f>Chats!$D$4</c:f>
              <c:strCache>
                <c:ptCount val="1"/>
                <c:pt idx="0">
                  <c:v>50+</c:v>
                </c:pt>
              </c:strCache>
            </c:strRef>
          </c:tx>
          <c:dLbls>
            <c:showVal val="1"/>
          </c:dLbls>
          <c:cat>
            <c:strRef>
              <c:f>Chats!$A$5:$A$10</c:f>
              <c:strCache>
                <c:ptCount val="6"/>
                <c:pt idx="0">
                  <c:v>Jan</c:v>
                </c:pt>
                <c:pt idx="1">
                  <c:v>Feb</c:v>
                </c:pt>
                <c:pt idx="2">
                  <c:v>Mar</c:v>
                </c:pt>
                <c:pt idx="3">
                  <c:v>Apr</c:v>
                </c:pt>
                <c:pt idx="4">
                  <c:v>May</c:v>
                </c:pt>
                <c:pt idx="5">
                  <c:v>Jun</c:v>
                </c:pt>
              </c:strCache>
            </c:strRef>
          </c:cat>
          <c:val>
            <c:numRef>
              <c:f>Chats!$D$5:$D$10</c:f>
              <c:numCache>
                <c:formatCode>0%</c:formatCode>
                <c:ptCount val="6"/>
                <c:pt idx="0">
                  <c:v>0.75</c:v>
                </c:pt>
                <c:pt idx="1">
                  <c:v>0.76</c:v>
                </c:pt>
                <c:pt idx="2">
                  <c:v>0.73</c:v>
                </c:pt>
                <c:pt idx="3">
                  <c:v>0.75</c:v>
                </c:pt>
                <c:pt idx="4">
                  <c:v>0.7</c:v>
                </c:pt>
                <c:pt idx="5">
                  <c:v>0.78</c:v>
                </c:pt>
              </c:numCache>
            </c:numRef>
          </c:val>
        </c:ser>
        <c:dLbls>
          <c:showVal val="1"/>
        </c:dLbls>
        <c:axId val="61083008"/>
        <c:axId val="61101568"/>
      </c:barChart>
      <c:catAx>
        <c:axId val="61083008"/>
        <c:scaling>
          <c:orientation val="minMax"/>
        </c:scaling>
        <c:axPos val="b"/>
        <c:majorGridlines/>
        <c:minorGridlines/>
        <c:title>
          <c:tx>
            <c:strRef>
              <c:f>Table14[[#Headers],[Month]]</c:f>
              <c:strCache>
                <c:ptCount val="1"/>
                <c:pt idx="0">
                  <c:v>Month</c:v>
                </c:pt>
              </c:strCache>
            </c:strRef>
          </c:tx>
        </c:title>
        <c:tickLblPos val="nextTo"/>
        <c:crossAx val="61101568"/>
        <c:crosses val="autoZero"/>
        <c:auto val="1"/>
        <c:lblAlgn val="ctr"/>
        <c:lblOffset val="100"/>
      </c:catAx>
      <c:valAx>
        <c:axId val="61101568"/>
        <c:scaling>
          <c:orientation val="minMax"/>
        </c:scaling>
        <c:axPos val="l"/>
        <c:majorGridlines/>
        <c:minorGridlines/>
        <c:title>
          <c:tx>
            <c:strRef>
              <c:f>Chats!$A$2</c:f>
              <c:strCache>
                <c:ptCount val="1"/>
                <c:pt idx="0">
                  <c:v>Percent 'Very Satisfied' by customer age</c:v>
                </c:pt>
              </c:strCache>
            </c:strRef>
          </c:tx>
          <c:txPr>
            <a:bodyPr rot="-5400000" vert="horz"/>
            <a:lstStyle/>
            <a:p>
              <a:pPr>
                <a:defRPr/>
              </a:pPr>
              <a:endParaRPr lang="en-US"/>
            </a:p>
          </c:txPr>
        </c:title>
        <c:numFmt formatCode="0%" sourceLinked="1"/>
        <c:tickLblPos val="nextTo"/>
        <c:crossAx val="61083008"/>
        <c:crosses val="autoZero"/>
        <c:crossBetween val="between"/>
      </c:valAx>
    </c:plotArea>
    <c:legend>
      <c:legendPos val="r"/>
    </c:legend>
    <c:plotVisOnly val="1"/>
  </c:chart>
  <c:printSettings>
    <c:headerFooter/>
    <c:pageMargins b="0.75000000000000133" l="0.70000000000000062" r="0.70000000000000062" t="0.750000000000001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a:pPr>
            <a:r>
              <a:rPr lang="en-US"/>
              <a:t>Widget and Sprocket Sales</a:t>
            </a:r>
          </a:p>
        </c:rich>
      </c:tx>
    </c:title>
    <c:plotArea>
      <c:layout/>
      <c:barChart>
        <c:barDir val="col"/>
        <c:grouping val="clustered"/>
        <c:ser>
          <c:idx val="1"/>
          <c:order val="1"/>
          <c:tx>
            <c:strRef>
              <c:f>Column!$C$2</c:f>
              <c:strCache>
                <c:ptCount val="1"/>
                <c:pt idx="0">
                  <c:v>Sprockets</c:v>
                </c:pt>
              </c:strCache>
            </c:strRef>
          </c:tx>
          <c:cat>
            <c:strRef>
              <c:f>Column!$A$3:$A$7</c:f>
              <c:strCache>
                <c:ptCount val="5"/>
                <c:pt idx="0">
                  <c:v>Jan</c:v>
                </c:pt>
                <c:pt idx="1">
                  <c:v>Feb</c:v>
                </c:pt>
                <c:pt idx="2">
                  <c:v>Mar</c:v>
                </c:pt>
                <c:pt idx="3">
                  <c:v>Apr</c:v>
                </c:pt>
                <c:pt idx="4">
                  <c:v>May</c:v>
                </c:pt>
              </c:strCache>
            </c:strRef>
          </c:cat>
          <c:val>
            <c:numRef>
              <c:f>Column!$C$3:$C$7</c:f>
              <c:numCache>
                <c:formatCode>#,##0</c:formatCode>
                <c:ptCount val="5"/>
                <c:pt idx="0">
                  <c:v>64983</c:v>
                </c:pt>
                <c:pt idx="1">
                  <c:v>68981</c:v>
                </c:pt>
                <c:pt idx="2">
                  <c:v>77398</c:v>
                </c:pt>
                <c:pt idx="3">
                  <c:v>88091</c:v>
                </c:pt>
                <c:pt idx="4">
                  <c:v>93733</c:v>
                </c:pt>
              </c:numCache>
            </c:numRef>
          </c:val>
        </c:ser>
        <c:ser>
          <c:idx val="0"/>
          <c:order val="0"/>
          <c:tx>
            <c:strRef>
              <c:f>Column!$B$2</c:f>
              <c:strCache>
                <c:ptCount val="1"/>
                <c:pt idx="0">
                  <c:v>Widgets</c:v>
                </c:pt>
              </c:strCache>
            </c:strRef>
          </c:tx>
          <c:cat>
            <c:strRef>
              <c:f>Column!$A$3:$A$7</c:f>
              <c:strCache>
                <c:ptCount val="5"/>
                <c:pt idx="0">
                  <c:v>Jan</c:v>
                </c:pt>
                <c:pt idx="1">
                  <c:v>Feb</c:v>
                </c:pt>
                <c:pt idx="2">
                  <c:v>Mar</c:v>
                </c:pt>
                <c:pt idx="3">
                  <c:v>Apr</c:v>
                </c:pt>
                <c:pt idx="4">
                  <c:v>May</c:v>
                </c:pt>
              </c:strCache>
            </c:strRef>
          </c:cat>
          <c:val>
            <c:numRef>
              <c:f>Column!$B$3:$B$7</c:f>
              <c:numCache>
                <c:formatCode>#,##0</c:formatCode>
                <c:ptCount val="5"/>
                <c:pt idx="0">
                  <c:v>60983</c:v>
                </c:pt>
                <c:pt idx="1">
                  <c:v>56732</c:v>
                </c:pt>
                <c:pt idx="2">
                  <c:v>49831</c:v>
                </c:pt>
                <c:pt idx="3">
                  <c:v>43323</c:v>
                </c:pt>
                <c:pt idx="4">
                  <c:v>39879</c:v>
                </c:pt>
              </c:numCache>
            </c:numRef>
          </c:val>
        </c:ser>
        <c:axId val="60580224"/>
        <c:axId val="61120896"/>
      </c:barChart>
      <c:catAx>
        <c:axId val="60580224"/>
        <c:scaling>
          <c:orientation val="minMax"/>
        </c:scaling>
        <c:axPos val="b"/>
        <c:numFmt formatCode="General" sourceLinked="1"/>
        <c:tickLblPos val="nextTo"/>
        <c:txPr>
          <a:bodyPr/>
          <a:lstStyle/>
          <a:p>
            <a:pPr>
              <a:defRPr lang="en-US"/>
            </a:pPr>
            <a:endParaRPr lang="en-US"/>
          </a:p>
        </c:txPr>
        <c:crossAx val="61120896"/>
        <c:crosses val="autoZero"/>
        <c:auto val="1"/>
        <c:lblAlgn val="ctr"/>
        <c:lblOffset val="100"/>
      </c:catAx>
      <c:valAx>
        <c:axId val="61120896"/>
        <c:scaling>
          <c:orientation val="minMax"/>
        </c:scaling>
        <c:axPos val="l"/>
        <c:majorGridlines/>
        <c:numFmt formatCode="#,##0" sourceLinked="1"/>
        <c:tickLblPos val="nextTo"/>
        <c:txPr>
          <a:bodyPr/>
          <a:lstStyle/>
          <a:p>
            <a:pPr>
              <a:defRPr lang="en-US"/>
            </a:pPr>
            <a:endParaRPr lang="en-US"/>
          </a:p>
        </c:txPr>
        <c:crossAx val="60580224"/>
        <c:crosses val="autoZero"/>
        <c:crossBetween val="between"/>
      </c:valAx>
    </c:plotArea>
    <c:plotVisOnly val="1"/>
    <c:dispBlanksAs val="gap"/>
  </c:chart>
  <c:printSettings>
    <c:headerFooter/>
    <c:pageMargins b="0.75000000000000244" l="0.70000000000000062" r="0.70000000000000062" t="0.75000000000000244" header="0.30000000000000032" footer="0.30000000000000032"/>
    <c:pageSetup paperSize="0" orientation="landscape" horizontalDpi="0" verticalDpi="0" copies="0"/>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percentStacked"/>
        <c:ser>
          <c:idx val="0"/>
          <c:order val="0"/>
          <c:tx>
            <c:strRef>
              <c:f>Column!$B$2</c:f>
              <c:strCache>
                <c:ptCount val="1"/>
                <c:pt idx="0">
                  <c:v>Widgets</c:v>
                </c:pt>
              </c:strCache>
            </c:strRef>
          </c:tx>
          <c:cat>
            <c:strRef>
              <c:f>Column!$A$3:$A$7</c:f>
              <c:strCache>
                <c:ptCount val="5"/>
                <c:pt idx="0">
                  <c:v>Jan</c:v>
                </c:pt>
                <c:pt idx="1">
                  <c:v>Feb</c:v>
                </c:pt>
                <c:pt idx="2">
                  <c:v>Mar</c:v>
                </c:pt>
                <c:pt idx="3">
                  <c:v>Apr</c:v>
                </c:pt>
                <c:pt idx="4">
                  <c:v>May</c:v>
                </c:pt>
              </c:strCache>
            </c:strRef>
          </c:cat>
          <c:val>
            <c:numRef>
              <c:f>Column!$B$3:$B$7</c:f>
              <c:numCache>
                <c:formatCode>#,##0</c:formatCode>
                <c:ptCount val="5"/>
                <c:pt idx="0">
                  <c:v>60983</c:v>
                </c:pt>
                <c:pt idx="1">
                  <c:v>56732</c:v>
                </c:pt>
                <c:pt idx="2">
                  <c:v>49831</c:v>
                </c:pt>
                <c:pt idx="3">
                  <c:v>43323</c:v>
                </c:pt>
                <c:pt idx="4">
                  <c:v>39879</c:v>
                </c:pt>
              </c:numCache>
            </c:numRef>
          </c:val>
        </c:ser>
        <c:ser>
          <c:idx val="1"/>
          <c:order val="1"/>
          <c:tx>
            <c:strRef>
              <c:f>Column!$C$2</c:f>
              <c:strCache>
                <c:ptCount val="1"/>
                <c:pt idx="0">
                  <c:v>Sprockets</c:v>
                </c:pt>
              </c:strCache>
            </c:strRef>
          </c:tx>
          <c:cat>
            <c:strRef>
              <c:f>Column!$A$3:$A$7</c:f>
              <c:strCache>
                <c:ptCount val="5"/>
                <c:pt idx="0">
                  <c:v>Jan</c:v>
                </c:pt>
                <c:pt idx="1">
                  <c:v>Feb</c:v>
                </c:pt>
                <c:pt idx="2">
                  <c:v>Mar</c:v>
                </c:pt>
                <c:pt idx="3">
                  <c:v>Apr</c:v>
                </c:pt>
                <c:pt idx="4">
                  <c:v>May</c:v>
                </c:pt>
              </c:strCache>
            </c:strRef>
          </c:cat>
          <c:val>
            <c:numRef>
              <c:f>Column!$C$3:$C$7</c:f>
              <c:numCache>
                <c:formatCode>#,##0</c:formatCode>
                <c:ptCount val="5"/>
                <c:pt idx="0">
                  <c:v>64983</c:v>
                </c:pt>
                <c:pt idx="1">
                  <c:v>68981</c:v>
                </c:pt>
                <c:pt idx="2">
                  <c:v>77398</c:v>
                </c:pt>
                <c:pt idx="3">
                  <c:v>88091</c:v>
                </c:pt>
                <c:pt idx="4">
                  <c:v>93733</c:v>
                </c:pt>
              </c:numCache>
            </c:numRef>
          </c:val>
        </c:ser>
        <c:overlap val="100"/>
        <c:axId val="61349248"/>
        <c:axId val="61355136"/>
      </c:barChart>
      <c:catAx>
        <c:axId val="61349248"/>
        <c:scaling>
          <c:orientation val="minMax"/>
        </c:scaling>
        <c:axPos val="b"/>
        <c:numFmt formatCode="General" sourceLinked="1"/>
        <c:tickLblPos val="nextTo"/>
        <c:txPr>
          <a:bodyPr/>
          <a:lstStyle/>
          <a:p>
            <a:pPr>
              <a:defRPr lang="en-US"/>
            </a:pPr>
            <a:endParaRPr lang="en-US"/>
          </a:p>
        </c:txPr>
        <c:crossAx val="61355136"/>
        <c:crosses val="autoZero"/>
        <c:auto val="1"/>
        <c:lblAlgn val="ctr"/>
        <c:lblOffset val="100"/>
      </c:catAx>
      <c:valAx>
        <c:axId val="61355136"/>
        <c:scaling>
          <c:orientation val="minMax"/>
        </c:scaling>
        <c:axPos val="l"/>
        <c:majorGridlines/>
        <c:numFmt formatCode="0%" sourceLinked="1"/>
        <c:tickLblPos val="nextTo"/>
        <c:txPr>
          <a:bodyPr/>
          <a:lstStyle/>
          <a:p>
            <a:pPr>
              <a:defRPr lang="en-US"/>
            </a:pPr>
            <a:endParaRPr lang="en-US"/>
          </a:p>
        </c:txPr>
        <c:crossAx val="61349248"/>
        <c:crosses val="autoZero"/>
        <c:crossBetween val="between"/>
      </c:valAx>
    </c:plotArea>
    <c:plotVisOnly val="1"/>
  </c:chart>
  <c:printSettings>
    <c:headerFooter/>
    <c:pageMargins b="0.75000000000000244" l="0.70000000000000062" r="0.70000000000000062" t="0.75000000000000244" header="0.30000000000000032" footer="0.30000000000000032"/>
    <c:pageSetup paperSize="0" orientation="landscape" horizontalDpi="0" verticalDpi="0" copies="0"/>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a:pPr>
            <a:r>
              <a:rPr lang="en-US"/>
              <a:t>Widget and Sprocket Sales</a:t>
            </a:r>
          </a:p>
        </c:rich>
      </c:tx>
    </c:title>
    <c:plotArea>
      <c:layout/>
      <c:barChart>
        <c:barDir val="col"/>
        <c:grouping val="stacked"/>
        <c:ser>
          <c:idx val="1"/>
          <c:order val="1"/>
          <c:tx>
            <c:strRef>
              <c:f>Column!$C$2</c:f>
              <c:strCache>
                <c:ptCount val="1"/>
                <c:pt idx="0">
                  <c:v>Sprockets</c:v>
                </c:pt>
              </c:strCache>
            </c:strRef>
          </c:tx>
          <c:cat>
            <c:strRef>
              <c:f>Column!$A$3:$A$7</c:f>
              <c:strCache>
                <c:ptCount val="5"/>
                <c:pt idx="0">
                  <c:v>Jan</c:v>
                </c:pt>
                <c:pt idx="1">
                  <c:v>Feb</c:v>
                </c:pt>
                <c:pt idx="2">
                  <c:v>Mar</c:v>
                </c:pt>
                <c:pt idx="3">
                  <c:v>Apr</c:v>
                </c:pt>
                <c:pt idx="4">
                  <c:v>May</c:v>
                </c:pt>
              </c:strCache>
            </c:strRef>
          </c:cat>
          <c:val>
            <c:numRef>
              <c:f>Column!$C$3:$C$7</c:f>
              <c:numCache>
                <c:formatCode>#,##0</c:formatCode>
                <c:ptCount val="5"/>
                <c:pt idx="0">
                  <c:v>64983</c:v>
                </c:pt>
                <c:pt idx="1">
                  <c:v>68981</c:v>
                </c:pt>
                <c:pt idx="2">
                  <c:v>77398</c:v>
                </c:pt>
                <c:pt idx="3">
                  <c:v>88091</c:v>
                </c:pt>
                <c:pt idx="4">
                  <c:v>93733</c:v>
                </c:pt>
              </c:numCache>
            </c:numRef>
          </c:val>
        </c:ser>
        <c:ser>
          <c:idx val="0"/>
          <c:order val="0"/>
          <c:tx>
            <c:strRef>
              <c:f>Column!$B$2</c:f>
              <c:strCache>
                <c:ptCount val="1"/>
                <c:pt idx="0">
                  <c:v>Widgets</c:v>
                </c:pt>
              </c:strCache>
            </c:strRef>
          </c:tx>
          <c:cat>
            <c:strRef>
              <c:f>Column!$A$3:$A$7</c:f>
              <c:strCache>
                <c:ptCount val="5"/>
                <c:pt idx="0">
                  <c:v>Jan</c:v>
                </c:pt>
                <c:pt idx="1">
                  <c:v>Feb</c:v>
                </c:pt>
                <c:pt idx="2">
                  <c:v>Mar</c:v>
                </c:pt>
                <c:pt idx="3">
                  <c:v>Apr</c:v>
                </c:pt>
                <c:pt idx="4">
                  <c:v>May</c:v>
                </c:pt>
              </c:strCache>
            </c:strRef>
          </c:cat>
          <c:val>
            <c:numRef>
              <c:f>Column!$B$3:$B$7</c:f>
              <c:numCache>
                <c:formatCode>#,##0</c:formatCode>
                <c:ptCount val="5"/>
                <c:pt idx="0">
                  <c:v>60983</c:v>
                </c:pt>
                <c:pt idx="1">
                  <c:v>56732</c:v>
                </c:pt>
                <c:pt idx="2">
                  <c:v>49831</c:v>
                </c:pt>
                <c:pt idx="3">
                  <c:v>43323</c:v>
                </c:pt>
                <c:pt idx="4">
                  <c:v>39879</c:v>
                </c:pt>
              </c:numCache>
            </c:numRef>
          </c:val>
        </c:ser>
        <c:overlap val="100"/>
        <c:axId val="61399808"/>
        <c:axId val="61401344"/>
      </c:barChart>
      <c:catAx>
        <c:axId val="61399808"/>
        <c:scaling>
          <c:orientation val="minMax"/>
        </c:scaling>
        <c:axPos val="b"/>
        <c:numFmt formatCode="General" sourceLinked="1"/>
        <c:tickLblPos val="nextTo"/>
        <c:txPr>
          <a:bodyPr/>
          <a:lstStyle/>
          <a:p>
            <a:pPr>
              <a:defRPr lang="en-US"/>
            </a:pPr>
            <a:endParaRPr lang="en-US"/>
          </a:p>
        </c:txPr>
        <c:crossAx val="61401344"/>
        <c:crosses val="autoZero"/>
        <c:auto val="1"/>
        <c:lblAlgn val="ctr"/>
        <c:lblOffset val="100"/>
      </c:catAx>
      <c:valAx>
        <c:axId val="61401344"/>
        <c:scaling>
          <c:orientation val="minMax"/>
        </c:scaling>
        <c:axPos val="l"/>
        <c:majorGridlines/>
        <c:numFmt formatCode="#,##0" sourceLinked="1"/>
        <c:tickLblPos val="nextTo"/>
        <c:txPr>
          <a:bodyPr/>
          <a:lstStyle/>
          <a:p>
            <a:pPr>
              <a:defRPr lang="en-US"/>
            </a:pPr>
            <a:endParaRPr lang="en-US"/>
          </a:p>
        </c:txPr>
        <c:crossAx val="61399808"/>
        <c:crosses val="autoZero"/>
        <c:crossBetween val="between"/>
      </c:valAx>
    </c:plotArea>
    <c:plotVisOnly val="1"/>
    <c:dispBlanksAs val="gap"/>
  </c:chart>
  <c:printSettings>
    <c:headerFooter/>
    <c:pageMargins b="0.75000000000000266" l="0.70000000000000062" r="0.70000000000000062" t="0.75000000000000266" header="0.30000000000000032" footer="0.30000000000000032"/>
    <c:pageSetup paperSize="0" orientation="landscape" horizontalDpi="0" verticalDpi="0" copies="0"/>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a:pPr>
            <a:r>
              <a:rPr lang="en-US"/>
              <a:t>Widget and Sprocket Sales</a:t>
            </a:r>
          </a:p>
        </c:rich>
      </c:tx>
    </c:title>
    <c:view3D>
      <c:perspective val="30"/>
    </c:view3D>
    <c:plotArea>
      <c:layout/>
      <c:bar3DChart>
        <c:barDir val="col"/>
        <c:grouping val="clustered"/>
        <c:ser>
          <c:idx val="1"/>
          <c:order val="1"/>
          <c:tx>
            <c:strRef>
              <c:f>Column!$C$2</c:f>
              <c:strCache>
                <c:ptCount val="1"/>
                <c:pt idx="0">
                  <c:v>Sprockets</c:v>
                </c:pt>
              </c:strCache>
            </c:strRef>
          </c:tx>
          <c:cat>
            <c:strRef>
              <c:f>Column!$A$3:$A$7</c:f>
              <c:strCache>
                <c:ptCount val="5"/>
                <c:pt idx="0">
                  <c:v>Jan</c:v>
                </c:pt>
                <c:pt idx="1">
                  <c:v>Feb</c:v>
                </c:pt>
                <c:pt idx="2">
                  <c:v>Mar</c:v>
                </c:pt>
                <c:pt idx="3">
                  <c:v>Apr</c:v>
                </c:pt>
                <c:pt idx="4">
                  <c:v>May</c:v>
                </c:pt>
              </c:strCache>
            </c:strRef>
          </c:cat>
          <c:val>
            <c:numRef>
              <c:f>Column!$C$3:$C$7</c:f>
              <c:numCache>
                <c:formatCode>#,##0</c:formatCode>
                <c:ptCount val="5"/>
                <c:pt idx="0">
                  <c:v>64983</c:v>
                </c:pt>
                <c:pt idx="1">
                  <c:v>68981</c:v>
                </c:pt>
                <c:pt idx="2">
                  <c:v>77398</c:v>
                </c:pt>
                <c:pt idx="3">
                  <c:v>88091</c:v>
                </c:pt>
                <c:pt idx="4">
                  <c:v>93733</c:v>
                </c:pt>
              </c:numCache>
            </c:numRef>
          </c:val>
        </c:ser>
        <c:ser>
          <c:idx val="0"/>
          <c:order val="0"/>
          <c:tx>
            <c:strRef>
              <c:f>Column!$B$2</c:f>
              <c:strCache>
                <c:ptCount val="1"/>
                <c:pt idx="0">
                  <c:v>Widgets</c:v>
                </c:pt>
              </c:strCache>
            </c:strRef>
          </c:tx>
          <c:cat>
            <c:strRef>
              <c:f>Column!$A$3:$A$7</c:f>
              <c:strCache>
                <c:ptCount val="5"/>
                <c:pt idx="0">
                  <c:v>Jan</c:v>
                </c:pt>
                <c:pt idx="1">
                  <c:v>Feb</c:v>
                </c:pt>
                <c:pt idx="2">
                  <c:v>Mar</c:v>
                </c:pt>
                <c:pt idx="3">
                  <c:v>Apr</c:v>
                </c:pt>
                <c:pt idx="4">
                  <c:v>May</c:v>
                </c:pt>
              </c:strCache>
            </c:strRef>
          </c:cat>
          <c:val>
            <c:numRef>
              <c:f>Column!$B$3:$B$7</c:f>
              <c:numCache>
                <c:formatCode>#,##0</c:formatCode>
                <c:ptCount val="5"/>
                <c:pt idx="0">
                  <c:v>60983</c:v>
                </c:pt>
                <c:pt idx="1">
                  <c:v>56732</c:v>
                </c:pt>
                <c:pt idx="2">
                  <c:v>49831</c:v>
                </c:pt>
                <c:pt idx="3">
                  <c:v>43323</c:v>
                </c:pt>
                <c:pt idx="4">
                  <c:v>39879</c:v>
                </c:pt>
              </c:numCache>
            </c:numRef>
          </c:val>
        </c:ser>
        <c:shape val="box"/>
        <c:axId val="61430400"/>
        <c:axId val="61432192"/>
        <c:axId val="0"/>
      </c:bar3DChart>
      <c:catAx>
        <c:axId val="61430400"/>
        <c:scaling>
          <c:orientation val="minMax"/>
        </c:scaling>
        <c:axPos val="b"/>
        <c:numFmt formatCode="General" sourceLinked="1"/>
        <c:tickLblPos val="nextTo"/>
        <c:txPr>
          <a:bodyPr/>
          <a:lstStyle/>
          <a:p>
            <a:pPr>
              <a:defRPr lang="en-US"/>
            </a:pPr>
            <a:endParaRPr lang="en-US"/>
          </a:p>
        </c:txPr>
        <c:crossAx val="61432192"/>
        <c:crosses val="autoZero"/>
        <c:auto val="1"/>
        <c:lblAlgn val="ctr"/>
        <c:lblOffset val="100"/>
      </c:catAx>
      <c:valAx>
        <c:axId val="61432192"/>
        <c:scaling>
          <c:orientation val="minMax"/>
        </c:scaling>
        <c:axPos val="l"/>
        <c:majorGridlines/>
        <c:numFmt formatCode="#,##0" sourceLinked="1"/>
        <c:tickLblPos val="nextTo"/>
        <c:txPr>
          <a:bodyPr/>
          <a:lstStyle/>
          <a:p>
            <a:pPr>
              <a:defRPr lang="en-US"/>
            </a:pPr>
            <a:endParaRPr lang="en-US"/>
          </a:p>
        </c:txPr>
        <c:crossAx val="61430400"/>
        <c:crosses val="autoZero"/>
        <c:crossBetween val="between"/>
      </c:valAx>
    </c:plotArea>
    <c:plotVisOnly val="1"/>
    <c:dispBlanksAs val="gap"/>
  </c:chart>
  <c:printSettings>
    <c:headerFooter/>
    <c:pageMargins b="0.75000000000000266" l="0.70000000000000062" r="0.70000000000000062" t="0.75000000000000266" header="0.30000000000000032" footer="0.30000000000000032"/>
    <c:pageSetup paperSize="0" orientation="landscape" horizontalDpi="0" verticalDpi="0" copies="0"/>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a:pPr>
            <a:r>
              <a:rPr lang="en-US"/>
              <a:t>Widget and Sprocket Sales</a:t>
            </a:r>
          </a:p>
        </c:rich>
      </c:tx>
    </c:title>
    <c:view3D>
      <c:perspective val="30"/>
    </c:view3D>
    <c:plotArea>
      <c:layout/>
      <c:bar3DChart>
        <c:barDir val="col"/>
        <c:grouping val="standard"/>
        <c:ser>
          <c:idx val="1"/>
          <c:order val="1"/>
          <c:tx>
            <c:strRef>
              <c:f>Column!$C$2</c:f>
              <c:strCache>
                <c:ptCount val="1"/>
                <c:pt idx="0">
                  <c:v>Sprockets</c:v>
                </c:pt>
              </c:strCache>
            </c:strRef>
          </c:tx>
          <c:cat>
            <c:strRef>
              <c:f>Column!$A$3:$A$7</c:f>
              <c:strCache>
                <c:ptCount val="5"/>
                <c:pt idx="0">
                  <c:v>Jan</c:v>
                </c:pt>
                <c:pt idx="1">
                  <c:v>Feb</c:v>
                </c:pt>
                <c:pt idx="2">
                  <c:v>Mar</c:v>
                </c:pt>
                <c:pt idx="3">
                  <c:v>Apr</c:v>
                </c:pt>
                <c:pt idx="4">
                  <c:v>May</c:v>
                </c:pt>
              </c:strCache>
            </c:strRef>
          </c:cat>
          <c:val>
            <c:numRef>
              <c:f>Column!$C$3:$C$7</c:f>
              <c:numCache>
                <c:formatCode>#,##0</c:formatCode>
                <c:ptCount val="5"/>
                <c:pt idx="0">
                  <c:v>64983</c:v>
                </c:pt>
                <c:pt idx="1">
                  <c:v>68981</c:v>
                </c:pt>
                <c:pt idx="2">
                  <c:v>77398</c:v>
                </c:pt>
                <c:pt idx="3">
                  <c:v>88091</c:v>
                </c:pt>
                <c:pt idx="4">
                  <c:v>93733</c:v>
                </c:pt>
              </c:numCache>
            </c:numRef>
          </c:val>
        </c:ser>
        <c:ser>
          <c:idx val="0"/>
          <c:order val="0"/>
          <c:tx>
            <c:strRef>
              <c:f>Column!$B$2</c:f>
              <c:strCache>
                <c:ptCount val="1"/>
                <c:pt idx="0">
                  <c:v>Widgets</c:v>
                </c:pt>
              </c:strCache>
            </c:strRef>
          </c:tx>
          <c:cat>
            <c:strRef>
              <c:f>Column!$A$3:$A$7</c:f>
              <c:strCache>
                <c:ptCount val="5"/>
                <c:pt idx="0">
                  <c:v>Jan</c:v>
                </c:pt>
                <c:pt idx="1">
                  <c:v>Feb</c:v>
                </c:pt>
                <c:pt idx="2">
                  <c:v>Mar</c:v>
                </c:pt>
                <c:pt idx="3">
                  <c:v>Apr</c:v>
                </c:pt>
                <c:pt idx="4">
                  <c:v>May</c:v>
                </c:pt>
              </c:strCache>
            </c:strRef>
          </c:cat>
          <c:val>
            <c:numRef>
              <c:f>Column!$B$3:$B$7</c:f>
              <c:numCache>
                <c:formatCode>#,##0</c:formatCode>
                <c:ptCount val="5"/>
                <c:pt idx="0">
                  <c:v>60983</c:v>
                </c:pt>
                <c:pt idx="1">
                  <c:v>56732</c:v>
                </c:pt>
                <c:pt idx="2">
                  <c:v>49831</c:v>
                </c:pt>
                <c:pt idx="3">
                  <c:v>43323</c:v>
                </c:pt>
                <c:pt idx="4">
                  <c:v>39879</c:v>
                </c:pt>
              </c:numCache>
            </c:numRef>
          </c:val>
        </c:ser>
        <c:shape val="box"/>
        <c:axId val="61461248"/>
        <c:axId val="61462784"/>
        <c:axId val="61415872"/>
      </c:bar3DChart>
      <c:catAx>
        <c:axId val="61461248"/>
        <c:scaling>
          <c:orientation val="minMax"/>
        </c:scaling>
        <c:axPos val="b"/>
        <c:numFmt formatCode="General" sourceLinked="1"/>
        <c:tickLblPos val="nextTo"/>
        <c:txPr>
          <a:bodyPr/>
          <a:lstStyle/>
          <a:p>
            <a:pPr>
              <a:defRPr lang="en-US"/>
            </a:pPr>
            <a:endParaRPr lang="en-US"/>
          </a:p>
        </c:txPr>
        <c:crossAx val="61462784"/>
        <c:crosses val="autoZero"/>
        <c:auto val="1"/>
        <c:lblAlgn val="ctr"/>
        <c:lblOffset val="100"/>
      </c:catAx>
      <c:valAx>
        <c:axId val="61462784"/>
        <c:scaling>
          <c:orientation val="minMax"/>
        </c:scaling>
        <c:axPos val="l"/>
        <c:majorGridlines/>
        <c:numFmt formatCode="#,##0" sourceLinked="1"/>
        <c:tickLblPos val="nextTo"/>
        <c:txPr>
          <a:bodyPr/>
          <a:lstStyle/>
          <a:p>
            <a:pPr>
              <a:defRPr lang="en-US"/>
            </a:pPr>
            <a:endParaRPr lang="en-US"/>
          </a:p>
        </c:txPr>
        <c:crossAx val="61461248"/>
        <c:crosses val="autoZero"/>
        <c:crossBetween val="between"/>
      </c:valAx>
      <c:serAx>
        <c:axId val="61415872"/>
        <c:scaling>
          <c:orientation val="minMax"/>
        </c:scaling>
        <c:axPos val="b"/>
        <c:tickLblPos val="nextTo"/>
        <c:txPr>
          <a:bodyPr/>
          <a:lstStyle/>
          <a:p>
            <a:pPr>
              <a:defRPr lang="en-US"/>
            </a:pPr>
            <a:endParaRPr lang="en-US"/>
          </a:p>
        </c:txPr>
        <c:crossAx val="61462784"/>
        <c:crosses val="autoZero"/>
      </c:serAx>
    </c:plotArea>
    <c:plotVisOnly val="1"/>
    <c:dispBlanksAs val="gap"/>
  </c:chart>
  <c:printSettings>
    <c:headerFooter/>
    <c:pageMargins b="0.75000000000000289" l="0.70000000000000062" r="0.70000000000000062" t="0.75000000000000289" header="0.30000000000000032" footer="0.30000000000000032"/>
    <c:pageSetup paperSize="0" orientation="landscape" horizontalDpi="0" verticalDpi="0" copies="0"/>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a:pPr>
            <a:r>
              <a:rPr lang="en-US"/>
              <a:t>Strongly Agree</a:t>
            </a:r>
          </a:p>
        </c:rich>
      </c:tx>
    </c:title>
    <c:view3D>
      <c:perspective val="30"/>
    </c:view3D>
    <c:plotArea>
      <c:layout/>
      <c:bar3DChart>
        <c:barDir val="bar"/>
        <c:grouping val="clustered"/>
        <c:ser>
          <c:idx val="0"/>
          <c:order val="0"/>
          <c:tx>
            <c:strRef>
              <c:f>Bar!$B$1</c:f>
              <c:strCache>
                <c:ptCount val="1"/>
                <c:pt idx="0">
                  <c:v>Strongly
Agree</c:v>
                </c:pt>
              </c:strCache>
            </c:strRef>
          </c:tx>
          <c:cat>
            <c:strRef>
              <c:f>Bar!$A$2:$A$11</c:f>
              <c:strCache>
                <c:ptCount val="10"/>
                <c:pt idx="0">
                  <c:v>Store locations are convenient</c:v>
                </c:pt>
                <c:pt idx="1">
                  <c:v>Store hours are convenient</c:v>
                </c:pt>
                <c:pt idx="2">
                  <c:v>Stores are well-maintained</c:v>
                </c:pt>
                <c:pt idx="3">
                  <c:v>I like your web site</c:v>
                </c:pt>
                <c:pt idx="4">
                  <c:v>Employees are friendly</c:v>
                </c:pt>
                <c:pt idx="5">
                  <c:v>You have a good selection of products</c:v>
                </c:pt>
                <c:pt idx="6">
                  <c:v>I like your TV ads</c:v>
                </c:pt>
                <c:pt idx="7">
                  <c:v>You sell quality products</c:v>
                </c:pt>
                <c:pt idx="8">
                  <c:v>Overall, I am satisfied</c:v>
                </c:pt>
                <c:pt idx="9">
                  <c:v>I would recommend your company</c:v>
                </c:pt>
              </c:strCache>
            </c:strRef>
          </c:cat>
          <c:val>
            <c:numRef>
              <c:f>Bar!$B$2:$B$11</c:f>
              <c:numCache>
                <c:formatCode>0%</c:formatCode>
                <c:ptCount val="10"/>
                <c:pt idx="0">
                  <c:v>0.12</c:v>
                </c:pt>
                <c:pt idx="1">
                  <c:v>0.15</c:v>
                </c:pt>
                <c:pt idx="2">
                  <c:v>0.09</c:v>
                </c:pt>
                <c:pt idx="3">
                  <c:v>0.18</c:v>
                </c:pt>
                <c:pt idx="4">
                  <c:v>0.02</c:v>
                </c:pt>
                <c:pt idx="5">
                  <c:v>0.16</c:v>
                </c:pt>
                <c:pt idx="6">
                  <c:v>0.05</c:v>
                </c:pt>
                <c:pt idx="7">
                  <c:v>0.24</c:v>
                </c:pt>
                <c:pt idx="8">
                  <c:v>0.06</c:v>
                </c:pt>
                <c:pt idx="9">
                  <c:v>0.03</c:v>
                </c:pt>
              </c:numCache>
            </c:numRef>
          </c:val>
        </c:ser>
        <c:gapWidth val="78"/>
        <c:shape val="box"/>
        <c:axId val="61484416"/>
        <c:axId val="61539456"/>
        <c:axId val="0"/>
      </c:bar3DChart>
      <c:catAx>
        <c:axId val="61484416"/>
        <c:scaling>
          <c:orientation val="maxMin"/>
        </c:scaling>
        <c:axPos val="l"/>
        <c:numFmt formatCode="General" sourceLinked="1"/>
        <c:tickLblPos val="nextTo"/>
        <c:txPr>
          <a:bodyPr/>
          <a:lstStyle/>
          <a:p>
            <a:pPr>
              <a:defRPr lang="en-US"/>
            </a:pPr>
            <a:endParaRPr lang="en-US"/>
          </a:p>
        </c:txPr>
        <c:crossAx val="61539456"/>
        <c:crosses val="autoZero"/>
        <c:auto val="1"/>
        <c:lblAlgn val="ctr"/>
        <c:lblOffset val="100"/>
      </c:catAx>
      <c:valAx>
        <c:axId val="61539456"/>
        <c:scaling>
          <c:orientation val="minMax"/>
          <c:max val="0.25"/>
        </c:scaling>
        <c:axPos val="b"/>
        <c:majorGridlines/>
        <c:numFmt formatCode="0%" sourceLinked="1"/>
        <c:tickLblPos val="nextTo"/>
        <c:txPr>
          <a:bodyPr/>
          <a:lstStyle/>
          <a:p>
            <a:pPr>
              <a:defRPr lang="en-US"/>
            </a:pPr>
            <a:endParaRPr lang="en-US"/>
          </a:p>
        </c:txPr>
        <c:crossAx val="61484416"/>
        <c:crosses val="max"/>
        <c:crossBetween val="between"/>
      </c:valAx>
    </c:plotArea>
    <c:plotVisOnly val="1"/>
  </c:chart>
  <c:printSettings>
    <c:headerFooter/>
    <c:pageMargins b="0.75000000000000278" l="0.70000000000000062" r="0.70000000000000062" t="0.75000000000000278" header="0.30000000000000032" footer="0.30000000000000032"/>
    <c:pageSetup paperSize="0" orientation="landscape" horizontalDpi="0" verticalDpi="0" copies="0"/>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cat>
            <c:strRef>
              <c:f>Bar!$A$2:$A$11</c:f>
              <c:strCache>
                <c:ptCount val="10"/>
                <c:pt idx="0">
                  <c:v>Store locations are convenient</c:v>
                </c:pt>
                <c:pt idx="1">
                  <c:v>Store hours are convenient</c:v>
                </c:pt>
                <c:pt idx="2">
                  <c:v>Stores are well-maintained</c:v>
                </c:pt>
                <c:pt idx="3">
                  <c:v>I like your web site</c:v>
                </c:pt>
                <c:pt idx="4">
                  <c:v>Employees are friendly</c:v>
                </c:pt>
                <c:pt idx="5">
                  <c:v>You have a good selection of products</c:v>
                </c:pt>
                <c:pt idx="6">
                  <c:v>I like your TV ads</c:v>
                </c:pt>
                <c:pt idx="7">
                  <c:v>You sell quality products</c:v>
                </c:pt>
                <c:pt idx="8">
                  <c:v>Overall, I am satisfied</c:v>
                </c:pt>
                <c:pt idx="9">
                  <c:v>I would recommend your company</c:v>
                </c:pt>
              </c:strCache>
            </c:strRef>
          </c:cat>
          <c:val>
            <c:numRef>
              <c:f>Bar!$B$2:$B$11</c:f>
              <c:numCache>
                <c:formatCode>0%</c:formatCode>
                <c:ptCount val="10"/>
                <c:pt idx="0">
                  <c:v>0.12</c:v>
                </c:pt>
                <c:pt idx="1">
                  <c:v>0.15</c:v>
                </c:pt>
                <c:pt idx="2">
                  <c:v>0.09</c:v>
                </c:pt>
                <c:pt idx="3">
                  <c:v>0.18</c:v>
                </c:pt>
                <c:pt idx="4">
                  <c:v>0.02</c:v>
                </c:pt>
                <c:pt idx="5">
                  <c:v>0.16</c:v>
                </c:pt>
                <c:pt idx="6">
                  <c:v>0.05</c:v>
                </c:pt>
                <c:pt idx="7">
                  <c:v>0.24</c:v>
                </c:pt>
                <c:pt idx="8">
                  <c:v>0.06</c:v>
                </c:pt>
                <c:pt idx="9">
                  <c:v>0.03</c:v>
                </c:pt>
              </c:numCache>
            </c:numRef>
          </c:val>
        </c:ser>
        <c:axId val="61549568"/>
        <c:axId val="61559552"/>
      </c:barChart>
      <c:catAx>
        <c:axId val="61549568"/>
        <c:scaling>
          <c:orientation val="minMax"/>
        </c:scaling>
        <c:axPos val="l"/>
        <c:tickLblPos val="nextTo"/>
        <c:crossAx val="61559552"/>
        <c:crosses val="autoZero"/>
        <c:auto val="1"/>
        <c:lblAlgn val="ctr"/>
        <c:lblOffset val="100"/>
      </c:catAx>
      <c:valAx>
        <c:axId val="61559552"/>
        <c:scaling>
          <c:orientation val="minMax"/>
        </c:scaling>
        <c:axPos val="b"/>
        <c:majorGridlines/>
        <c:numFmt formatCode="0%" sourceLinked="1"/>
        <c:tickLblPos val="nextTo"/>
        <c:crossAx val="61549568"/>
        <c:crosses val="autoZero"/>
        <c:crossBetween val="between"/>
      </c:valAx>
    </c:plotArea>
    <c:legend>
      <c:legendPos val="r"/>
    </c:legend>
    <c:plotVisOnly val="1"/>
  </c:chart>
  <c:printSettings>
    <c:headerFooter/>
    <c:pageMargins b="0.75000000000000133" l="0.70000000000000062" r="0.70000000000000062" t="0.75000000000000133"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txPr>
        <a:bodyPr/>
        <a:lstStyle/>
        <a:p>
          <a:pPr>
            <a:defRPr lang="en-US"/>
          </a:pPr>
          <a:endParaRPr lang="en-US"/>
        </a:p>
      </c:txPr>
    </c:title>
    <c:plotArea>
      <c:layout/>
      <c:lineChart>
        <c:grouping val="standard"/>
        <c:ser>
          <c:idx val="0"/>
          <c:order val="0"/>
          <c:tx>
            <c:strRef>
              <c:f>'Line 1'!$A$1</c:f>
              <c:strCache>
                <c:ptCount val="1"/>
                <c:pt idx="0">
                  <c:v>Daily Sales</c:v>
                </c:pt>
              </c:strCache>
            </c:strRef>
          </c:tx>
          <c:marker>
            <c:symbol val="none"/>
          </c:marker>
          <c:val>
            <c:numRef>
              <c:f>'Line 1'!$A$2:$A$201</c:f>
              <c:numCache>
                <c:formatCode>#,##0</c:formatCode>
                <c:ptCount val="200"/>
                <c:pt idx="0">
                  <c:v>19874</c:v>
                </c:pt>
                <c:pt idx="1">
                  <c:v>19382</c:v>
                </c:pt>
                <c:pt idx="2">
                  <c:v>20064</c:v>
                </c:pt>
                <c:pt idx="3">
                  <c:v>21026</c:v>
                </c:pt>
                <c:pt idx="4">
                  <c:v>22178</c:v>
                </c:pt>
                <c:pt idx="5">
                  <c:v>22110</c:v>
                </c:pt>
                <c:pt idx="6">
                  <c:v>21926</c:v>
                </c:pt>
                <c:pt idx="7">
                  <c:v>21405</c:v>
                </c:pt>
                <c:pt idx="8">
                  <c:v>21733</c:v>
                </c:pt>
                <c:pt idx="9">
                  <c:v>21267</c:v>
                </c:pt>
                <c:pt idx="10">
                  <c:v>21523</c:v>
                </c:pt>
                <c:pt idx="11">
                  <c:v>21865</c:v>
                </c:pt>
                <c:pt idx="12">
                  <c:v>21210</c:v>
                </c:pt>
                <c:pt idx="13">
                  <c:v>21402</c:v>
                </c:pt>
                <c:pt idx="14">
                  <c:v>21610</c:v>
                </c:pt>
                <c:pt idx="15">
                  <c:v>20699</c:v>
                </c:pt>
                <c:pt idx="16">
                  <c:v>20962</c:v>
                </c:pt>
                <c:pt idx="17">
                  <c:v>20195</c:v>
                </c:pt>
                <c:pt idx="18">
                  <c:v>19592</c:v>
                </c:pt>
                <c:pt idx="19">
                  <c:v>19699</c:v>
                </c:pt>
                <c:pt idx="20">
                  <c:v>19617</c:v>
                </c:pt>
                <c:pt idx="21">
                  <c:v>18599</c:v>
                </c:pt>
                <c:pt idx="22">
                  <c:v>17482</c:v>
                </c:pt>
                <c:pt idx="23">
                  <c:v>17549</c:v>
                </c:pt>
                <c:pt idx="24">
                  <c:v>17970</c:v>
                </c:pt>
                <c:pt idx="25">
                  <c:v>18618</c:v>
                </c:pt>
                <c:pt idx="26">
                  <c:v>19194</c:v>
                </c:pt>
                <c:pt idx="27">
                  <c:v>19712</c:v>
                </c:pt>
                <c:pt idx="28">
                  <c:v>20450</c:v>
                </c:pt>
                <c:pt idx="29">
                  <c:v>19462</c:v>
                </c:pt>
                <c:pt idx="30">
                  <c:v>20677</c:v>
                </c:pt>
                <c:pt idx="31">
                  <c:v>20834</c:v>
                </c:pt>
                <c:pt idx="32">
                  <c:v>21339</c:v>
                </c:pt>
                <c:pt idx="33">
                  <c:v>21507</c:v>
                </c:pt>
                <c:pt idx="34">
                  <c:v>21133</c:v>
                </c:pt>
                <c:pt idx="35">
                  <c:v>21636</c:v>
                </c:pt>
                <c:pt idx="36">
                  <c:v>21659</c:v>
                </c:pt>
                <c:pt idx="37">
                  <c:v>22234</c:v>
                </c:pt>
                <c:pt idx="38">
                  <c:v>22504</c:v>
                </c:pt>
                <c:pt idx="39">
                  <c:v>21902</c:v>
                </c:pt>
                <c:pt idx="40">
                  <c:v>21995</c:v>
                </c:pt>
                <c:pt idx="41">
                  <c:v>21723</c:v>
                </c:pt>
                <c:pt idx="42">
                  <c:v>22008</c:v>
                </c:pt>
                <c:pt idx="43">
                  <c:v>21666</c:v>
                </c:pt>
                <c:pt idx="44">
                  <c:v>21771</c:v>
                </c:pt>
                <c:pt idx="45">
                  <c:v>22970</c:v>
                </c:pt>
                <c:pt idx="46">
                  <c:v>23236</c:v>
                </c:pt>
                <c:pt idx="47">
                  <c:v>22983</c:v>
                </c:pt>
                <c:pt idx="48">
                  <c:v>22183</c:v>
                </c:pt>
                <c:pt idx="49">
                  <c:v>21757</c:v>
                </c:pt>
                <c:pt idx="50">
                  <c:v>22039</c:v>
                </c:pt>
                <c:pt idx="51">
                  <c:v>22175</c:v>
                </c:pt>
                <c:pt idx="52">
                  <c:v>22882</c:v>
                </c:pt>
                <c:pt idx="53">
                  <c:v>23183</c:v>
                </c:pt>
                <c:pt idx="54">
                  <c:v>22461</c:v>
                </c:pt>
                <c:pt idx="55">
                  <c:v>22578</c:v>
                </c:pt>
                <c:pt idx="56">
                  <c:v>22404</c:v>
                </c:pt>
                <c:pt idx="57">
                  <c:v>21828</c:v>
                </c:pt>
                <c:pt idx="58">
                  <c:v>21853</c:v>
                </c:pt>
                <c:pt idx="59">
                  <c:v>22140</c:v>
                </c:pt>
                <c:pt idx="60">
                  <c:v>21887</c:v>
                </c:pt>
                <c:pt idx="61">
                  <c:v>21369</c:v>
                </c:pt>
                <c:pt idx="62">
                  <c:v>21087</c:v>
                </c:pt>
                <c:pt idx="63">
                  <c:v>20306</c:v>
                </c:pt>
                <c:pt idx="64">
                  <c:v>20257</c:v>
                </c:pt>
                <c:pt idx="65">
                  <c:v>19996</c:v>
                </c:pt>
                <c:pt idx="66">
                  <c:v>19609</c:v>
                </c:pt>
                <c:pt idx="67">
                  <c:v>19422</c:v>
                </c:pt>
                <c:pt idx="68">
                  <c:v>20001</c:v>
                </c:pt>
                <c:pt idx="69">
                  <c:v>19937</c:v>
                </c:pt>
                <c:pt idx="70">
                  <c:v>20368</c:v>
                </c:pt>
                <c:pt idx="71">
                  <c:v>20959</c:v>
                </c:pt>
                <c:pt idx="72">
                  <c:v>21809</c:v>
                </c:pt>
                <c:pt idx="73">
                  <c:v>21795</c:v>
                </c:pt>
                <c:pt idx="74">
                  <c:v>23145</c:v>
                </c:pt>
                <c:pt idx="75">
                  <c:v>23696</c:v>
                </c:pt>
                <c:pt idx="76">
                  <c:v>23666</c:v>
                </c:pt>
                <c:pt idx="77">
                  <c:v>23841</c:v>
                </c:pt>
                <c:pt idx="78">
                  <c:v>24322</c:v>
                </c:pt>
                <c:pt idx="79">
                  <c:v>25073</c:v>
                </c:pt>
                <c:pt idx="80">
                  <c:v>24808</c:v>
                </c:pt>
                <c:pt idx="81">
                  <c:v>24869</c:v>
                </c:pt>
                <c:pt idx="82">
                  <c:v>24719</c:v>
                </c:pt>
                <c:pt idx="83">
                  <c:v>24457</c:v>
                </c:pt>
                <c:pt idx="84">
                  <c:v>24651</c:v>
                </c:pt>
                <c:pt idx="85">
                  <c:v>24926</c:v>
                </c:pt>
                <c:pt idx="86">
                  <c:v>24115</c:v>
                </c:pt>
                <c:pt idx="87">
                  <c:v>24136</c:v>
                </c:pt>
                <c:pt idx="88">
                  <c:v>23485</c:v>
                </c:pt>
                <c:pt idx="89">
                  <c:v>23360</c:v>
                </c:pt>
                <c:pt idx="90">
                  <c:v>24140</c:v>
                </c:pt>
                <c:pt idx="91">
                  <c:v>23947</c:v>
                </c:pt>
                <c:pt idx="92">
                  <c:v>24082</c:v>
                </c:pt>
                <c:pt idx="93">
                  <c:v>24710</c:v>
                </c:pt>
                <c:pt idx="94">
                  <c:v>24622</c:v>
                </c:pt>
                <c:pt idx="95">
                  <c:v>23995</c:v>
                </c:pt>
                <c:pt idx="96">
                  <c:v>23638</c:v>
                </c:pt>
                <c:pt idx="97">
                  <c:v>23979</c:v>
                </c:pt>
                <c:pt idx="98">
                  <c:v>23811</c:v>
                </c:pt>
                <c:pt idx="99">
                  <c:v>23884</c:v>
                </c:pt>
                <c:pt idx="100">
                  <c:v>22972</c:v>
                </c:pt>
                <c:pt idx="101">
                  <c:v>23540</c:v>
                </c:pt>
                <c:pt idx="102">
                  <c:v>22653</c:v>
                </c:pt>
                <c:pt idx="103">
                  <c:v>21582</c:v>
                </c:pt>
                <c:pt idx="104">
                  <c:v>21226</c:v>
                </c:pt>
                <c:pt idx="105">
                  <c:v>21373</c:v>
                </c:pt>
                <c:pt idx="106">
                  <c:v>22002</c:v>
                </c:pt>
                <c:pt idx="107">
                  <c:v>22255</c:v>
                </c:pt>
                <c:pt idx="108">
                  <c:v>23268</c:v>
                </c:pt>
                <c:pt idx="109">
                  <c:v>24315</c:v>
                </c:pt>
                <c:pt idx="110">
                  <c:v>23682</c:v>
                </c:pt>
                <c:pt idx="111">
                  <c:v>23255</c:v>
                </c:pt>
                <c:pt idx="112">
                  <c:v>23936</c:v>
                </c:pt>
                <c:pt idx="113">
                  <c:v>24438</c:v>
                </c:pt>
                <c:pt idx="114">
                  <c:v>24363</c:v>
                </c:pt>
                <c:pt idx="115">
                  <c:v>25360</c:v>
                </c:pt>
                <c:pt idx="116">
                  <c:v>24413</c:v>
                </c:pt>
                <c:pt idx="117">
                  <c:v>23838</c:v>
                </c:pt>
                <c:pt idx="118">
                  <c:v>24318</c:v>
                </c:pt>
                <c:pt idx="119">
                  <c:v>24648</c:v>
                </c:pt>
                <c:pt idx="120">
                  <c:v>24046</c:v>
                </c:pt>
                <c:pt idx="121">
                  <c:v>24021</c:v>
                </c:pt>
                <c:pt idx="122">
                  <c:v>22947</c:v>
                </c:pt>
                <c:pt idx="123">
                  <c:v>23091</c:v>
                </c:pt>
                <c:pt idx="124">
                  <c:v>23234</c:v>
                </c:pt>
                <c:pt idx="125">
                  <c:v>23312</c:v>
                </c:pt>
                <c:pt idx="126">
                  <c:v>23887</c:v>
                </c:pt>
                <c:pt idx="127">
                  <c:v>23262</c:v>
                </c:pt>
                <c:pt idx="128">
                  <c:v>22572</c:v>
                </c:pt>
                <c:pt idx="129">
                  <c:v>22897</c:v>
                </c:pt>
                <c:pt idx="130">
                  <c:v>23649</c:v>
                </c:pt>
                <c:pt idx="131">
                  <c:v>23739</c:v>
                </c:pt>
                <c:pt idx="132">
                  <c:v>22971</c:v>
                </c:pt>
                <c:pt idx="133">
                  <c:v>23374</c:v>
                </c:pt>
                <c:pt idx="134">
                  <c:v>22803</c:v>
                </c:pt>
                <c:pt idx="135">
                  <c:v>23751</c:v>
                </c:pt>
                <c:pt idx="136">
                  <c:v>23748</c:v>
                </c:pt>
                <c:pt idx="137">
                  <c:v>23797</c:v>
                </c:pt>
                <c:pt idx="138">
                  <c:v>23616</c:v>
                </c:pt>
                <c:pt idx="139">
                  <c:v>23690</c:v>
                </c:pt>
                <c:pt idx="140">
                  <c:v>23135</c:v>
                </c:pt>
                <c:pt idx="141">
                  <c:v>23936</c:v>
                </c:pt>
                <c:pt idx="142">
                  <c:v>24380</c:v>
                </c:pt>
                <c:pt idx="143">
                  <c:v>24324</c:v>
                </c:pt>
                <c:pt idx="144">
                  <c:v>25172</c:v>
                </c:pt>
                <c:pt idx="145">
                  <c:v>25391</c:v>
                </c:pt>
                <c:pt idx="146">
                  <c:v>25367</c:v>
                </c:pt>
                <c:pt idx="147">
                  <c:v>25179</c:v>
                </c:pt>
                <c:pt idx="148">
                  <c:v>26059</c:v>
                </c:pt>
                <c:pt idx="149">
                  <c:v>26488</c:v>
                </c:pt>
                <c:pt idx="150">
                  <c:v>26426</c:v>
                </c:pt>
                <c:pt idx="151">
                  <c:v>26680</c:v>
                </c:pt>
                <c:pt idx="152">
                  <c:v>27149</c:v>
                </c:pt>
                <c:pt idx="153">
                  <c:v>26751</c:v>
                </c:pt>
                <c:pt idx="154">
                  <c:v>26760</c:v>
                </c:pt>
                <c:pt idx="155">
                  <c:v>27197</c:v>
                </c:pt>
                <c:pt idx="156">
                  <c:v>27497</c:v>
                </c:pt>
                <c:pt idx="157">
                  <c:v>27661</c:v>
                </c:pt>
                <c:pt idx="158">
                  <c:v>27878</c:v>
                </c:pt>
                <c:pt idx="159">
                  <c:v>27852</c:v>
                </c:pt>
                <c:pt idx="160">
                  <c:v>27961</c:v>
                </c:pt>
                <c:pt idx="161">
                  <c:v>27739</c:v>
                </c:pt>
                <c:pt idx="162">
                  <c:v>28042</c:v>
                </c:pt>
                <c:pt idx="163">
                  <c:v>27169</c:v>
                </c:pt>
                <c:pt idx="164">
                  <c:v>27454</c:v>
                </c:pt>
                <c:pt idx="165">
                  <c:v>27816</c:v>
                </c:pt>
                <c:pt idx="166">
                  <c:v>28648</c:v>
                </c:pt>
                <c:pt idx="167">
                  <c:v>28506</c:v>
                </c:pt>
                <c:pt idx="168">
                  <c:v>28415</c:v>
                </c:pt>
                <c:pt idx="169">
                  <c:v>29268</c:v>
                </c:pt>
                <c:pt idx="170">
                  <c:v>30140</c:v>
                </c:pt>
                <c:pt idx="171">
                  <c:v>29526</c:v>
                </c:pt>
                <c:pt idx="172">
                  <c:v>29591</c:v>
                </c:pt>
                <c:pt idx="173">
                  <c:v>29379</c:v>
                </c:pt>
                <c:pt idx="174">
                  <c:v>30310</c:v>
                </c:pt>
                <c:pt idx="175">
                  <c:v>30351</c:v>
                </c:pt>
                <c:pt idx="176">
                  <c:v>31715</c:v>
                </c:pt>
                <c:pt idx="177">
                  <c:v>31739</c:v>
                </c:pt>
                <c:pt idx="178">
                  <c:v>31832</c:v>
                </c:pt>
                <c:pt idx="179">
                  <c:v>32722</c:v>
                </c:pt>
                <c:pt idx="180">
                  <c:v>33254</c:v>
                </c:pt>
                <c:pt idx="181">
                  <c:v>32302</c:v>
                </c:pt>
                <c:pt idx="182">
                  <c:v>31571</c:v>
                </c:pt>
                <c:pt idx="183">
                  <c:v>30969</c:v>
                </c:pt>
                <c:pt idx="184">
                  <c:v>30846</c:v>
                </c:pt>
                <c:pt idx="185">
                  <c:v>32098</c:v>
                </c:pt>
                <c:pt idx="186">
                  <c:v>32189</c:v>
                </c:pt>
                <c:pt idx="187">
                  <c:v>32954</c:v>
                </c:pt>
                <c:pt idx="188">
                  <c:v>33919</c:v>
                </c:pt>
                <c:pt idx="189">
                  <c:v>33670</c:v>
                </c:pt>
                <c:pt idx="190">
                  <c:v>33055</c:v>
                </c:pt>
                <c:pt idx="191">
                  <c:v>34396</c:v>
                </c:pt>
                <c:pt idx="192">
                  <c:v>35099</c:v>
                </c:pt>
                <c:pt idx="193">
                  <c:v>34064</c:v>
                </c:pt>
                <c:pt idx="194">
                  <c:v>34643</c:v>
                </c:pt>
                <c:pt idx="195">
                  <c:v>34811</c:v>
                </c:pt>
                <c:pt idx="196">
                  <c:v>34165</c:v>
                </c:pt>
                <c:pt idx="197">
                  <c:v>34477</c:v>
                </c:pt>
                <c:pt idx="198">
                  <c:v>33914</c:v>
                </c:pt>
                <c:pt idx="199">
                  <c:v>33837</c:v>
                </c:pt>
              </c:numCache>
            </c:numRef>
          </c:val>
        </c:ser>
        <c:marker val="1"/>
        <c:axId val="61593088"/>
        <c:axId val="61594624"/>
      </c:lineChart>
      <c:catAx>
        <c:axId val="61593088"/>
        <c:scaling>
          <c:orientation val="minMax"/>
        </c:scaling>
        <c:axPos val="b"/>
        <c:tickLblPos val="nextTo"/>
        <c:txPr>
          <a:bodyPr/>
          <a:lstStyle/>
          <a:p>
            <a:pPr>
              <a:defRPr lang="en-US"/>
            </a:pPr>
            <a:endParaRPr lang="en-US"/>
          </a:p>
        </c:txPr>
        <c:crossAx val="61594624"/>
        <c:crosses val="autoZero"/>
        <c:auto val="1"/>
        <c:lblAlgn val="ctr"/>
        <c:lblOffset val="100"/>
        <c:tickLblSkip val="10"/>
        <c:tickMarkSkip val="1"/>
      </c:catAx>
      <c:valAx>
        <c:axId val="61594624"/>
        <c:scaling>
          <c:orientation val="minMax"/>
          <c:max val="37000"/>
          <c:min val="15000"/>
        </c:scaling>
        <c:axPos val="l"/>
        <c:majorGridlines>
          <c:spPr>
            <a:ln>
              <a:solidFill>
                <a:schemeClr val="bg1">
                  <a:lumMod val="85000"/>
                </a:schemeClr>
              </a:solidFill>
            </a:ln>
          </c:spPr>
        </c:majorGridlines>
        <c:numFmt formatCode="#,##0" sourceLinked="1"/>
        <c:tickLblPos val="nextTo"/>
        <c:txPr>
          <a:bodyPr/>
          <a:lstStyle/>
          <a:p>
            <a:pPr>
              <a:defRPr lang="en-US"/>
            </a:pPr>
            <a:endParaRPr lang="en-US"/>
          </a:p>
        </c:txPr>
        <c:crossAx val="61593088"/>
        <c:crosses val="autoZero"/>
        <c:crossBetween val="between"/>
      </c:valAx>
    </c:plotArea>
    <c:plotVisOnly val="1"/>
  </c:chart>
  <c:printSettings>
    <c:headerFooter/>
    <c:pageMargins b="0.75000000000000244" l="0.70000000000000062" r="0.70000000000000062" t="0.75000000000000244" header="0.30000000000000032" footer="0.30000000000000032"/>
    <c:pageSetup paperSize="0" orientation="landscape" horizontalDpi="0" verticalDpi="0" copies="0"/>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sz="1600"/>
            </a:pPr>
            <a:r>
              <a:rPr lang="en-US" sz="1600"/>
              <a:t>National R&amp;D Expenditures by Source of Funds</a:t>
            </a:r>
          </a:p>
        </c:rich>
      </c:tx>
    </c:title>
    <c:plotArea>
      <c:layout>
        <c:manualLayout>
          <c:layoutTarget val="inner"/>
          <c:xMode val="edge"/>
          <c:yMode val="edge"/>
          <c:x val="0.12057971014492751"/>
          <c:y val="0.15072463768115943"/>
          <c:w val="0.70724637681159463"/>
          <c:h val="0.71594202898550763"/>
        </c:manualLayout>
      </c:layout>
      <c:lineChart>
        <c:grouping val="standard"/>
        <c:ser>
          <c:idx val="0"/>
          <c:order val="0"/>
          <c:tx>
            <c:strRef>
              <c:f>'Line 2'!$B$3</c:f>
              <c:strCache>
                <c:ptCount val="1"/>
                <c:pt idx="0">
                  <c:v>Industry</c:v>
                </c:pt>
              </c:strCache>
            </c:strRef>
          </c:tx>
          <c:cat>
            <c:numRef>
              <c:f>'Line 2'!$A$4:$A$51</c:f>
              <c:numCache>
                <c:formatCode>General</c:formatCode>
                <c:ptCount val="48"/>
                <c:pt idx="0">
                  <c:v>1953</c:v>
                </c:pt>
                <c:pt idx="1">
                  <c:v>1954</c:v>
                </c:pt>
                <c:pt idx="2">
                  <c:v>1955</c:v>
                </c:pt>
                <c:pt idx="3">
                  <c:v>1956</c:v>
                </c:pt>
                <c:pt idx="4">
                  <c:v>1957</c:v>
                </c:pt>
                <c:pt idx="5">
                  <c:v>1958</c:v>
                </c:pt>
                <c:pt idx="6">
                  <c:v>1959</c:v>
                </c:pt>
                <c:pt idx="7">
                  <c:v>1960</c:v>
                </c:pt>
                <c:pt idx="8">
                  <c:v>1961</c:v>
                </c:pt>
                <c:pt idx="9">
                  <c:v>1962</c:v>
                </c:pt>
                <c:pt idx="10">
                  <c:v>1963</c:v>
                </c:pt>
                <c:pt idx="11">
                  <c:v>1964</c:v>
                </c:pt>
                <c:pt idx="12">
                  <c:v>1965</c:v>
                </c:pt>
                <c:pt idx="13">
                  <c:v>1966</c:v>
                </c:pt>
                <c:pt idx="14">
                  <c:v>1967</c:v>
                </c:pt>
                <c:pt idx="15">
                  <c:v>1968</c:v>
                </c:pt>
                <c:pt idx="16">
                  <c:v>1969</c:v>
                </c:pt>
                <c:pt idx="17">
                  <c:v>1970</c:v>
                </c:pt>
                <c:pt idx="18">
                  <c:v>1971</c:v>
                </c:pt>
                <c:pt idx="19">
                  <c:v>1972</c:v>
                </c:pt>
                <c:pt idx="20">
                  <c:v>1973</c:v>
                </c:pt>
                <c:pt idx="21">
                  <c:v>1974</c:v>
                </c:pt>
                <c:pt idx="22">
                  <c:v>1975</c:v>
                </c:pt>
                <c:pt idx="23">
                  <c:v>1976</c:v>
                </c:pt>
                <c:pt idx="24">
                  <c:v>1977</c:v>
                </c:pt>
                <c:pt idx="25">
                  <c:v>1978</c:v>
                </c:pt>
                <c:pt idx="26">
                  <c:v>1979</c:v>
                </c:pt>
                <c:pt idx="27">
                  <c:v>1980</c:v>
                </c:pt>
                <c:pt idx="28">
                  <c:v>1981</c:v>
                </c:pt>
                <c:pt idx="29">
                  <c:v>1982</c:v>
                </c:pt>
                <c:pt idx="30">
                  <c:v>1983</c:v>
                </c:pt>
                <c:pt idx="31">
                  <c:v>1984</c:v>
                </c:pt>
                <c:pt idx="32">
                  <c:v>1985</c:v>
                </c:pt>
                <c:pt idx="33">
                  <c:v>1986</c:v>
                </c:pt>
                <c:pt idx="34">
                  <c:v>1987</c:v>
                </c:pt>
                <c:pt idx="35">
                  <c:v>1988</c:v>
                </c:pt>
                <c:pt idx="36">
                  <c:v>1989</c:v>
                </c:pt>
                <c:pt idx="37">
                  <c:v>1990</c:v>
                </c:pt>
                <c:pt idx="38">
                  <c:v>1991</c:v>
                </c:pt>
                <c:pt idx="39">
                  <c:v>1992</c:v>
                </c:pt>
                <c:pt idx="40">
                  <c:v>1993</c:v>
                </c:pt>
                <c:pt idx="41">
                  <c:v>1994</c:v>
                </c:pt>
                <c:pt idx="42">
                  <c:v>1995</c:v>
                </c:pt>
                <c:pt idx="43">
                  <c:v>1996</c:v>
                </c:pt>
                <c:pt idx="44">
                  <c:v>1997</c:v>
                </c:pt>
                <c:pt idx="45">
                  <c:v>1998</c:v>
                </c:pt>
                <c:pt idx="46">
                  <c:v>1999</c:v>
                </c:pt>
                <c:pt idx="47">
                  <c:v>2000</c:v>
                </c:pt>
              </c:numCache>
            </c:numRef>
          </c:cat>
          <c:val>
            <c:numRef>
              <c:f>'Line 2'!$B$4:$B$51</c:f>
              <c:numCache>
                <c:formatCode>0.0%</c:formatCode>
                <c:ptCount val="48"/>
                <c:pt idx="0">
                  <c:v>0.43540000000000001</c:v>
                </c:pt>
                <c:pt idx="1">
                  <c:v>0.42249999999999999</c:v>
                </c:pt>
                <c:pt idx="2">
                  <c:v>0.40149999999999997</c:v>
                </c:pt>
                <c:pt idx="3">
                  <c:v>0.39360000000000001</c:v>
                </c:pt>
                <c:pt idx="4">
                  <c:v>0.35020000000000001</c:v>
                </c:pt>
                <c:pt idx="5">
                  <c:v>0.33960000000000001</c:v>
                </c:pt>
                <c:pt idx="6">
                  <c:v>0.32539999999999997</c:v>
                </c:pt>
                <c:pt idx="7">
                  <c:v>0.32939999999999997</c:v>
                </c:pt>
                <c:pt idx="8">
                  <c:v>0.32659999999999995</c:v>
                </c:pt>
                <c:pt idx="9">
                  <c:v>0.32770000000000005</c:v>
                </c:pt>
                <c:pt idx="10">
                  <c:v>0.31140000000000001</c:v>
                </c:pt>
                <c:pt idx="11">
                  <c:v>0.30820000000000003</c:v>
                </c:pt>
                <c:pt idx="12">
                  <c:v>0.32329999999999998</c:v>
                </c:pt>
                <c:pt idx="13">
                  <c:v>0.33210000000000001</c:v>
                </c:pt>
                <c:pt idx="14">
                  <c:v>0.34889999999999999</c:v>
                </c:pt>
                <c:pt idx="15">
                  <c:v>0.36520000000000002</c:v>
                </c:pt>
                <c:pt idx="16">
                  <c:v>0.3851</c:v>
                </c:pt>
                <c:pt idx="17">
                  <c:v>0.39770000000000005</c:v>
                </c:pt>
                <c:pt idx="18">
                  <c:v>0.40159999999999996</c:v>
                </c:pt>
                <c:pt idx="19">
                  <c:v>0.40759999999999996</c:v>
                </c:pt>
                <c:pt idx="20">
                  <c:v>0.42969999999999997</c:v>
                </c:pt>
                <c:pt idx="21">
                  <c:v>0.44619999999999999</c:v>
                </c:pt>
                <c:pt idx="22">
                  <c:v>0.44359999999999999</c:v>
                </c:pt>
                <c:pt idx="23">
                  <c:v>0.44890000000000002</c:v>
                </c:pt>
                <c:pt idx="24">
                  <c:v>0.45240000000000002</c:v>
                </c:pt>
                <c:pt idx="25">
                  <c:v>0.46039999999999998</c:v>
                </c:pt>
                <c:pt idx="26">
                  <c:v>0.47060000000000002</c:v>
                </c:pt>
                <c:pt idx="27">
                  <c:v>0.48880000000000001</c:v>
                </c:pt>
                <c:pt idx="28">
                  <c:v>0.49740000000000001</c:v>
                </c:pt>
                <c:pt idx="29">
                  <c:v>0.50329999999999997</c:v>
                </c:pt>
                <c:pt idx="30">
                  <c:v>0.50249999999999995</c:v>
                </c:pt>
                <c:pt idx="31">
                  <c:v>0.50990000000000002</c:v>
                </c:pt>
                <c:pt idx="32">
                  <c:v>0.505</c:v>
                </c:pt>
                <c:pt idx="33">
                  <c:v>0.50680000000000003</c:v>
                </c:pt>
                <c:pt idx="34">
                  <c:v>0.4955</c:v>
                </c:pt>
                <c:pt idx="35">
                  <c:v>0.50759999999999994</c:v>
                </c:pt>
                <c:pt idx="36">
                  <c:v>0.5282</c:v>
                </c:pt>
                <c:pt idx="37">
                  <c:v>0.54720000000000002</c:v>
                </c:pt>
                <c:pt idx="38">
                  <c:v>0.5736</c:v>
                </c:pt>
                <c:pt idx="39">
                  <c:v>0.58189999999999997</c:v>
                </c:pt>
                <c:pt idx="40">
                  <c:v>0.58260000000000001</c:v>
                </c:pt>
                <c:pt idx="41">
                  <c:v>0.58630000000000004</c:v>
                </c:pt>
                <c:pt idx="42">
                  <c:v>0.6038</c:v>
                </c:pt>
                <c:pt idx="43">
                  <c:v>0.62539999999999996</c:v>
                </c:pt>
                <c:pt idx="44">
                  <c:v>0.64150000000000007</c:v>
                </c:pt>
                <c:pt idx="45">
                  <c:v>0.65180000000000005</c:v>
                </c:pt>
                <c:pt idx="46">
                  <c:v>0.66930000000000012</c:v>
                </c:pt>
                <c:pt idx="47">
                  <c:v>0.68409999999999993</c:v>
                </c:pt>
              </c:numCache>
            </c:numRef>
          </c:val>
        </c:ser>
        <c:ser>
          <c:idx val="1"/>
          <c:order val="1"/>
          <c:tx>
            <c:strRef>
              <c:f>'Line 2'!$C$3</c:f>
              <c:strCache>
                <c:ptCount val="1"/>
                <c:pt idx="0">
                  <c:v>Federal</c:v>
                </c:pt>
              </c:strCache>
            </c:strRef>
          </c:tx>
          <c:cat>
            <c:numRef>
              <c:f>'Line 2'!$A$4:$A$51</c:f>
              <c:numCache>
                <c:formatCode>General</c:formatCode>
                <c:ptCount val="48"/>
                <c:pt idx="0">
                  <c:v>1953</c:v>
                </c:pt>
                <c:pt idx="1">
                  <c:v>1954</c:v>
                </c:pt>
                <c:pt idx="2">
                  <c:v>1955</c:v>
                </c:pt>
                <c:pt idx="3">
                  <c:v>1956</c:v>
                </c:pt>
                <c:pt idx="4">
                  <c:v>1957</c:v>
                </c:pt>
                <c:pt idx="5">
                  <c:v>1958</c:v>
                </c:pt>
                <c:pt idx="6">
                  <c:v>1959</c:v>
                </c:pt>
                <c:pt idx="7">
                  <c:v>1960</c:v>
                </c:pt>
                <c:pt idx="8">
                  <c:v>1961</c:v>
                </c:pt>
                <c:pt idx="9">
                  <c:v>1962</c:v>
                </c:pt>
                <c:pt idx="10">
                  <c:v>1963</c:v>
                </c:pt>
                <c:pt idx="11">
                  <c:v>1964</c:v>
                </c:pt>
                <c:pt idx="12">
                  <c:v>1965</c:v>
                </c:pt>
                <c:pt idx="13">
                  <c:v>1966</c:v>
                </c:pt>
                <c:pt idx="14">
                  <c:v>1967</c:v>
                </c:pt>
                <c:pt idx="15">
                  <c:v>1968</c:v>
                </c:pt>
                <c:pt idx="16">
                  <c:v>1969</c:v>
                </c:pt>
                <c:pt idx="17">
                  <c:v>1970</c:v>
                </c:pt>
                <c:pt idx="18">
                  <c:v>1971</c:v>
                </c:pt>
                <c:pt idx="19">
                  <c:v>1972</c:v>
                </c:pt>
                <c:pt idx="20">
                  <c:v>1973</c:v>
                </c:pt>
                <c:pt idx="21">
                  <c:v>1974</c:v>
                </c:pt>
                <c:pt idx="22">
                  <c:v>1975</c:v>
                </c:pt>
                <c:pt idx="23">
                  <c:v>1976</c:v>
                </c:pt>
                <c:pt idx="24">
                  <c:v>1977</c:v>
                </c:pt>
                <c:pt idx="25">
                  <c:v>1978</c:v>
                </c:pt>
                <c:pt idx="26">
                  <c:v>1979</c:v>
                </c:pt>
                <c:pt idx="27">
                  <c:v>1980</c:v>
                </c:pt>
                <c:pt idx="28">
                  <c:v>1981</c:v>
                </c:pt>
                <c:pt idx="29">
                  <c:v>1982</c:v>
                </c:pt>
                <c:pt idx="30">
                  <c:v>1983</c:v>
                </c:pt>
                <c:pt idx="31">
                  <c:v>1984</c:v>
                </c:pt>
                <c:pt idx="32">
                  <c:v>1985</c:v>
                </c:pt>
                <c:pt idx="33">
                  <c:v>1986</c:v>
                </c:pt>
                <c:pt idx="34">
                  <c:v>1987</c:v>
                </c:pt>
                <c:pt idx="35">
                  <c:v>1988</c:v>
                </c:pt>
                <c:pt idx="36">
                  <c:v>1989</c:v>
                </c:pt>
                <c:pt idx="37">
                  <c:v>1990</c:v>
                </c:pt>
                <c:pt idx="38">
                  <c:v>1991</c:v>
                </c:pt>
                <c:pt idx="39">
                  <c:v>1992</c:v>
                </c:pt>
                <c:pt idx="40">
                  <c:v>1993</c:v>
                </c:pt>
                <c:pt idx="41">
                  <c:v>1994</c:v>
                </c:pt>
                <c:pt idx="42">
                  <c:v>1995</c:v>
                </c:pt>
                <c:pt idx="43">
                  <c:v>1996</c:v>
                </c:pt>
                <c:pt idx="44">
                  <c:v>1997</c:v>
                </c:pt>
                <c:pt idx="45">
                  <c:v>1998</c:v>
                </c:pt>
                <c:pt idx="46">
                  <c:v>1999</c:v>
                </c:pt>
                <c:pt idx="47">
                  <c:v>2000</c:v>
                </c:pt>
              </c:numCache>
            </c:numRef>
          </c:cat>
          <c:val>
            <c:numRef>
              <c:f>'Line 2'!$C$4:$C$51</c:f>
              <c:numCache>
                <c:formatCode>0.0%</c:formatCode>
                <c:ptCount val="48"/>
                <c:pt idx="0">
                  <c:v>0.53920000000000001</c:v>
                </c:pt>
                <c:pt idx="1">
                  <c:v>0.55189999999999995</c:v>
                </c:pt>
                <c:pt idx="2">
                  <c:v>0.57369999999999999</c:v>
                </c:pt>
                <c:pt idx="3">
                  <c:v>0.58560000000000001</c:v>
                </c:pt>
                <c:pt idx="4">
                  <c:v>0.629</c:v>
                </c:pt>
                <c:pt idx="5">
                  <c:v>0.63890000000000002</c:v>
                </c:pt>
                <c:pt idx="6">
                  <c:v>0.65390000000000004</c:v>
                </c:pt>
                <c:pt idx="7">
                  <c:v>0.6502</c:v>
                </c:pt>
                <c:pt idx="8">
                  <c:v>0.6512</c:v>
                </c:pt>
                <c:pt idx="9">
                  <c:v>0.64840000000000009</c:v>
                </c:pt>
                <c:pt idx="10">
                  <c:v>0.66469999999999996</c:v>
                </c:pt>
                <c:pt idx="11">
                  <c:v>0.66819999999999991</c:v>
                </c:pt>
                <c:pt idx="12">
                  <c:v>0.65150000000000008</c:v>
                </c:pt>
                <c:pt idx="13">
                  <c:v>0.64180000000000004</c:v>
                </c:pt>
                <c:pt idx="14">
                  <c:v>0.62380000000000002</c:v>
                </c:pt>
                <c:pt idx="15">
                  <c:v>0.60670000000000002</c:v>
                </c:pt>
                <c:pt idx="16">
                  <c:v>0.58579999999999999</c:v>
                </c:pt>
                <c:pt idx="17">
                  <c:v>0.57040000000000002</c:v>
                </c:pt>
                <c:pt idx="18">
                  <c:v>0.56440000000000001</c:v>
                </c:pt>
                <c:pt idx="19">
                  <c:v>0.55810000000000004</c:v>
                </c:pt>
                <c:pt idx="20">
                  <c:v>0.53590000000000004</c:v>
                </c:pt>
                <c:pt idx="21">
                  <c:v>0.51819999999999999</c:v>
                </c:pt>
                <c:pt idx="22">
                  <c:v>0.51960000000000006</c:v>
                </c:pt>
                <c:pt idx="23">
                  <c:v>0.51460000000000006</c:v>
                </c:pt>
                <c:pt idx="24">
                  <c:v>0.51019999999999999</c:v>
                </c:pt>
                <c:pt idx="25">
                  <c:v>0.50170000000000003</c:v>
                </c:pt>
                <c:pt idx="26">
                  <c:v>0.49229999999999996</c:v>
                </c:pt>
                <c:pt idx="27">
                  <c:v>0.47470000000000001</c:v>
                </c:pt>
                <c:pt idx="28">
                  <c:v>0.46649999999999997</c:v>
                </c:pt>
                <c:pt idx="29">
                  <c:v>0.46049999999999996</c:v>
                </c:pt>
                <c:pt idx="30">
                  <c:v>0.46159999999999995</c:v>
                </c:pt>
                <c:pt idx="31">
                  <c:v>0.45500000000000002</c:v>
                </c:pt>
                <c:pt idx="32">
                  <c:v>0.45960000000000001</c:v>
                </c:pt>
                <c:pt idx="33">
                  <c:v>0.4546</c:v>
                </c:pt>
                <c:pt idx="34">
                  <c:v>0.46360000000000001</c:v>
                </c:pt>
                <c:pt idx="35">
                  <c:v>0.44929999999999998</c:v>
                </c:pt>
                <c:pt idx="36">
                  <c:v>0.42619999999999997</c:v>
                </c:pt>
                <c:pt idx="37">
                  <c:v>0.40560000000000002</c:v>
                </c:pt>
                <c:pt idx="38">
                  <c:v>0.37799999999999995</c:v>
                </c:pt>
                <c:pt idx="39">
                  <c:v>0.36840000000000006</c:v>
                </c:pt>
                <c:pt idx="40">
                  <c:v>0.36520000000000002</c:v>
                </c:pt>
                <c:pt idx="41">
                  <c:v>0.35920000000000002</c:v>
                </c:pt>
                <c:pt idx="42">
                  <c:v>0.34289999999999998</c:v>
                </c:pt>
                <c:pt idx="43">
                  <c:v>0.32119999999999999</c:v>
                </c:pt>
                <c:pt idx="44">
                  <c:v>0.30499999999999999</c:v>
                </c:pt>
                <c:pt idx="45">
                  <c:v>0.29460000000000003</c:v>
                </c:pt>
                <c:pt idx="46">
                  <c:v>0.27729999999999999</c:v>
                </c:pt>
                <c:pt idx="47">
                  <c:v>0.2631</c:v>
                </c:pt>
              </c:numCache>
            </c:numRef>
          </c:val>
        </c:ser>
        <c:marker val="1"/>
        <c:axId val="61969536"/>
        <c:axId val="61971072"/>
      </c:lineChart>
      <c:lineChart>
        <c:grouping val="standard"/>
        <c:ser>
          <c:idx val="2"/>
          <c:order val="2"/>
          <c:tx>
            <c:strRef>
              <c:f>'Line 2'!$D$3</c:f>
              <c:strCache>
                <c:ptCount val="1"/>
                <c:pt idx="0">
                  <c:v>Other</c:v>
                </c:pt>
              </c:strCache>
            </c:strRef>
          </c:tx>
          <c:cat>
            <c:numRef>
              <c:f>'Line 2'!$A$4:$A$51</c:f>
              <c:numCache>
                <c:formatCode>General</c:formatCode>
                <c:ptCount val="48"/>
                <c:pt idx="0">
                  <c:v>1953</c:v>
                </c:pt>
                <c:pt idx="1">
                  <c:v>1954</c:v>
                </c:pt>
                <c:pt idx="2">
                  <c:v>1955</c:v>
                </c:pt>
                <c:pt idx="3">
                  <c:v>1956</c:v>
                </c:pt>
                <c:pt idx="4">
                  <c:v>1957</c:v>
                </c:pt>
                <c:pt idx="5">
                  <c:v>1958</c:v>
                </c:pt>
                <c:pt idx="6">
                  <c:v>1959</c:v>
                </c:pt>
                <c:pt idx="7">
                  <c:v>1960</c:v>
                </c:pt>
                <c:pt idx="8">
                  <c:v>1961</c:v>
                </c:pt>
                <c:pt idx="9">
                  <c:v>1962</c:v>
                </c:pt>
                <c:pt idx="10">
                  <c:v>1963</c:v>
                </c:pt>
                <c:pt idx="11">
                  <c:v>1964</c:v>
                </c:pt>
                <c:pt idx="12">
                  <c:v>1965</c:v>
                </c:pt>
                <c:pt idx="13">
                  <c:v>1966</c:v>
                </c:pt>
                <c:pt idx="14">
                  <c:v>1967</c:v>
                </c:pt>
                <c:pt idx="15">
                  <c:v>1968</c:v>
                </c:pt>
                <c:pt idx="16">
                  <c:v>1969</c:v>
                </c:pt>
                <c:pt idx="17">
                  <c:v>1970</c:v>
                </c:pt>
                <c:pt idx="18">
                  <c:v>1971</c:v>
                </c:pt>
                <c:pt idx="19">
                  <c:v>1972</c:v>
                </c:pt>
                <c:pt idx="20">
                  <c:v>1973</c:v>
                </c:pt>
                <c:pt idx="21">
                  <c:v>1974</c:v>
                </c:pt>
                <c:pt idx="22">
                  <c:v>1975</c:v>
                </c:pt>
                <c:pt idx="23">
                  <c:v>1976</c:v>
                </c:pt>
                <c:pt idx="24">
                  <c:v>1977</c:v>
                </c:pt>
                <c:pt idx="25">
                  <c:v>1978</c:v>
                </c:pt>
                <c:pt idx="26">
                  <c:v>1979</c:v>
                </c:pt>
                <c:pt idx="27">
                  <c:v>1980</c:v>
                </c:pt>
                <c:pt idx="28">
                  <c:v>1981</c:v>
                </c:pt>
                <c:pt idx="29">
                  <c:v>1982</c:v>
                </c:pt>
                <c:pt idx="30">
                  <c:v>1983</c:v>
                </c:pt>
                <c:pt idx="31">
                  <c:v>1984</c:v>
                </c:pt>
                <c:pt idx="32">
                  <c:v>1985</c:v>
                </c:pt>
                <c:pt idx="33">
                  <c:v>1986</c:v>
                </c:pt>
                <c:pt idx="34">
                  <c:v>1987</c:v>
                </c:pt>
                <c:pt idx="35">
                  <c:v>1988</c:v>
                </c:pt>
                <c:pt idx="36">
                  <c:v>1989</c:v>
                </c:pt>
                <c:pt idx="37">
                  <c:v>1990</c:v>
                </c:pt>
                <c:pt idx="38">
                  <c:v>1991</c:v>
                </c:pt>
                <c:pt idx="39">
                  <c:v>1992</c:v>
                </c:pt>
                <c:pt idx="40">
                  <c:v>1993</c:v>
                </c:pt>
                <c:pt idx="41">
                  <c:v>1994</c:v>
                </c:pt>
                <c:pt idx="42">
                  <c:v>1995</c:v>
                </c:pt>
                <c:pt idx="43">
                  <c:v>1996</c:v>
                </c:pt>
                <c:pt idx="44">
                  <c:v>1997</c:v>
                </c:pt>
                <c:pt idx="45">
                  <c:v>1998</c:v>
                </c:pt>
                <c:pt idx="46">
                  <c:v>1999</c:v>
                </c:pt>
                <c:pt idx="47">
                  <c:v>2000</c:v>
                </c:pt>
              </c:numCache>
            </c:numRef>
          </c:cat>
          <c:val>
            <c:numRef>
              <c:f>'Line 2'!$D$4:$D$51</c:f>
              <c:numCache>
                <c:formatCode>0.0%</c:formatCode>
                <c:ptCount val="48"/>
                <c:pt idx="0">
                  <c:v>2.5399999999999999E-2</c:v>
                </c:pt>
                <c:pt idx="1">
                  <c:v>2.5600000000000001E-2</c:v>
                </c:pt>
                <c:pt idx="2">
                  <c:v>2.4799999999999999E-2</c:v>
                </c:pt>
                <c:pt idx="3">
                  <c:v>2.0799999999999999E-2</c:v>
                </c:pt>
                <c:pt idx="4">
                  <c:v>2.0799999999999999E-2</c:v>
                </c:pt>
                <c:pt idx="5">
                  <c:v>2.1400000000000002E-2</c:v>
                </c:pt>
                <c:pt idx="6">
                  <c:v>2.07E-2</c:v>
                </c:pt>
                <c:pt idx="7">
                  <c:v>2.0400000000000001E-2</c:v>
                </c:pt>
                <c:pt idx="8">
                  <c:v>2.2200000000000001E-2</c:v>
                </c:pt>
                <c:pt idx="9">
                  <c:v>2.4E-2</c:v>
                </c:pt>
                <c:pt idx="10">
                  <c:v>2.3900000000000001E-2</c:v>
                </c:pt>
                <c:pt idx="11">
                  <c:v>2.3599999999999999E-2</c:v>
                </c:pt>
                <c:pt idx="12">
                  <c:v>2.52E-2</c:v>
                </c:pt>
                <c:pt idx="13">
                  <c:v>2.6099999999999998E-2</c:v>
                </c:pt>
                <c:pt idx="14">
                  <c:v>2.7300000000000001E-2</c:v>
                </c:pt>
                <c:pt idx="15">
                  <c:v>2.8199999999999999E-2</c:v>
                </c:pt>
                <c:pt idx="16">
                  <c:v>2.9100000000000001E-2</c:v>
                </c:pt>
                <c:pt idx="17">
                  <c:v>3.1899999999999998E-2</c:v>
                </c:pt>
                <c:pt idx="18">
                  <c:v>3.4000000000000002E-2</c:v>
                </c:pt>
                <c:pt idx="19">
                  <c:v>3.4300000000000004E-2</c:v>
                </c:pt>
                <c:pt idx="20">
                  <c:v>3.44E-2</c:v>
                </c:pt>
                <c:pt idx="21">
                  <c:v>3.56E-2</c:v>
                </c:pt>
                <c:pt idx="22">
                  <c:v>3.6799999999999999E-2</c:v>
                </c:pt>
                <c:pt idx="23">
                  <c:v>3.6499999999999998E-2</c:v>
                </c:pt>
                <c:pt idx="24">
                  <c:v>3.7400000000000003E-2</c:v>
                </c:pt>
                <c:pt idx="25">
                  <c:v>3.7900000000000003E-2</c:v>
                </c:pt>
                <c:pt idx="26">
                  <c:v>3.7100000000000001E-2</c:v>
                </c:pt>
                <c:pt idx="27">
                  <c:v>3.6499999999999998E-2</c:v>
                </c:pt>
                <c:pt idx="28">
                  <c:v>3.6000000000000004E-2</c:v>
                </c:pt>
                <c:pt idx="29">
                  <c:v>3.61E-2</c:v>
                </c:pt>
                <c:pt idx="30">
                  <c:v>3.5900000000000001E-2</c:v>
                </c:pt>
                <c:pt idx="31">
                  <c:v>3.5000000000000003E-2</c:v>
                </c:pt>
                <c:pt idx="32">
                  <c:v>3.5400000000000001E-2</c:v>
                </c:pt>
                <c:pt idx="33">
                  <c:v>3.85E-2</c:v>
                </c:pt>
                <c:pt idx="34">
                  <c:v>4.0999999999999995E-2</c:v>
                </c:pt>
                <c:pt idx="35">
                  <c:v>4.3099999999999999E-2</c:v>
                </c:pt>
                <c:pt idx="36">
                  <c:v>4.5499999999999999E-2</c:v>
                </c:pt>
                <c:pt idx="37">
                  <c:v>4.7199999999999999E-2</c:v>
                </c:pt>
                <c:pt idx="38">
                  <c:v>4.8399999999999999E-2</c:v>
                </c:pt>
                <c:pt idx="39">
                  <c:v>4.9599999999999998E-2</c:v>
                </c:pt>
                <c:pt idx="40">
                  <c:v>5.2199999999999996E-2</c:v>
                </c:pt>
                <c:pt idx="41">
                  <c:v>5.45E-2</c:v>
                </c:pt>
                <c:pt idx="42">
                  <c:v>5.33E-2</c:v>
                </c:pt>
                <c:pt idx="43">
                  <c:v>5.33E-2</c:v>
                </c:pt>
                <c:pt idx="44">
                  <c:v>5.3499999999999999E-2</c:v>
                </c:pt>
                <c:pt idx="45">
                  <c:v>5.3699999999999998E-2</c:v>
                </c:pt>
                <c:pt idx="46">
                  <c:v>5.3399999999999996E-2</c:v>
                </c:pt>
                <c:pt idx="47">
                  <c:v>5.2699999999999997E-2</c:v>
                </c:pt>
              </c:numCache>
            </c:numRef>
          </c:val>
        </c:ser>
        <c:marker val="1"/>
        <c:axId val="61982592"/>
        <c:axId val="61981056"/>
      </c:lineChart>
      <c:catAx>
        <c:axId val="61969536"/>
        <c:scaling>
          <c:orientation val="minMax"/>
        </c:scaling>
        <c:axPos val="b"/>
        <c:numFmt formatCode="General" sourceLinked="1"/>
        <c:tickLblPos val="nextTo"/>
        <c:txPr>
          <a:bodyPr/>
          <a:lstStyle/>
          <a:p>
            <a:pPr>
              <a:defRPr lang="en-US" sz="900"/>
            </a:pPr>
            <a:endParaRPr lang="en-US"/>
          </a:p>
        </c:txPr>
        <c:crossAx val="61971072"/>
        <c:crosses val="autoZero"/>
        <c:auto val="1"/>
        <c:lblAlgn val="ctr"/>
        <c:lblOffset val="100"/>
      </c:catAx>
      <c:valAx>
        <c:axId val="61971072"/>
        <c:scaling>
          <c:orientation val="minMax"/>
        </c:scaling>
        <c:axPos val="l"/>
        <c:majorGridlines>
          <c:spPr>
            <a:ln>
              <a:solidFill>
                <a:schemeClr val="bg1">
                  <a:lumMod val="85000"/>
                </a:schemeClr>
              </a:solidFill>
            </a:ln>
          </c:spPr>
        </c:majorGridlines>
        <c:numFmt formatCode="0.0%" sourceLinked="1"/>
        <c:tickLblPos val="nextTo"/>
        <c:txPr>
          <a:bodyPr/>
          <a:lstStyle/>
          <a:p>
            <a:pPr>
              <a:defRPr lang="en-US"/>
            </a:pPr>
            <a:endParaRPr lang="en-US"/>
          </a:p>
        </c:txPr>
        <c:crossAx val="61969536"/>
        <c:crosses val="autoZero"/>
        <c:crossBetween val="between"/>
      </c:valAx>
      <c:valAx>
        <c:axId val="61981056"/>
        <c:scaling>
          <c:orientation val="minMax"/>
        </c:scaling>
        <c:axPos val="r"/>
        <c:numFmt formatCode="0.0%" sourceLinked="1"/>
        <c:tickLblPos val="nextTo"/>
        <c:crossAx val="61982592"/>
        <c:crosses val="max"/>
        <c:crossBetween val="between"/>
      </c:valAx>
      <c:catAx>
        <c:axId val="61982592"/>
        <c:scaling>
          <c:orientation val="minMax"/>
        </c:scaling>
        <c:delete val="1"/>
        <c:axPos val="b"/>
        <c:numFmt formatCode="General" sourceLinked="1"/>
        <c:tickLblPos val="none"/>
        <c:crossAx val="61981056"/>
        <c:crosses val="autoZero"/>
        <c:auto val="1"/>
        <c:lblAlgn val="ctr"/>
        <c:lblOffset val="100"/>
      </c:catAx>
    </c:plotArea>
    <c:plotVisOnly val="1"/>
  </c:chart>
  <c:printSettings>
    <c:headerFooter/>
    <c:pageMargins b="0.75000000000000211" l="0.70000000000000062" r="0.70000000000000062" t="0.75000000000000211" header="0.30000000000000032" footer="0.30000000000000032"/>
    <c:pageSetup horizontalDpi="1" verticalDpi="1"/>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a:pPr>
            <a:r>
              <a:rPr lang="en-US"/>
              <a:t>Population Projections by State</a:t>
            </a:r>
          </a:p>
        </c:rich>
      </c:tx>
    </c:title>
    <c:view3D>
      <c:perspective val="30"/>
    </c:view3D>
    <c:plotArea>
      <c:layout/>
      <c:line3DChart>
        <c:grouping val="standard"/>
        <c:ser>
          <c:idx val="0"/>
          <c:order val="0"/>
          <c:tx>
            <c:strRef>
              <c:f>'Line 3'!$B$3</c:f>
              <c:strCache>
                <c:ptCount val="1"/>
                <c:pt idx="0">
                  <c:v>California</c:v>
                </c:pt>
              </c:strCache>
            </c:strRef>
          </c:tx>
          <c:cat>
            <c:numRef>
              <c:f>'Line 3'!$A$4:$A$8</c:f>
              <c:numCache>
                <c:formatCode>General</c:formatCode>
                <c:ptCount val="5"/>
                <c:pt idx="0">
                  <c:v>1995</c:v>
                </c:pt>
                <c:pt idx="1">
                  <c:v>2000</c:v>
                </c:pt>
                <c:pt idx="2">
                  <c:v>2005</c:v>
                </c:pt>
                <c:pt idx="3">
                  <c:v>2015</c:v>
                </c:pt>
                <c:pt idx="4">
                  <c:v>2025</c:v>
                </c:pt>
              </c:numCache>
            </c:numRef>
          </c:cat>
          <c:val>
            <c:numRef>
              <c:f>'Line 3'!$B$4:$B$8</c:f>
              <c:numCache>
                <c:formatCode>#,##0</c:formatCode>
                <c:ptCount val="5"/>
                <c:pt idx="0">
                  <c:v>31589</c:v>
                </c:pt>
                <c:pt idx="1">
                  <c:v>32521</c:v>
                </c:pt>
                <c:pt idx="2">
                  <c:v>34441</c:v>
                </c:pt>
                <c:pt idx="3">
                  <c:v>41373</c:v>
                </c:pt>
                <c:pt idx="4">
                  <c:v>49285</c:v>
                </c:pt>
              </c:numCache>
            </c:numRef>
          </c:val>
        </c:ser>
        <c:ser>
          <c:idx val="1"/>
          <c:order val="1"/>
          <c:tx>
            <c:strRef>
              <c:f>'Line 3'!$C$3</c:f>
              <c:strCache>
                <c:ptCount val="1"/>
                <c:pt idx="0">
                  <c:v>Oregon</c:v>
                </c:pt>
              </c:strCache>
            </c:strRef>
          </c:tx>
          <c:cat>
            <c:numRef>
              <c:f>'Line 3'!$A$4:$A$8</c:f>
              <c:numCache>
                <c:formatCode>General</c:formatCode>
                <c:ptCount val="5"/>
                <c:pt idx="0">
                  <c:v>1995</c:v>
                </c:pt>
                <c:pt idx="1">
                  <c:v>2000</c:v>
                </c:pt>
                <c:pt idx="2">
                  <c:v>2005</c:v>
                </c:pt>
                <c:pt idx="3">
                  <c:v>2015</c:v>
                </c:pt>
                <c:pt idx="4">
                  <c:v>2025</c:v>
                </c:pt>
              </c:numCache>
            </c:numRef>
          </c:cat>
          <c:val>
            <c:numRef>
              <c:f>'Line 3'!$C$4:$C$8</c:f>
              <c:numCache>
                <c:formatCode>#,##0</c:formatCode>
                <c:ptCount val="5"/>
                <c:pt idx="0">
                  <c:v>3141</c:v>
                </c:pt>
                <c:pt idx="1">
                  <c:v>3397</c:v>
                </c:pt>
                <c:pt idx="2">
                  <c:v>3613</c:v>
                </c:pt>
                <c:pt idx="3">
                  <c:v>3992</c:v>
                </c:pt>
                <c:pt idx="4">
                  <c:v>4349</c:v>
                </c:pt>
              </c:numCache>
            </c:numRef>
          </c:val>
        </c:ser>
        <c:ser>
          <c:idx val="2"/>
          <c:order val="2"/>
          <c:tx>
            <c:strRef>
              <c:f>'Line 3'!$D$3</c:f>
              <c:strCache>
                <c:ptCount val="1"/>
                <c:pt idx="0">
                  <c:v>Washington</c:v>
                </c:pt>
              </c:strCache>
            </c:strRef>
          </c:tx>
          <c:cat>
            <c:numRef>
              <c:f>'Line 3'!$A$4:$A$8</c:f>
              <c:numCache>
                <c:formatCode>General</c:formatCode>
                <c:ptCount val="5"/>
                <c:pt idx="0">
                  <c:v>1995</c:v>
                </c:pt>
                <c:pt idx="1">
                  <c:v>2000</c:v>
                </c:pt>
                <c:pt idx="2">
                  <c:v>2005</c:v>
                </c:pt>
                <c:pt idx="3">
                  <c:v>2015</c:v>
                </c:pt>
                <c:pt idx="4">
                  <c:v>2025</c:v>
                </c:pt>
              </c:numCache>
            </c:numRef>
          </c:cat>
          <c:val>
            <c:numRef>
              <c:f>'Line 3'!$D$4:$D$8</c:f>
              <c:numCache>
                <c:formatCode>#,##0</c:formatCode>
                <c:ptCount val="5"/>
                <c:pt idx="0">
                  <c:v>5431</c:v>
                </c:pt>
                <c:pt idx="1">
                  <c:v>5858</c:v>
                </c:pt>
                <c:pt idx="2">
                  <c:v>6258</c:v>
                </c:pt>
                <c:pt idx="3">
                  <c:v>7058</c:v>
                </c:pt>
                <c:pt idx="4">
                  <c:v>7808</c:v>
                </c:pt>
              </c:numCache>
            </c:numRef>
          </c:val>
        </c:ser>
        <c:gapDepth val="70"/>
        <c:axId val="61987072"/>
        <c:axId val="60416000"/>
        <c:axId val="61537792"/>
      </c:line3DChart>
      <c:catAx>
        <c:axId val="61987072"/>
        <c:scaling>
          <c:orientation val="minMax"/>
        </c:scaling>
        <c:axPos val="b"/>
        <c:numFmt formatCode="General" sourceLinked="1"/>
        <c:tickLblPos val="nextTo"/>
        <c:txPr>
          <a:bodyPr/>
          <a:lstStyle/>
          <a:p>
            <a:pPr>
              <a:defRPr lang="en-US"/>
            </a:pPr>
            <a:endParaRPr lang="en-US"/>
          </a:p>
        </c:txPr>
        <c:crossAx val="60416000"/>
        <c:crosses val="autoZero"/>
        <c:auto val="1"/>
        <c:lblAlgn val="ctr"/>
        <c:lblOffset val="100"/>
      </c:catAx>
      <c:valAx>
        <c:axId val="60416000"/>
        <c:scaling>
          <c:orientation val="minMax"/>
        </c:scaling>
        <c:axPos val="l"/>
        <c:majorGridlines/>
        <c:numFmt formatCode="#,##0" sourceLinked="1"/>
        <c:tickLblPos val="nextTo"/>
        <c:txPr>
          <a:bodyPr/>
          <a:lstStyle/>
          <a:p>
            <a:pPr>
              <a:defRPr lang="en-US"/>
            </a:pPr>
            <a:endParaRPr lang="en-US"/>
          </a:p>
        </c:txPr>
        <c:crossAx val="61987072"/>
        <c:crosses val="autoZero"/>
        <c:crossBetween val="between"/>
      </c:valAx>
      <c:serAx>
        <c:axId val="61537792"/>
        <c:scaling>
          <c:orientation val="minMax"/>
        </c:scaling>
        <c:axPos val="b"/>
        <c:tickLblPos val="nextTo"/>
        <c:txPr>
          <a:bodyPr/>
          <a:lstStyle/>
          <a:p>
            <a:pPr>
              <a:defRPr lang="en-US"/>
            </a:pPr>
            <a:endParaRPr lang="en-US"/>
          </a:p>
        </c:txPr>
        <c:crossAx val="60416000"/>
        <c:crosses val="autoZero"/>
      </c:serAx>
    </c:plotArea>
    <c:plotVisOnly val="1"/>
  </c:chart>
  <c:printSettings>
    <c:headerFooter/>
    <c:pageMargins b="0.75000000000000211" l="0.70000000000000062" r="0.70000000000000062" t="0.75000000000000211" header="0.30000000000000032" footer="0.30000000000000032"/>
    <c:pageSetup horizontalDpi="1" verticalDpi="1"/>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chart>
    <c:plotArea>
      <c:layout/>
      <c:areaChart>
        <c:grouping val="standard"/>
        <c:ser>
          <c:idx val="0"/>
          <c:order val="0"/>
          <c:tx>
            <c:strRef>
              <c:f>'Area Chart'!$B$1</c:f>
              <c:strCache>
                <c:ptCount val="1"/>
                <c:pt idx="0">
                  <c:v>Product A</c:v>
                </c:pt>
              </c:strCache>
            </c:strRef>
          </c:tx>
          <c:cat>
            <c:strRef>
              <c:f>'Area Chart'!$A$2:$A$5</c:f>
              <c:strCache>
                <c:ptCount val="4"/>
                <c:pt idx="0">
                  <c:v>Qtr-1</c:v>
                </c:pt>
                <c:pt idx="1">
                  <c:v>Qtr-2</c:v>
                </c:pt>
                <c:pt idx="2">
                  <c:v>Qtr-3</c:v>
                </c:pt>
                <c:pt idx="3">
                  <c:v>Qtr-4</c:v>
                </c:pt>
              </c:strCache>
            </c:strRef>
          </c:cat>
          <c:val>
            <c:numRef>
              <c:f>'Area Chart'!$B$2:$B$5</c:f>
              <c:numCache>
                <c:formatCode>#,##0</c:formatCode>
                <c:ptCount val="4"/>
                <c:pt idx="0">
                  <c:v>474</c:v>
                </c:pt>
                <c:pt idx="1">
                  <c:v>732</c:v>
                </c:pt>
                <c:pt idx="2">
                  <c:v>897</c:v>
                </c:pt>
                <c:pt idx="3">
                  <c:v>977</c:v>
                </c:pt>
              </c:numCache>
            </c:numRef>
          </c:val>
        </c:ser>
        <c:ser>
          <c:idx val="1"/>
          <c:order val="1"/>
          <c:tx>
            <c:strRef>
              <c:f>'Area Chart'!$C$1</c:f>
              <c:strCache>
                <c:ptCount val="1"/>
                <c:pt idx="0">
                  <c:v>Product B</c:v>
                </c:pt>
              </c:strCache>
            </c:strRef>
          </c:tx>
          <c:cat>
            <c:strRef>
              <c:f>'Area Chart'!$A$2:$A$5</c:f>
              <c:strCache>
                <c:ptCount val="4"/>
                <c:pt idx="0">
                  <c:v>Qtr-1</c:v>
                </c:pt>
                <c:pt idx="1">
                  <c:v>Qtr-2</c:v>
                </c:pt>
                <c:pt idx="2">
                  <c:v>Qtr-3</c:v>
                </c:pt>
                <c:pt idx="3">
                  <c:v>Qtr-4</c:v>
                </c:pt>
              </c:strCache>
            </c:strRef>
          </c:cat>
          <c:val>
            <c:numRef>
              <c:f>'Area Chart'!$C$2:$C$5</c:f>
              <c:numCache>
                <c:formatCode>#,##0</c:formatCode>
                <c:ptCount val="4"/>
                <c:pt idx="0">
                  <c:v>1243</c:v>
                </c:pt>
                <c:pt idx="1">
                  <c:v>902</c:v>
                </c:pt>
                <c:pt idx="2">
                  <c:v>621</c:v>
                </c:pt>
                <c:pt idx="3">
                  <c:v>1345</c:v>
                </c:pt>
              </c:numCache>
            </c:numRef>
          </c:val>
        </c:ser>
        <c:ser>
          <c:idx val="2"/>
          <c:order val="2"/>
          <c:tx>
            <c:strRef>
              <c:f>'Area Chart'!$D$1</c:f>
              <c:strCache>
                <c:ptCount val="1"/>
                <c:pt idx="0">
                  <c:v>Product C</c:v>
                </c:pt>
              </c:strCache>
            </c:strRef>
          </c:tx>
          <c:cat>
            <c:strRef>
              <c:f>'Area Chart'!$A$2:$A$5</c:f>
              <c:strCache>
                <c:ptCount val="4"/>
                <c:pt idx="0">
                  <c:v>Qtr-1</c:v>
                </c:pt>
                <c:pt idx="1">
                  <c:v>Qtr-2</c:v>
                </c:pt>
                <c:pt idx="2">
                  <c:v>Qtr-3</c:v>
                </c:pt>
                <c:pt idx="3">
                  <c:v>Qtr-4</c:v>
                </c:pt>
              </c:strCache>
            </c:strRef>
          </c:cat>
          <c:val>
            <c:numRef>
              <c:f>'Area Chart'!$D$2:$D$5</c:f>
              <c:numCache>
                <c:formatCode>#,##0</c:formatCode>
                <c:ptCount val="4"/>
                <c:pt idx="0">
                  <c:v>564</c:v>
                </c:pt>
                <c:pt idx="1">
                  <c:v>455</c:v>
                </c:pt>
                <c:pt idx="2">
                  <c:v>233</c:v>
                </c:pt>
                <c:pt idx="3">
                  <c:v>565</c:v>
                </c:pt>
              </c:numCache>
            </c:numRef>
          </c:val>
        </c:ser>
        <c:axId val="62071936"/>
        <c:axId val="62073472"/>
      </c:areaChart>
      <c:catAx>
        <c:axId val="62071936"/>
        <c:scaling>
          <c:orientation val="minMax"/>
        </c:scaling>
        <c:axPos val="b"/>
        <c:tickLblPos val="nextTo"/>
        <c:crossAx val="62073472"/>
        <c:crosses val="autoZero"/>
        <c:auto val="1"/>
        <c:lblAlgn val="ctr"/>
        <c:lblOffset val="100"/>
      </c:catAx>
      <c:valAx>
        <c:axId val="62073472"/>
        <c:scaling>
          <c:orientation val="minMax"/>
        </c:scaling>
        <c:axPos val="l"/>
        <c:majorGridlines/>
        <c:numFmt formatCode="#,##0" sourceLinked="1"/>
        <c:tickLblPos val="nextTo"/>
        <c:crossAx val="62071936"/>
        <c:crosses val="autoZero"/>
        <c:crossBetween val="midCat"/>
      </c:valAx>
    </c:plotArea>
    <c:legend>
      <c:legendPos val="r"/>
    </c:legend>
    <c:plotVisOnly val="1"/>
  </c:chart>
  <c:printSettings>
    <c:headerFooter/>
    <c:pageMargins b="0.75000000000000133" l="0.70000000000000062" r="0.70000000000000062" t="0.75000000000000133"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style val="42"/>
  <c:chart>
    <c:title/>
    <c:view3D>
      <c:rotX val="40"/>
      <c:rAngAx val="1"/>
    </c:view3D>
    <c:plotArea>
      <c:layout/>
      <c:pie3DChart>
        <c:varyColors val="1"/>
        <c:ser>
          <c:idx val="0"/>
          <c:order val="0"/>
          <c:tx>
            <c:strRef>
              <c:f>'Pie 1'!$B$1</c:f>
              <c:strCache>
                <c:ptCount val="1"/>
                <c:pt idx="0">
                  <c:v>Number of users</c:v>
                </c:pt>
              </c:strCache>
            </c:strRef>
          </c:tx>
          <c:dPt>
            <c:idx val="0"/>
            <c:explosion val="29"/>
          </c:dPt>
          <c:dLbls>
            <c:dLblPos val="ctr"/>
            <c:showPercent val="1"/>
            <c:showLeaderLines val="1"/>
          </c:dLbls>
          <c:cat>
            <c:strRef>
              <c:f>'Pie 1'!$A$2:$A$5</c:f>
              <c:strCache>
                <c:ptCount val="4"/>
                <c:pt idx="0">
                  <c:v>Excel 2007</c:v>
                </c:pt>
                <c:pt idx="1">
                  <c:v>Excel 2003</c:v>
                </c:pt>
                <c:pt idx="2">
                  <c:v>Excel 2002</c:v>
                </c:pt>
                <c:pt idx="3">
                  <c:v>Older version</c:v>
                </c:pt>
              </c:strCache>
            </c:strRef>
          </c:cat>
          <c:val>
            <c:numRef>
              <c:f>'Pie 1'!$B$2:$B$5</c:f>
              <c:numCache>
                <c:formatCode>General</c:formatCode>
                <c:ptCount val="4"/>
                <c:pt idx="0">
                  <c:v>189</c:v>
                </c:pt>
                <c:pt idx="1">
                  <c:v>1082</c:v>
                </c:pt>
                <c:pt idx="2">
                  <c:v>612</c:v>
                </c:pt>
                <c:pt idx="3">
                  <c:v>373</c:v>
                </c:pt>
              </c:numCache>
            </c:numRef>
          </c:val>
        </c:ser>
        <c:dLbls>
          <c:showVal val="1"/>
        </c:dLbls>
      </c:pie3DChart>
    </c:plotArea>
    <c:legend>
      <c:legendPos val="r"/>
    </c:legend>
    <c:plotVisOnly val="1"/>
  </c:chart>
  <c:printSettings>
    <c:headerFooter/>
    <c:pageMargins b="0.75000000000000133" l="0.70000000000000062" r="0.70000000000000062" t="0.75000000000000133"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style val="42"/>
  <c:chart>
    <c:plotArea>
      <c:layout/>
      <c:ofPieChart>
        <c:ofPieType val="bar"/>
        <c:varyColors val="1"/>
        <c:ser>
          <c:idx val="0"/>
          <c:order val="0"/>
          <c:cat>
            <c:strRef>
              <c:f>'Bar of Pie'!$A$2:$A$8</c:f>
              <c:strCache>
                <c:ptCount val="7"/>
                <c:pt idx="0">
                  <c:v>Rent</c:v>
                </c:pt>
                <c:pt idx="1">
                  <c:v>Supplies</c:v>
                </c:pt>
                <c:pt idx="2">
                  <c:v>Utilities</c:v>
                </c:pt>
                <c:pt idx="3">
                  <c:v>Region 1 Salary</c:v>
                </c:pt>
                <c:pt idx="4">
                  <c:v>Region 2 Salary</c:v>
                </c:pt>
                <c:pt idx="5">
                  <c:v>Region 3 Salary</c:v>
                </c:pt>
                <c:pt idx="6">
                  <c:v>Region 4 Salary</c:v>
                </c:pt>
              </c:strCache>
            </c:strRef>
          </c:cat>
          <c:val>
            <c:numRef>
              <c:f>'Bar of Pie'!$B$2:$B$8</c:f>
              <c:numCache>
                <c:formatCode>#,##0</c:formatCode>
                <c:ptCount val="7"/>
                <c:pt idx="0">
                  <c:v>12909288</c:v>
                </c:pt>
                <c:pt idx="1">
                  <c:v>3221904</c:v>
                </c:pt>
                <c:pt idx="2">
                  <c:v>2981448</c:v>
                </c:pt>
                <c:pt idx="3">
                  <c:v>7832288</c:v>
                </c:pt>
                <c:pt idx="4">
                  <c:v>1959768</c:v>
                </c:pt>
                <c:pt idx="5">
                  <c:v>3983233</c:v>
                </c:pt>
                <c:pt idx="6">
                  <c:v>2887309</c:v>
                </c:pt>
              </c:numCache>
            </c:numRef>
          </c:val>
        </c:ser>
        <c:gapWidth val="100"/>
        <c:splitType val="pos"/>
        <c:splitPos val="4"/>
        <c:secondPieSize val="75"/>
        <c:serLines/>
      </c:ofPieChart>
    </c:plotArea>
    <c:legend>
      <c:legendPos val="r"/>
    </c:legend>
    <c:plotVisOnly val="1"/>
  </c:chart>
  <c:printSettings>
    <c:headerFooter/>
    <c:pageMargins b="0.75000000000000133" l="0.70000000000000062" r="0.70000000000000062" t="0.75000000000000133"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style val="32"/>
  <c:chart>
    <c:title>
      <c:tx>
        <c:rich>
          <a:bodyPr/>
          <a:lstStyle/>
          <a:p>
            <a:pPr>
              <a:defRPr lang="en-US"/>
            </a:pPr>
            <a:r>
              <a:rPr lang="en-US"/>
              <a:t>High-Low-Close</a:t>
            </a:r>
          </a:p>
        </c:rich>
      </c:tx>
    </c:title>
    <c:plotArea>
      <c:layout/>
      <c:stockChart>
        <c:ser>
          <c:idx val="0"/>
          <c:order val="0"/>
          <c:tx>
            <c:strRef>
              <c:f>'Stock 1'!$D$1</c:f>
              <c:strCache>
                <c:ptCount val="1"/>
                <c:pt idx="0">
                  <c:v>High</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1'!$D$2:$D$6</c:f>
              <c:numCache>
                <c:formatCode>#,##0.00</c:formatCode>
                <c:ptCount val="5"/>
                <c:pt idx="0">
                  <c:v>72.625</c:v>
                </c:pt>
                <c:pt idx="1">
                  <c:v>74</c:v>
                </c:pt>
                <c:pt idx="2">
                  <c:v>75.75</c:v>
                </c:pt>
                <c:pt idx="3">
                  <c:v>75.311999999999998</c:v>
                </c:pt>
                <c:pt idx="4">
                  <c:v>76.375</c:v>
                </c:pt>
              </c:numCache>
            </c:numRef>
          </c:val>
        </c:ser>
        <c:ser>
          <c:idx val="1"/>
          <c:order val="1"/>
          <c:tx>
            <c:strRef>
              <c:f>'Stock 1'!$E$1</c:f>
              <c:strCache>
                <c:ptCount val="1"/>
                <c:pt idx="0">
                  <c:v>Low</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1'!$E$2:$E$6</c:f>
              <c:numCache>
                <c:formatCode>#,##0.00</c:formatCode>
                <c:ptCount val="5"/>
                <c:pt idx="0">
                  <c:v>69.688000000000002</c:v>
                </c:pt>
                <c:pt idx="1">
                  <c:v>70.718999999999994</c:v>
                </c:pt>
                <c:pt idx="2">
                  <c:v>73.375</c:v>
                </c:pt>
                <c:pt idx="3">
                  <c:v>74.125</c:v>
                </c:pt>
                <c:pt idx="4">
                  <c:v>73.5</c:v>
                </c:pt>
              </c:numCache>
            </c:numRef>
          </c:val>
        </c:ser>
        <c:ser>
          <c:idx val="2"/>
          <c:order val="2"/>
          <c:tx>
            <c:strRef>
              <c:f>'Stock 1'!$F$1</c:f>
              <c:strCache>
                <c:ptCount val="1"/>
                <c:pt idx="0">
                  <c:v>Close</c:v>
                </c:pt>
              </c:strCache>
            </c:strRef>
          </c:tx>
          <c:spPr>
            <a:ln w="44450">
              <a:noFill/>
            </a:ln>
          </c:spPr>
          <c:cat>
            <c:numRef>
              <c:f>'Stock 1'!$A$2:$A$6</c:f>
              <c:numCache>
                <c:formatCode>m/d;@</c:formatCode>
                <c:ptCount val="5"/>
                <c:pt idx="0">
                  <c:v>38922</c:v>
                </c:pt>
                <c:pt idx="1">
                  <c:v>38923</c:v>
                </c:pt>
                <c:pt idx="2">
                  <c:v>38924</c:v>
                </c:pt>
                <c:pt idx="3">
                  <c:v>38925</c:v>
                </c:pt>
                <c:pt idx="4">
                  <c:v>38926</c:v>
                </c:pt>
              </c:numCache>
            </c:numRef>
          </c:cat>
          <c:val>
            <c:numRef>
              <c:f>'Stock 1'!$F$2:$F$6</c:f>
              <c:numCache>
                <c:formatCode>#,##0.00</c:formatCode>
                <c:ptCount val="5"/>
                <c:pt idx="0">
                  <c:v>70.5</c:v>
                </c:pt>
                <c:pt idx="1">
                  <c:v>73.25</c:v>
                </c:pt>
                <c:pt idx="2">
                  <c:v>75.625</c:v>
                </c:pt>
                <c:pt idx="3">
                  <c:v>75.25</c:v>
                </c:pt>
                <c:pt idx="4">
                  <c:v>74.938000000000002</c:v>
                </c:pt>
              </c:numCache>
            </c:numRef>
          </c:val>
        </c:ser>
        <c:hiLowLines/>
        <c:axId val="62195968"/>
        <c:axId val="62205952"/>
      </c:stockChart>
      <c:dateAx>
        <c:axId val="62195968"/>
        <c:scaling>
          <c:orientation val="minMax"/>
        </c:scaling>
        <c:axPos val="b"/>
        <c:numFmt formatCode="m/d;@" sourceLinked="1"/>
        <c:tickLblPos val="nextTo"/>
        <c:txPr>
          <a:bodyPr/>
          <a:lstStyle/>
          <a:p>
            <a:pPr>
              <a:defRPr lang="en-US"/>
            </a:pPr>
            <a:endParaRPr lang="en-US"/>
          </a:p>
        </c:txPr>
        <c:crossAx val="62205952"/>
        <c:crosses val="autoZero"/>
        <c:auto val="1"/>
        <c:lblOffset val="100"/>
      </c:dateAx>
      <c:valAx>
        <c:axId val="62205952"/>
        <c:scaling>
          <c:orientation val="minMax"/>
          <c:max val="78"/>
          <c:min val="66"/>
        </c:scaling>
        <c:axPos val="l"/>
        <c:majorGridlines/>
        <c:numFmt formatCode="#,##0" sourceLinked="0"/>
        <c:tickLblPos val="nextTo"/>
        <c:txPr>
          <a:bodyPr/>
          <a:lstStyle/>
          <a:p>
            <a:pPr>
              <a:defRPr lang="en-US"/>
            </a:pPr>
            <a:endParaRPr lang="en-US"/>
          </a:p>
        </c:txPr>
        <c:crossAx val="62195968"/>
        <c:crosses val="autoZero"/>
        <c:crossBetween val="between"/>
      </c:valAx>
      <c:spPr>
        <a:effectLst>
          <a:outerShdw blurRad="50800" dist="38100" dir="2700000" algn="tl" rotWithShape="0">
            <a:prstClr val="black">
              <a:alpha val="40000"/>
            </a:prstClr>
          </a:outerShdw>
        </a:effectLst>
      </c:spPr>
    </c:plotArea>
    <c:legend>
      <c:legendPos val="r"/>
      <c:txPr>
        <a:bodyPr/>
        <a:lstStyle/>
        <a:p>
          <a:pPr>
            <a:defRPr lang="en-US"/>
          </a:pPr>
          <a:endParaRPr lang="en-US"/>
        </a:p>
      </c:txPr>
    </c:legend>
    <c:plotVisOnly val="1"/>
  </c:chart>
  <c:spPr>
    <a:effectLst/>
  </c:spPr>
  <c:printSettings>
    <c:headerFooter/>
    <c:pageMargins b="0.75000000000000211" l="0.70000000000000062" r="0.70000000000000062" t="0.75000000000000211"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style val="32"/>
  <c:chart>
    <c:title>
      <c:tx>
        <c:rich>
          <a:bodyPr/>
          <a:lstStyle/>
          <a:p>
            <a:pPr>
              <a:defRPr lang="en-US"/>
            </a:pPr>
            <a:r>
              <a:rPr lang="en-US"/>
              <a:t>Open-High-Low-CLose</a:t>
            </a:r>
          </a:p>
        </c:rich>
      </c:tx>
    </c:title>
    <c:plotArea>
      <c:layout/>
      <c:stockChart>
        <c:ser>
          <c:idx val="0"/>
          <c:order val="0"/>
          <c:tx>
            <c:strRef>
              <c:f>'Stock 1'!$C$1</c:f>
              <c:strCache>
                <c:ptCount val="1"/>
                <c:pt idx="0">
                  <c:v>Open</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1'!$C$2:$C$6</c:f>
              <c:numCache>
                <c:formatCode>#,##0.00</c:formatCode>
                <c:ptCount val="5"/>
                <c:pt idx="0">
                  <c:v>69.805000000000007</c:v>
                </c:pt>
                <c:pt idx="1">
                  <c:v>70.938000000000002</c:v>
                </c:pt>
                <c:pt idx="2">
                  <c:v>74.75</c:v>
                </c:pt>
                <c:pt idx="3">
                  <c:v>74.875</c:v>
                </c:pt>
                <c:pt idx="4">
                  <c:v>76.093999999999994</c:v>
                </c:pt>
              </c:numCache>
            </c:numRef>
          </c:val>
        </c:ser>
        <c:ser>
          <c:idx val="1"/>
          <c:order val="1"/>
          <c:tx>
            <c:strRef>
              <c:f>'Stock 1'!$D$1</c:f>
              <c:strCache>
                <c:ptCount val="1"/>
                <c:pt idx="0">
                  <c:v>High</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1'!$D$2:$D$6</c:f>
              <c:numCache>
                <c:formatCode>#,##0.00</c:formatCode>
                <c:ptCount val="5"/>
                <c:pt idx="0">
                  <c:v>72.625</c:v>
                </c:pt>
                <c:pt idx="1">
                  <c:v>74</c:v>
                </c:pt>
                <c:pt idx="2">
                  <c:v>75.75</c:v>
                </c:pt>
                <c:pt idx="3">
                  <c:v>75.311999999999998</c:v>
                </c:pt>
                <c:pt idx="4">
                  <c:v>76.375</c:v>
                </c:pt>
              </c:numCache>
            </c:numRef>
          </c:val>
        </c:ser>
        <c:ser>
          <c:idx val="2"/>
          <c:order val="2"/>
          <c:tx>
            <c:strRef>
              <c:f>'Stock 1'!$E$1</c:f>
              <c:strCache>
                <c:ptCount val="1"/>
                <c:pt idx="0">
                  <c:v>Low</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1'!$E$2:$E$6</c:f>
              <c:numCache>
                <c:formatCode>#,##0.00</c:formatCode>
                <c:ptCount val="5"/>
                <c:pt idx="0">
                  <c:v>69.688000000000002</c:v>
                </c:pt>
                <c:pt idx="1">
                  <c:v>70.718999999999994</c:v>
                </c:pt>
                <c:pt idx="2">
                  <c:v>73.375</c:v>
                </c:pt>
                <c:pt idx="3">
                  <c:v>74.125</c:v>
                </c:pt>
                <c:pt idx="4">
                  <c:v>73.5</c:v>
                </c:pt>
              </c:numCache>
            </c:numRef>
          </c:val>
        </c:ser>
        <c:ser>
          <c:idx val="3"/>
          <c:order val="3"/>
          <c:tx>
            <c:strRef>
              <c:f>'Stock 1'!$F$1</c:f>
              <c:strCache>
                <c:ptCount val="1"/>
                <c:pt idx="0">
                  <c:v>Close</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1'!$F$2:$F$6</c:f>
              <c:numCache>
                <c:formatCode>#,##0.00</c:formatCode>
                <c:ptCount val="5"/>
                <c:pt idx="0">
                  <c:v>70.5</c:v>
                </c:pt>
                <c:pt idx="1">
                  <c:v>73.25</c:v>
                </c:pt>
                <c:pt idx="2">
                  <c:v>75.625</c:v>
                </c:pt>
                <c:pt idx="3">
                  <c:v>75.25</c:v>
                </c:pt>
                <c:pt idx="4">
                  <c:v>74.938000000000002</c:v>
                </c:pt>
              </c:numCache>
            </c:numRef>
          </c:val>
        </c:ser>
        <c:hiLowLines/>
        <c:upDownBars>
          <c:gapWidth val="150"/>
          <c:upBars/>
          <c:downBars/>
        </c:upDownBars>
        <c:axId val="62241792"/>
        <c:axId val="62259968"/>
      </c:stockChart>
      <c:dateAx>
        <c:axId val="62241792"/>
        <c:scaling>
          <c:orientation val="minMax"/>
        </c:scaling>
        <c:axPos val="b"/>
        <c:numFmt formatCode="m/d;@" sourceLinked="1"/>
        <c:tickLblPos val="nextTo"/>
        <c:txPr>
          <a:bodyPr/>
          <a:lstStyle/>
          <a:p>
            <a:pPr>
              <a:defRPr lang="en-US"/>
            </a:pPr>
            <a:endParaRPr lang="en-US"/>
          </a:p>
        </c:txPr>
        <c:crossAx val="62259968"/>
        <c:crosses val="autoZero"/>
        <c:auto val="1"/>
        <c:lblOffset val="100"/>
      </c:dateAx>
      <c:valAx>
        <c:axId val="62259968"/>
        <c:scaling>
          <c:orientation val="minMax"/>
          <c:max val="78"/>
          <c:min val="66"/>
        </c:scaling>
        <c:axPos val="l"/>
        <c:majorGridlines/>
        <c:numFmt formatCode="#,##0" sourceLinked="0"/>
        <c:tickLblPos val="nextTo"/>
        <c:txPr>
          <a:bodyPr/>
          <a:lstStyle/>
          <a:p>
            <a:pPr>
              <a:defRPr lang="en-US"/>
            </a:pPr>
            <a:endParaRPr lang="en-US"/>
          </a:p>
        </c:txPr>
        <c:crossAx val="62241792"/>
        <c:crosses val="autoZero"/>
        <c:crossBetween val="between"/>
      </c:valAx>
      <c:spPr>
        <a:effectLst>
          <a:outerShdw blurRad="50800" dist="38100" dir="2700000" algn="tl" rotWithShape="0">
            <a:prstClr val="black">
              <a:alpha val="40000"/>
            </a:prstClr>
          </a:outerShdw>
        </a:effectLst>
      </c:spPr>
    </c:plotArea>
    <c:legend>
      <c:legendPos val="r"/>
      <c:txPr>
        <a:bodyPr/>
        <a:lstStyle/>
        <a:p>
          <a:pPr>
            <a:defRPr lang="en-US"/>
          </a:pPr>
          <a:endParaRPr lang="en-US"/>
        </a:p>
      </c:txPr>
    </c:legend>
    <c:plotVisOnly val="1"/>
  </c:chart>
  <c:spPr>
    <a:effectLst/>
  </c:spPr>
  <c:printSettings>
    <c:headerFooter/>
    <c:pageMargins b="0.75000000000000211" l="0.70000000000000062" r="0.70000000000000062" t="0.75000000000000211"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US"/>
  <c:style val="32"/>
  <c:chart>
    <c:title>
      <c:tx>
        <c:rich>
          <a:bodyPr/>
          <a:lstStyle/>
          <a:p>
            <a:pPr>
              <a:defRPr lang="en-US"/>
            </a:pPr>
            <a:r>
              <a:rPr lang="en-US"/>
              <a:t>Volume-High-Low-Close</a:t>
            </a:r>
          </a:p>
        </c:rich>
      </c:tx>
    </c:title>
    <c:plotArea>
      <c:layout/>
      <c:barChart>
        <c:barDir val="col"/>
        <c:grouping val="clustered"/>
        <c:ser>
          <c:idx val="0"/>
          <c:order val="0"/>
          <c:tx>
            <c:strRef>
              <c:f>'Stock 1'!$B$1</c:f>
              <c:strCache>
                <c:ptCount val="1"/>
                <c:pt idx="0">
                  <c:v>Volume</c:v>
                </c:pt>
              </c:strCache>
            </c:strRef>
          </c:tx>
          <c:cat>
            <c:numRef>
              <c:f>'Stock 1'!$A$2:$A$6</c:f>
              <c:numCache>
                <c:formatCode>m/d;@</c:formatCode>
                <c:ptCount val="5"/>
                <c:pt idx="0">
                  <c:v>38922</c:v>
                </c:pt>
                <c:pt idx="1">
                  <c:v>38923</c:v>
                </c:pt>
                <c:pt idx="2">
                  <c:v>38924</c:v>
                </c:pt>
                <c:pt idx="3">
                  <c:v>38925</c:v>
                </c:pt>
                <c:pt idx="4">
                  <c:v>38926</c:v>
                </c:pt>
              </c:numCache>
            </c:numRef>
          </c:cat>
          <c:val>
            <c:numRef>
              <c:f>'Stock 1'!$B$2:$B$6</c:f>
              <c:numCache>
                <c:formatCode>#,##0</c:formatCode>
                <c:ptCount val="5"/>
                <c:pt idx="0">
                  <c:v>12155</c:v>
                </c:pt>
                <c:pt idx="1">
                  <c:v>14555</c:v>
                </c:pt>
                <c:pt idx="2">
                  <c:v>11983</c:v>
                </c:pt>
                <c:pt idx="3">
                  <c:v>14877</c:v>
                </c:pt>
                <c:pt idx="4">
                  <c:v>16983</c:v>
                </c:pt>
              </c:numCache>
            </c:numRef>
          </c:val>
        </c:ser>
        <c:axId val="62297216"/>
        <c:axId val="62298752"/>
      </c:barChart>
      <c:stockChart>
        <c:ser>
          <c:idx val="1"/>
          <c:order val="1"/>
          <c:tx>
            <c:strRef>
              <c:f>'Stock 1'!$D$1</c:f>
              <c:strCache>
                <c:ptCount val="1"/>
                <c:pt idx="0">
                  <c:v>High</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1'!$D$2:$D$6</c:f>
              <c:numCache>
                <c:formatCode>#,##0.00</c:formatCode>
                <c:ptCount val="5"/>
                <c:pt idx="0">
                  <c:v>72.625</c:v>
                </c:pt>
                <c:pt idx="1">
                  <c:v>74</c:v>
                </c:pt>
                <c:pt idx="2">
                  <c:v>75.75</c:v>
                </c:pt>
                <c:pt idx="3">
                  <c:v>75.311999999999998</c:v>
                </c:pt>
                <c:pt idx="4">
                  <c:v>76.375</c:v>
                </c:pt>
              </c:numCache>
            </c:numRef>
          </c:val>
        </c:ser>
        <c:ser>
          <c:idx val="2"/>
          <c:order val="2"/>
          <c:tx>
            <c:strRef>
              <c:f>'Stock 1'!$E$1</c:f>
              <c:strCache>
                <c:ptCount val="1"/>
                <c:pt idx="0">
                  <c:v>Low</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1'!$E$2:$E$6</c:f>
              <c:numCache>
                <c:formatCode>#,##0.00</c:formatCode>
                <c:ptCount val="5"/>
                <c:pt idx="0">
                  <c:v>69.688000000000002</c:v>
                </c:pt>
                <c:pt idx="1">
                  <c:v>70.718999999999994</c:v>
                </c:pt>
                <c:pt idx="2">
                  <c:v>73.375</c:v>
                </c:pt>
                <c:pt idx="3">
                  <c:v>74.125</c:v>
                </c:pt>
                <c:pt idx="4">
                  <c:v>73.5</c:v>
                </c:pt>
              </c:numCache>
            </c:numRef>
          </c:val>
        </c:ser>
        <c:ser>
          <c:idx val="3"/>
          <c:order val="3"/>
          <c:tx>
            <c:strRef>
              <c:f>'Stock 1'!$F$1</c:f>
              <c:strCache>
                <c:ptCount val="1"/>
                <c:pt idx="0">
                  <c:v>Close</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1'!$F$2:$F$6</c:f>
              <c:numCache>
                <c:formatCode>#,##0.00</c:formatCode>
                <c:ptCount val="5"/>
                <c:pt idx="0">
                  <c:v>70.5</c:v>
                </c:pt>
                <c:pt idx="1">
                  <c:v>73.25</c:v>
                </c:pt>
                <c:pt idx="2">
                  <c:v>75.625</c:v>
                </c:pt>
                <c:pt idx="3">
                  <c:v>75.25</c:v>
                </c:pt>
                <c:pt idx="4">
                  <c:v>74.938000000000002</c:v>
                </c:pt>
              </c:numCache>
            </c:numRef>
          </c:val>
        </c:ser>
        <c:hiLowLines/>
        <c:upDownBars>
          <c:gapWidth val="150"/>
          <c:upBars/>
          <c:downBars/>
        </c:upDownBars>
        <c:axId val="62314368"/>
        <c:axId val="62312832"/>
      </c:stockChart>
      <c:dateAx>
        <c:axId val="62297216"/>
        <c:scaling>
          <c:orientation val="minMax"/>
        </c:scaling>
        <c:axPos val="b"/>
        <c:numFmt formatCode="m/d;@" sourceLinked="1"/>
        <c:tickLblPos val="nextTo"/>
        <c:txPr>
          <a:bodyPr/>
          <a:lstStyle/>
          <a:p>
            <a:pPr>
              <a:defRPr lang="en-US"/>
            </a:pPr>
            <a:endParaRPr lang="en-US"/>
          </a:p>
        </c:txPr>
        <c:crossAx val="62298752"/>
        <c:crosses val="autoZero"/>
        <c:auto val="1"/>
        <c:lblOffset val="100"/>
      </c:dateAx>
      <c:valAx>
        <c:axId val="62298752"/>
        <c:scaling>
          <c:orientation val="minMax"/>
          <c:max val="50000"/>
        </c:scaling>
        <c:axPos val="l"/>
        <c:majorGridlines/>
        <c:numFmt formatCode="#,##0" sourceLinked="1"/>
        <c:tickLblPos val="nextTo"/>
        <c:txPr>
          <a:bodyPr/>
          <a:lstStyle/>
          <a:p>
            <a:pPr>
              <a:defRPr lang="en-US"/>
            </a:pPr>
            <a:endParaRPr lang="en-US"/>
          </a:p>
        </c:txPr>
        <c:crossAx val="62297216"/>
        <c:crosses val="autoZero"/>
        <c:crossBetween val="between"/>
      </c:valAx>
      <c:valAx>
        <c:axId val="62312832"/>
        <c:scaling>
          <c:orientation val="minMax"/>
          <c:max val="78"/>
          <c:min val="66"/>
        </c:scaling>
        <c:axPos val="r"/>
        <c:numFmt formatCode="#,##0" sourceLinked="0"/>
        <c:tickLblPos val="nextTo"/>
        <c:txPr>
          <a:bodyPr/>
          <a:lstStyle/>
          <a:p>
            <a:pPr>
              <a:defRPr lang="en-US"/>
            </a:pPr>
            <a:endParaRPr lang="en-US"/>
          </a:p>
        </c:txPr>
        <c:crossAx val="62314368"/>
        <c:crosses val="max"/>
        <c:crossBetween val="between"/>
      </c:valAx>
      <c:dateAx>
        <c:axId val="62314368"/>
        <c:scaling>
          <c:orientation val="minMax"/>
        </c:scaling>
        <c:delete val="1"/>
        <c:axPos val="b"/>
        <c:numFmt formatCode="m/d;@" sourceLinked="1"/>
        <c:tickLblPos val="none"/>
        <c:crossAx val="62312832"/>
        <c:crosses val="autoZero"/>
        <c:auto val="1"/>
        <c:lblOffset val="100"/>
      </c:dateAx>
      <c:spPr>
        <a:effectLst>
          <a:outerShdw blurRad="50800" dist="38100" dir="2700000" algn="tl" rotWithShape="0">
            <a:prstClr val="black">
              <a:alpha val="40000"/>
            </a:prstClr>
          </a:outerShdw>
        </a:effectLst>
      </c:spPr>
    </c:plotArea>
    <c:legend>
      <c:legendPos val="r"/>
      <c:txPr>
        <a:bodyPr/>
        <a:lstStyle/>
        <a:p>
          <a:pPr>
            <a:defRPr lang="en-US"/>
          </a:pPr>
          <a:endParaRPr lang="en-US"/>
        </a:p>
      </c:txPr>
    </c:legend>
    <c:plotVisOnly val="1"/>
    <c:dispBlanksAs val="gap"/>
  </c:chart>
  <c:printSettings>
    <c:headerFooter/>
    <c:pageMargins b="0.75000000000000211" l="0.70000000000000062" r="0.70000000000000062" t="0.75000000000000211"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US"/>
  <c:style val="32"/>
  <c:chart>
    <c:title>
      <c:tx>
        <c:rich>
          <a:bodyPr/>
          <a:lstStyle/>
          <a:p>
            <a:pPr>
              <a:defRPr lang="en-US"/>
            </a:pPr>
            <a:r>
              <a:rPr lang="en-US"/>
              <a:t>Volume-Open-High-Low-Close</a:t>
            </a:r>
          </a:p>
        </c:rich>
      </c:tx>
    </c:title>
    <c:plotArea>
      <c:layout/>
      <c:barChart>
        <c:barDir val="col"/>
        <c:grouping val="clustered"/>
        <c:ser>
          <c:idx val="0"/>
          <c:order val="0"/>
          <c:tx>
            <c:strRef>
              <c:f>'Stock 1'!$B$1</c:f>
              <c:strCache>
                <c:ptCount val="1"/>
                <c:pt idx="0">
                  <c:v>Volume</c:v>
                </c:pt>
              </c:strCache>
            </c:strRef>
          </c:tx>
          <c:cat>
            <c:numRef>
              <c:f>'Stock 1'!$A$2:$A$6</c:f>
              <c:numCache>
                <c:formatCode>m/d;@</c:formatCode>
                <c:ptCount val="5"/>
                <c:pt idx="0">
                  <c:v>38922</c:v>
                </c:pt>
                <c:pt idx="1">
                  <c:v>38923</c:v>
                </c:pt>
                <c:pt idx="2">
                  <c:v>38924</c:v>
                </c:pt>
                <c:pt idx="3">
                  <c:v>38925</c:v>
                </c:pt>
                <c:pt idx="4">
                  <c:v>38926</c:v>
                </c:pt>
              </c:numCache>
            </c:numRef>
          </c:cat>
          <c:val>
            <c:numRef>
              <c:f>'Stock 1'!$B$2:$B$6</c:f>
              <c:numCache>
                <c:formatCode>#,##0</c:formatCode>
                <c:ptCount val="5"/>
                <c:pt idx="0">
                  <c:v>12155</c:v>
                </c:pt>
                <c:pt idx="1">
                  <c:v>14555</c:v>
                </c:pt>
                <c:pt idx="2">
                  <c:v>11983</c:v>
                </c:pt>
                <c:pt idx="3">
                  <c:v>14877</c:v>
                </c:pt>
                <c:pt idx="4">
                  <c:v>16983</c:v>
                </c:pt>
              </c:numCache>
            </c:numRef>
          </c:val>
        </c:ser>
        <c:axId val="62430208"/>
        <c:axId val="62444288"/>
      </c:barChart>
      <c:stockChart>
        <c:ser>
          <c:idx val="1"/>
          <c:order val="1"/>
          <c:tx>
            <c:strRef>
              <c:f>'Stock 1'!$C$1</c:f>
              <c:strCache>
                <c:ptCount val="1"/>
                <c:pt idx="0">
                  <c:v>Open</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1'!$C$2:$C$6</c:f>
              <c:numCache>
                <c:formatCode>#,##0.00</c:formatCode>
                <c:ptCount val="5"/>
                <c:pt idx="0">
                  <c:v>69.805000000000007</c:v>
                </c:pt>
                <c:pt idx="1">
                  <c:v>70.938000000000002</c:v>
                </c:pt>
                <c:pt idx="2">
                  <c:v>74.75</c:v>
                </c:pt>
                <c:pt idx="3">
                  <c:v>74.875</c:v>
                </c:pt>
                <c:pt idx="4">
                  <c:v>76.093999999999994</c:v>
                </c:pt>
              </c:numCache>
            </c:numRef>
          </c:val>
        </c:ser>
        <c:ser>
          <c:idx val="2"/>
          <c:order val="2"/>
          <c:tx>
            <c:strRef>
              <c:f>'Stock 1'!$D$1</c:f>
              <c:strCache>
                <c:ptCount val="1"/>
                <c:pt idx="0">
                  <c:v>High</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1'!$D$2:$D$6</c:f>
              <c:numCache>
                <c:formatCode>#,##0.00</c:formatCode>
                <c:ptCount val="5"/>
                <c:pt idx="0">
                  <c:v>72.625</c:v>
                </c:pt>
                <c:pt idx="1">
                  <c:v>74</c:v>
                </c:pt>
                <c:pt idx="2">
                  <c:v>75.75</c:v>
                </c:pt>
                <c:pt idx="3">
                  <c:v>75.311999999999998</c:v>
                </c:pt>
                <c:pt idx="4">
                  <c:v>76.375</c:v>
                </c:pt>
              </c:numCache>
            </c:numRef>
          </c:val>
        </c:ser>
        <c:ser>
          <c:idx val="3"/>
          <c:order val="3"/>
          <c:tx>
            <c:strRef>
              <c:f>'Stock 1'!$E$1</c:f>
              <c:strCache>
                <c:ptCount val="1"/>
                <c:pt idx="0">
                  <c:v>Low</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1'!$E$2:$E$6</c:f>
              <c:numCache>
                <c:formatCode>#,##0.00</c:formatCode>
                <c:ptCount val="5"/>
                <c:pt idx="0">
                  <c:v>69.688000000000002</c:v>
                </c:pt>
                <c:pt idx="1">
                  <c:v>70.718999999999994</c:v>
                </c:pt>
                <c:pt idx="2">
                  <c:v>73.375</c:v>
                </c:pt>
                <c:pt idx="3">
                  <c:v>74.125</c:v>
                </c:pt>
                <c:pt idx="4">
                  <c:v>73.5</c:v>
                </c:pt>
              </c:numCache>
            </c:numRef>
          </c:val>
        </c:ser>
        <c:ser>
          <c:idx val="4"/>
          <c:order val="4"/>
          <c:tx>
            <c:strRef>
              <c:f>'Stock 1'!$F$1</c:f>
              <c:strCache>
                <c:ptCount val="1"/>
                <c:pt idx="0">
                  <c:v>Close</c:v>
                </c:pt>
              </c:strCache>
            </c:strRef>
          </c:tx>
          <c:spPr>
            <a:ln w="44450">
              <a:noFill/>
            </a:ln>
          </c:spPr>
          <c:marker>
            <c:symbol val="none"/>
          </c:marker>
          <c:cat>
            <c:numRef>
              <c:f>'Stock 1'!$A$2:$A$6</c:f>
              <c:numCache>
                <c:formatCode>m/d;@</c:formatCode>
                <c:ptCount val="5"/>
                <c:pt idx="0">
                  <c:v>38922</c:v>
                </c:pt>
                <c:pt idx="1">
                  <c:v>38923</c:v>
                </c:pt>
                <c:pt idx="2">
                  <c:v>38924</c:v>
                </c:pt>
                <c:pt idx="3">
                  <c:v>38925</c:v>
                </c:pt>
                <c:pt idx="4">
                  <c:v>38926</c:v>
                </c:pt>
              </c:numCache>
            </c:numRef>
          </c:cat>
          <c:val>
            <c:numRef>
              <c:f>'Stock 1'!$F$2:$F$6</c:f>
              <c:numCache>
                <c:formatCode>#,##0.00</c:formatCode>
                <c:ptCount val="5"/>
                <c:pt idx="0">
                  <c:v>70.5</c:v>
                </c:pt>
                <c:pt idx="1">
                  <c:v>73.25</c:v>
                </c:pt>
                <c:pt idx="2">
                  <c:v>75.625</c:v>
                </c:pt>
                <c:pt idx="3">
                  <c:v>75.25</c:v>
                </c:pt>
                <c:pt idx="4">
                  <c:v>74.938000000000002</c:v>
                </c:pt>
              </c:numCache>
            </c:numRef>
          </c:val>
        </c:ser>
        <c:hiLowLines/>
        <c:upDownBars>
          <c:gapWidth val="150"/>
          <c:upBars/>
          <c:downBars/>
        </c:upDownBars>
        <c:axId val="62459904"/>
        <c:axId val="62445824"/>
      </c:stockChart>
      <c:dateAx>
        <c:axId val="62430208"/>
        <c:scaling>
          <c:orientation val="minMax"/>
        </c:scaling>
        <c:axPos val="b"/>
        <c:numFmt formatCode="m/d;@" sourceLinked="1"/>
        <c:tickLblPos val="nextTo"/>
        <c:txPr>
          <a:bodyPr/>
          <a:lstStyle/>
          <a:p>
            <a:pPr>
              <a:defRPr lang="en-US"/>
            </a:pPr>
            <a:endParaRPr lang="en-US"/>
          </a:p>
        </c:txPr>
        <c:crossAx val="62444288"/>
        <c:crosses val="autoZero"/>
        <c:auto val="1"/>
        <c:lblOffset val="100"/>
      </c:dateAx>
      <c:valAx>
        <c:axId val="62444288"/>
        <c:scaling>
          <c:orientation val="minMax"/>
          <c:max val="50000"/>
        </c:scaling>
        <c:axPos val="l"/>
        <c:majorGridlines/>
        <c:numFmt formatCode="#,##0" sourceLinked="1"/>
        <c:tickLblPos val="nextTo"/>
        <c:txPr>
          <a:bodyPr/>
          <a:lstStyle/>
          <a:p>
            <a:pPr>
              <a:defRPr lang="en-US"/>
            </a:pPr>
            <a:endParaRPr lang="en-US"/>
          </a:p>
        </c:txPr>
        <c:crossAx val="62430208"/>
        <c:crosses val="autoZero"/>
        <c:crossBetween val="between"/>
      </c:valAx>
      <c:valAx>
        <c:axId val="62445824"/>
        <c:scaling>
          <c:orientation val="minMax"/>
          <c:max val="78"/>
          <c:min val="66"/>
        </c:scaling>
        <c:axPos val="r"/>
        <c:numFmt formatCode="#,##0" sourceLinked="0"/>
        <c:tickLblPos val="nextTo"/>
        <c:txPr>
          <a:bodyPr/>
          <a:lstStyle/>
          <a:p>
            <a:pPr>
              <a:defRPr lang="en-US"/>
            </a:pPr>
            <a:endParaRPr lang="en-US"/>
          </a:p>
        </c:txPr>
        <c:crossAx val="62459904"/>
        <c:crosses val="max"/>
        <c:crossBetween val="between"/>
      </c:valAx>
      <c:dateAx>
        <c:axId val="62459904"/>
        <c:scaling>
          <c:orientation val="minMax"/>
        </c:scaling>
        <c:delete val="1"/>
        <c:axPos val="b"/>
        <c:numFmt formatCode="m/d;@" sourceLinked="1"/>
        <c:tickLblPos val="none"/>
        <c:crossAx val="62445824"/>
        <c:crosses val="autoZero"/>
        <c:auto val="1"/>
        <c:lblOffset val="100"/>
      </c:dateAx>
      <c:spPr>
        <a:effectLst>
          <a:outerShdw blurRad="50800" dist="38100" dir="2700000" algn="tl" rotWithShape="0">
            <a:prstClr val="black">
              <a:alpha val="40000"/>
            </a:prstClr>
          </a:outerShdw>
        </a:effectLst>
      </c:spPr>
    </c:plotArea>
    <c:legend>
      <c:legendPos val="r"/>
      <c:txPr>
        <a:bodyPr/>
        <a:lstStyle/>
        <a:p>
          <a:pPr>
            <a:defRPr lang="en-US"/>
          </a:pPr>
          <a:endParaRPr lang="en-US"/>
        </a:p>
      </c:txPr>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US"/>
  <c:style val="21"/>
  <c:chart>
    <c:title>
      <c:tx>
        <c:rich>
          <a:bodyPr/>
          <a:lstStyle/>
          <a:p>
            <a:pPr>
              <a:defRPr lang="en-US"/>
            </a:pPr>
            <a:r>
              <a:rPr lang="en-US"/>
              <a:t>Temperature In May</a:t>
            </a:r>
          </a:p>
        </c:rich>
      </c:tx>
    </c:title>
    <c:plotArea>
      <c:layout/>
      <c:stockChart>
        <c:ser>
          <c:idx val="0"/>
          <c:order val="0"/>
          <c:tx>
            <c:strRef>
              <c:f>'Stock 2'!$B$3</c:f>
              <c:strCache>
                <c:ptCount val="1"/>
                <c:pt idx="0">
                  <c:v>High</c:v>
                </c:pt>
              </c:strCache>
            </c:strRef>
          </c:tx>
          <c:spPr>
            <a:ln w="31750">
              <a:noFill/>
            </a:ln>
          </c:spPr>
          <c:marker>
            <c:symbol val="none"/>
          </c:marker>
          <c:cat>
            <c:numRef>
              <c:f>'Stock 2'!$A$4:$A$34</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'Stock 2'!$B$4:$B$34</c:f>
              <c:numCache>
                <c:formatCode>General</c:formatCode>
                <c:ptCount val="31"/>
                <c:pt idx="0">
                  <c:v>74</c:v>
                </c:pt>
                <c:pt idx="1">
                  <c:v>70</c:v>
                </c:pt>
                <c:pt idx="2">
                  <c:v>72</c:v>
                </c:pt>
                <c:pt idx="3">
                  <c:v>66</c:v>
                </c:pt>
                <c:pt idx="4">
                  <c:v>61</c:v>
                </c:pt>
                <c:pt idx="5">
                  <c:v>59</c:v>
                </c:pt>
                <c:pt idx="6">
                  <c:v>73</c:v>
                </c:pt>
                <c:pt idx="7">
                  <c:v>72</c:v>
                </c:pt>
                <c:pt idx="8">
                  <c:v>70</c:v>
                </c:pt>
                <c:pt idx="9">
                  <c:v>73</c:v>
                </c:pt>
                <c:pt idx="10">
                  <c:v>79</c:v>
                </c:pt>
                <c:pt idx="11">
                  <c:v>82</c:v>
                </c:pt>
                <c:pt idx="12">
                  <c:v>75</c:v>
                </c:pt>
                <c:pt idx="13">
                  <c:v>71</c:v>
                </c:pt>
                <c:pt idx="14">
                  <c:v>70</c:v>
                </c:pt>
                <c:pt idx="15">
                  <c:v>70</c:v>
                </c:pt>
                <c:pt idx="16">
                  <c:v>68</c:v>
                </c:pt>
                <c:pt idx="17">
                  <c:v>69</c:v>
                </c:pt>
                <c:pt idx="18">
                  <c:v>73</c:v>
                </c:pt>
                <c:pt idx="19">
                  <c:v>71</c:v>
                </c:pt>
                <c:pt idx="20">
                  <c:v>72</c:v>
                </c:pt>
                <c:pt idx="21">
                  <c:v>80</c:v>
                </c:pt>
                <c:pt idx="22">
                  <c:v>84</c:v>
                </c:pt>
                <c:pt idx="23">
                  <c:v>78</c:v>
                </c:pt>
                <c:pt idx="24">
                  <c:v>81</c:v>
                </c:pt>
                <c:pt idx="25">
                  <c:v>80</c:v>
                </c:pt>
                <c:pt idx="26">
                  <c:v>75</c:v>
                </c:pt>
                <c:pt idx="27">
                  <c:v>74</c:v>
                </c:pt>
                <c:pt idx="28">
                  <c:v>70</c:v>
                </c:pt>
                <c:pt idx="29">
                  <c:v>72</c:v>
                </c:pt>
                <c:pt idx="30">
                  <c:v>71</c:v>
                </c:pt>
              </c:numCache>
            </c:numRef>
          </c:val>
        </c:ser>
        <c:ser>
          <c:idx val="1"/>
          <c:order val="1"/>
          <c:tx>
            <c:strRef>
              <c:f>'Stock 2'!$C$3</c:f>
              <c:strCache>
                <c:ptCount val="1"/>
                <c:pt idx="0">
                  <c:v>Low</c:v>
                </c:pt>
              </c:strCache>
            </c:strRef>
          </c:tx>
          <c:spPr>
            <a:ln w="31750">
              <a:noFill/>
            </a:ln>
          </c:spPr>
          <c:marker>
            <c:symbol val="none"/>
          </c:marker>
          <c:cat>
            <c:numRef>
              <c:f>'Stock 2'!$A$4:$A$34</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'Stock 2'!$C$4:$C$34</c:f>
              <c:numCache>
                <c:formatCode>General</c:formatCode>
                <c:ptCount val="31"/>
                <c:pt idx="0">
                  <c:v>50</c:v>
                </c:pt>
                <c:pt idx="1">
                  <c:v>52</c:v>
                </c:pt>
                <c:pt idx="2">
                  <c:v>56</c:v>
                </c:pt>
                <c:pt idx="3">
                  <c:v>50</c:v>
                </c:pt>
                <c:pt idx="4">
                  <c:v>53</c:v>
                </c:pt>
                <c:pt idx="5">
                  <c:v>48</c:v>
                </c:pt>
                <c:pt idx="6">
                  <c:v>51</c:v>
                </c:pt>
                <c:pt idx="7">
                  <c:v>53</c:v>
                </c:pt>
                <c:pt idx="8">
                  <c:v>56</c:v>
                </c:pt>
                <c:pt idx="9">
                  <c:v>60</c:v>
                </c:pt>
                <c:pt idx="10">
                  <c:v>60</c:v>
                </c:pt>
                <c:pt idx="11">
                  <c:v>62</c:v>
                </c:pt>
                <c:pt idx="12">
                  <c:v>60</c:v>
                </c:pt>
                <c:pt idx="13">
                  <c:v>57</c:v>
                </c:pt>
                <c:pt idx="14">
                  <c:v>55</c:v>
                </c:pt>
                <c:pt idx="15">
                  <c:v>56</c:v>
                </c:pt>
                <c:pt idx="16">
                  <c:v>56</c:v>
                </c:pt>
                <c:pt idx="17">
                  <c:v>57</c:v>
                </c:pt>
                <c:pt idx="18">
                  <c:v>58</c:v>
                </c:pt>
                <c:pt idx="19">
                  <c:v>62</c:v>
                </c:pt>
                <c:pt idx="20">
                  <c:v>64</c:v>
                </c:pt>
                <c:pt idx="21">
                  <c:v>66</c:v>
                </c:pt>
                <c:pt idx="22">
                  <c:v>62</c:v>
                </c:pt>
                <c:pt idx="23">
                  <c:v>66</c:v>
                </c:pt>
                <c:pt idx="24">
                  <c:v>64</c:v>
                </c:pt>
                <c:pt idx="25">
                  <c:v>64</c:v>
                </c:pt>
                <c:pt idx="26">
                  <c:v>64</c:v>
                </c:pt>
                <c:pt idx="27">
                  <c:v>65</c:v>
                </c:pt>
                <c:pt idx="28">
                  <c:v>63</c:v>
                </c:pt>
                <c:pt idx="29">
                  <c:v>60</c:v>
                </c:pt>
                <c:pt idx="30">
                  <c:v>62</c:v>
                </c:pt>
              </c:numCache>
            </c:numRef>
          </c:val>
        </c:ser>
        <c:ser>
          <c:idx val="2"/>
          <c:order val="2"/>
          <c:tx>
            <c:strRef>
              <c:f>'Stock 2'!$D$3</c:f>
              <c:strCache>
                <c:ptCount val="1"/>
                <c:pt idx="0">
                  <c:v>Average</c:v>
                </c:pt>
              </c:strCache>
            </c:strRef>
          </c:tx>
          <c:spPr>
            <a:ln w="31750">
              <a:noFill/>
            </a:ln>
            <a:effectLst/>
          </c:spPr>
          <c:marker>
            <c:symbol val="circle"/>
            <c:size val="7"/>
            <c:spPr>
              <a:solidFill>
                <a:schemeClr val="accent2"/>
              </a:solidFill>
              <a:effectLst/>
            </c:spPr>
          </c:marker>
          <c:cat>
            <c:numRef>
              <c:f>'Stock 2'!$A$4:$A$34</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'Stock 2'!$D$4:$D$34</c:f>
              <c:numCache>
                <c:formatCode>General</c:formatCode>
                <c:ptCount val="31"/>
                <c:pt idx="0">
                  <c:v>62</c:v>
                </c:pt>
                <c:pt idx="1">
                  <c:v>61</c:v>
                </c:pt>
                <c:pt idx="2">
                  <c:v>64</c:v>
                </c:pt>
                <c:pt idx="3">
                  <c:v>58</c:v>
                </c:pt>
                <c:pt idx="4">
                  <c:v>57</c:v>
                </c:pt>
                <c:pt idx="5">
                  <c:v>53.5</c:v>
                </c:pt>
                <c:pt idx="6">
                  <c:v>62</c:v>
                </c:pt>
                <c:pt idx="7">
                  <c:v>62.5</c:v>
                </c:pt>
                <c:pt idx="8">
                  <c:v>63</c:v>
                </c:pt>
                <c:pt idx="9">
                  <c:v>66.5</c:v>
                </c:pt>
                <c:pt idx="10">
                  <c:v>69.5</c:v>
                </c:pt>
                <c:pt idx="11">
                  <c:v>72</c:v>
                </c:pt>
                <c:pt idx="12">
                  <c:v>67.5</c:v>
                </c:pt>
                <c:pt idx="13">
                  <c:v>64</c:v>
                </c:pt>
                <c:pt idx="14">
                  <c:v>62.5</c:v>
                </c:pt>
                <c:pt idx="15">
                  <c:v>63</c:v>
                </c:pt>
                <c:pt idx="16">
                  <c:v>62</c:v>
                </c:pt>
                <c:pt idx="17">
                  <c:v>63</c:v>
                </c:pt>
                <c:pt idx="18">
                  <c:v>65.5</c:v>
                </c:pt>
                <c:pt idx="19">
                  <c:v>66.5</c:v>
                </c:pt>
                <c:pt idx="20">
                  <c:v>68</c:v>
                </c:pt>
                <c:pt idx="21">
                  <c:v>73</c:v>
                </c:pt>
                <c:pt idx="22">
                  <c:v>73</c:v>
                </c:pt>
                <c:pt idx="23">
                  <c:v>72</c:v>
                </c:pt>
                <c:pt idx="24">
                  <c:v>72.5</c:v>
                </c:pt>
                <c:pt idx="25">
                  <c:v>72</c:v>
                </c:pt>
                <c:pt idx="26">
                  <c:v>69.5</c:v>
                </c:pt>
                <c:pt idx="27">
                  <c:v>69.5</c:v>
                </c:pt>
                <c:pt idx="28">
                  <c:v>66.5</c:v>
                </c:pt>
                <c:pt idx="29">
                  <c:v>66</c:v>
                </c:pt>
                <c:pt idx="30">
                  <c:v>66.5</c:v>
                </c:pt>
              </c:numCache>
            </c:numRef>
          </c:val>
        </c:ser>
        <c:hiLowLines>
          <c:spPr>
            <a:effectLst/>
          </c:spPr>
        </c:hiLowLines>
        <c:axId val="62507648"/>
        <c:axId val="60293504"/>
      </c:stockChart>
      <c:catAx>
        <c:axId val="62507648"/>
        <c:scaling>
          <c:orientation val="minMax"/>
        </c:scaling>
        <c:axPos val="b"/>
        <c:numFmt formatCode="General" sourceLinked="1"/>
        <c:tickLblPos val="nextTo"/>
        <c:txPr>
          <a:bodyPr/>
          <a:lstStyle/>
          <a:p>
            <a:pPr>
              <a:defRPr lang="en-US"/>
            </a:pPr>
            <a:endParaRPr lang="en-US"/>
          </a:p>
        </c:txPr>
        <c:crossAx val="60293504"/>
        <c:crosses val="autoZero"/>
        <c:auto val="1"/>
        <c:lblAlgn val="ctr"/>
        <c:lblOffset val="100"/>
      </c:catAx>
      <c:valAx>
        <c:axId val="60293504"/>
        <c:scaling>
          <c:orientation val="minMax"/>
          <c:max val="85"/>
          <c:min val="45"/>
        </c:scaling>
        <c:axPos val="l"/>
        <c:majorGridlines>
          <c:spPr>
            <a:ln>
              <a:solidFill>
                <a:schemeClr val="bg1">
                  <a:lumMod val="85000"/>
                </a:schemeClr>
              </a:solidFill>
            </a:ln>
          </c:spPr>
        </c:majorGridlines>
        <c:numFmt formatCode="General" sourceLinked="1"/>
        <c:tickLblPos val="nextTo"/>
        <c:txPr>
          <a:bodyPr/>
          <a:lstStyle/>
          <a:p>
            <a:pPr>
              <a:defRPr lang="en-US"/>
            </a:pPr>
            <a:endParaRPr lang="en-US"/>
          </a:p>
        </c:txPr>
        <c:crossAx val="62507648"/>
        <c:crosses val="autoZero"/>
        <c:crossBetween val="between"/>
        <c:majorUnit val="5"/>
      </c:valAx>
      <c:spPr>
        <a:effectLst>
          <a:outerShdw blurRad="50800" dist="38100" dir="2700000" algn="tl" rotWithShape="0">
            <a:prstClr val="black">
              <a:alpha val="40000"/>
            </a:prstClr>
          </a:outerShdw>
        </a:effectLst>
      </c:spPr>
    </c:plotArea>
    <c:legend>
      <c:legendPos val="r"/>
      <c:txPr>
        <a:bodyPr/>
        <a:lstStyle/>
        <a:p>
          <a:pPr>
            <a:defRPr lang="en-US"/>
          </a:pPr>
          <a:endParaRPr lang="en-US"/>
        </a:p>
      </c:txPr>
    </c:legend>
    <c:plotVisOnly val="1"/>
  </c:chart>
  <c:spPr>
    <a:solidFill>
      <a:schemeClr val="bg1">
        <a:lumMod val="95000"/>
      </a:schemeClr>
    </a:solidFill>
    <a:effectLst>
      <a:outerShdw blurRad="50800" dist="38100" dir="2700000" algn="tl" rotWithShape="0">
        <a:prstClr val="black">
          <a:alpha val="40000"/>
        </a:prstClr>
      </a:outerShdw>
    </a:effectLst>
  </c:spPr>
  <c:printSettings>
    <c:headerFooter/>
    <c:pageMargins b="0.75000000000000211" l="0.70000000000000062" r="0.70000000000000062" t="0.75000000000000211"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US"/>
  <c:chart>
    <c:title/>
    <c:plotArea>
      <c:layout/>
      <c:lineChart>
        <c:grouping val="standard"/>
        <c:ser>
          <c:idx val="0"/>
          <c:order val="0"/>
          <c:tx>
            <c:strRef>
              <c:f>'Long Scale'!$C$3</c:f>
              <c:strCache>
                <c:ptCount val="1"/>
                <c:pt idx="0">
                  <c:v>Transisters per sq. inch</c:v>
                </c:pt>
              </c:strCache>
            </c:strRef>
          </c:tx>
          <c:marker>
            <c:symbol val="none"/>
          </c:marker>
          <c:val>
            <c:numRef>
              <c:f>'Long Scale'!$C$4:$C$17</c:f>
              <c:numCache>
                <c:formatCode>#,##0</c:formatCode>
                <c:ptCount val="14"/>
                <c:pt idx="0">
                  <c:v>2300</c:v>
                </c:pt>
                <c:pt idx="1">
                  <c:v>3500</c:v>
                </c:pt>
                <c:pt idx="2">
                  <c:v>6000</c:v>
                </c:pt>
                <c:pt idx="3">
                  <c:v>29000</c:v>
                </c:pt>
                <c:pt idx="4">
                  <c:v>134000</c:v>
                </c:pt>
                <c:pt idx="5">
                  <c:v>275000</c:v>
                </c:pt>
                <c:pt idx="6">
                  <c:v>1200000</c:v>
                </c:pt>
                <c:pt idx="7">
                  <c:v>3100000</c:v>
                </c:pt>
                <c:pt idx="8">
                  <c:v>5500000</c:v>
                </c:pt>
                <c:pt idx="9">
                  <c:v>7500000</c:v>
                </c:pt>
                <c:pt idx="10">
                  <c:v>19000000</c:v>
                </c:pt>
                <c:pt idx="11">
                  <c:v>44000000</c:v>
                </c:pt>
                <c:pt idx="12">
                  <c:v>95200000</c:v>
                </c:pt>
                <c:pt idx="13">
                  <c:v>190000000</c:v>
                </c:pt>
              </c:numCache>
            </c:numRef>
          </c:val>
        </c:ser>
        <c:marker val="1"/>
        <c:axId val="61899136"/>
        <c:axId val="61900672"/>
      </c:lineChart>
      <c:catAx>
        <c:axId val="61899136"/>
        <c:scaling>
          <c:orientation val="minMax"/>
        </c:scaling>
        <c:axPos val="b"/>
        <c:tickLblPos val="nextTo"/>
        <c:crossAx val="61900672"/>
        <c:crosses val="autoZero"/>
        <c:auto val="1"/>
        <c:lblAlgn val="ctr"/>
        <c:lblOffset val="100"/>
      </c:catAx>
      <c:valAx>
        <c:axId val="61900672"/>
        <c:scaling>
          <c:logBase val="10"/>
          <c:orientation val="minMax"/>
          <c:min val="1000"/>
        </c:scaling>
        <c:axPos val="l"/>
        <c:majorGridlines/>
        <c:numFmt formatCode="#,##0" sourceLinked="1"/>
        <c:tickLblPos val="nextTo"/>
        <c:crossAx val="61899136"/>
        <c:crosses val="autoZero"/>
        <c:crossBetween val="between"/>
      </c:valAx>
    </c:plotArea>
    <c:plotVisOnly val="1"/>
  </c:chart>
  <c:printSettings>
    <c:headerFooter/>
    <c:pageMargins b="0.75000000000000133" l="0.70000000000000062" r="0.70000000000000062" t="0.75000000000000133"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US"/>
  <c:style val="20"/>
  <c:chart>
    <c:title>
      <c:tx>
        <c:rich>
          <a:bodyPr/>
          <a:lstStyle/>
          <a:p>
            <a:pPr>
              <a:defRPr lang="en-US" sz="1600"/>
            </a:pPr>
            <a:r>
              <a:rPr lang="en-US"/>
              <a:t>Relationship Between Outbound Sales Calls And Sales Made</a:t>
            </a:r>
          </a:p>
        </c:rich>
      </c:tx>
      <c:layout>
        <c:manualLayout>
          <c:xMode val="edge"/>
          <c:yMode val="edge"/>
          <c:x val="0.19383301605738931"/>
          <c:y val="3.3898305084745811E-2"/>
        </c:manualLayout>
      </c:layout>
    </c:title>
    <c:plotArea>
      <c:layout>
        <c:manualLayout>
          <c:layoutTarget val="inner"/>
          <c:xMode val="edge"/>
          <c:yMode val="edge"/>
          <c:x val="0.15418535368201441"/>
          <c:y val="0.18361581920903955"/>
          <c:w val="0.80616913496595766"/>
          <c:h val="0.63276836158192096"/>
        </c:manualLayout>
      </c:layout>
      <c:scatterChart>
        <c:scatterStyle val="lineMarker"/>
        <c:ser>
          <c:idx val="0"/>
          <c:order val="0"/>
          <c:tx>
            <c:strRef>
              <c:f>XY!$D$1</c:f>
              <c:strCache>
                <c:ptCount val="1"/>
                <c:pt idx="0">
                  <c:v>Sales</c:v>
                </c:pt>
              </c:strCache>
            </c:strRef>
          </c:tx>
          <c:spPr>
            <a:ln w="25400">
              <a:noFill/>
            </a:ln>
          </c:spPr>
          <c:marker>
            <c:symbol val="circle"/>
            <c:size val="8"/>
          </c:marker>
          <c:xVal>
            <c:numRef>
              <c:f>XY!$C$2:$C$25</c:f>
              <c:numCache>
                <c:formatCode>General</c:formatCode>
                <c:ptCount val="24"/>
                <c:pt idx="0">
                  <c:v>904</c:v>
                </c:pt>
                <c:pt idx="1">
                  <c:v>895</c:v>
                </c:pt>
                <c:pt idx="2">
                  <c:v>896</c:v>
                </c:pt>
                <c:pt idx="3">
                  <c:v>881</c:v>
                </c:pt>
                <c:pt idx="4">
                  <c:v>909</c:v>
                </c:pt>
                <c:pt idx="5">
                  <c:v>864</c:v>
                </c:pt>
                <c:pt idx="6">
                  <c:v>907</c:v>
                </c:pt>
                <c:pt idx="7">
                  <c:v>893</c:v>
                </c:pt>
                <c:pt idx="8">
                  <c:v>875</c:v>
                </c:pt>
                <c:pt idx="9">
                  <c:v>911</c:v>
                </c:pt>
                <c:pt idx="10">
                  <c:v>922</c:v>
                </c:pt>
                <c:pt idx="11">
                  <c:v>840</c:v>
                </c:pt>
                <c:pt idx="12">
                  <c:v>909</c:v>
                </c:pt>
                <c:pt idx="13">
                  <c:v>897</c:v>
                </c:pt>
                <c:pt idx="14">
                  <c:v>885</c:v>
                </c:pt>
                <c:pt idx="15">
                  <c:v>856</c:v>
                </c:pt>
                <c:pt idx="16">
                  <c:v>825</c:v>
                </c:pt>
                <c:pt idx="17">
                  <c:v>815</c:v>
                </c:pt>
                <c:pt idx="18">
                  <c:v>799</c:v>
                </c:pt>
                <c:pt idx="19">
                  <c:v>813</c:v>
                </c:pt>
                <c:pt idx="20">
                  <c:v>788</c:v>
                </c:pt>
                <c:pt idx="21">
                  <c:v>777</c:v>
                </c:pt>
                <c:pt idx="22">
                  <c:v>786</c:v>
                </c:pt>
                <c:pt idx="23">
                  <c:v>798</c:v>
                </c:pt>
              </c:numCache>
            </c:numRef>
          </c:xVal>
          <c:yVal>
            <c:numRef>
              <c:f>XY!$D$2:$D$25</c:f>
              <c:numCache>
                <c:formatCode>General</c:formatCode>
                <c:ptCount val="24"/>
                <c:pt idx="0">
                  <c:v>89</c:v>
                </c:pt>
                <c:pt idx="1">
                  <c:v>89</c:v>
                </c:pt>
                <c:pt idx="2">
                  <c:v>89</c:v>
                </c:pt>
                <c:pt idx="3">
                  <c:v>86</c:v>
                </c:pt>
                <c:pt idx="4">
                  <c:v>92</c:v>
                </c:pt>
                <c:pt idx="5">
                  <c:v>86</c:v>
                </c:pt>
                <c:pt idx="6">
                  <c:v>91</c:v>
                </c:pt>
                <c:pt idx="7">
                  <c:v>91</c:v>
                </c:pt>
                <c:pt idx="8">
                  <c:v>86</c:v>
                </c:pt>
                <c:pt idx="9">
                  <c:v>88</c:v>
                </c:pt>
                <c:pt idx="10">
                  <c:v>93</c:v>
                </c:pt>
                <c:pt idx="11">
                  <c:v>91</c:v>
                </c:pt>
                <c:pt idx="12">
                  <c:v>91</c:v>
                </c:pt>
                <c:pt idx="13">
                  <c:v>89</c:v>
                </c:pt>
                <c:pt idx="14">
                  <c:v>87</c:v>
                </c:pt>
                <c:pt idx="15">
                  <c:v>82</c:v>
                </c:pt>
                <c:pt idx="16">
                  <c:v>81</c:v>
                </c:pt>
                <c:pt idx="17">
                  <c:v>77</c:v>
                </c:pt>
                <c:pt idx="18">
                  <c:v>76</c:v>
                </c:pt>
                <c:pt idx="19">
                  <c:v>85</c:v>
                </c:pt>
                <c:pt idx="20">
                  <c:v>76</c:v>
                </c:pt>
                <c:pt idx="21">
                  <c:v>75</c:v>
                </c:pt>
                <c:pt idx="22">
                  <c:v>77</c:v>
                </c:pt>
                <c:pt idx="23">
                  <c:v>97</c:v>
                </c:pt>
              </c:numCache>
            </c:numRef>
          </c:yVal>
        </c:ser>
        <c:axId val="61914112"/>
        <c:axId val="62660992"/>
      </c:scatterChart>
      <c:valAx>
        <c:axId val="61914112"/>
        <c:scaling>
          <c:orientation val="minMax"/>
        </c:scaling>
        <c:axPos val="b"/>
        <c:title>
          <c:tx>
            <c:rich>
              <a:bodyPr/>
              <a:lstStyle/>
              <a:p>
                <a:pPr>
                  <a:defRPr lang="en-US" sz="1200"/>
                </a:pPr>
                <a:r>
                  <a:rPr lang="en-US"/>
                  <a:t>Outbound Sales Calls in the Month</a:t>
                </a:r>
              </a:p>
            </c:rich>
          </c:tx>
          <c:layout>
            <c:manualLayout>
              <c:xMode val="edge"/>
              <c:yMode val="edge"/>
              <c:x val="0.287812041116007"/>
              <c:y val="0.89855072463768049"/>
            </c:manualLayout>
          </c:layout>
        </c:title>
        <c:numFmt formatCode="General" sourceLinked="1"/>
        <c:majorTickMark val="cross"/>
        <c:tickLblPos val="nextTo"/>
        <c:txPr>
          <a:bodyPr rot="0" vert="horz"/>
          <a:lstStyle/>
          <a:p>
            <a:pPr>
              <a:defRPr lang="en-US"/>
            </a:pPr>
            <a:endParaRPr lang="en-US"/>
          </a:p>
        </c:txPr>
        <c:crossAx val="62660992"/>
        <c:crosses val="autoZero"/>
        <c:crossBetween val="midCat"/>
      </c:valAx>
      <c:valAx>
        <c:axId val="62660992"/>
        <c:scaling>
          <c:orientation val="minMax"/>
          <c:min val="70"/>
        </c:scaling>
        <c:axPos val="l"/>
        <c:title>
          <c:tx>
            <c:rich>
              <a:bodyPr/>
              <a:lstStyle/>
              <a:p>
                <a:pPr>
                  <a:defRPr lang="en-US" sz="1100"/>
                </a:pPr>
                <a:r>
                  <a:rPr lang="en-US"/>
                  <a:t>Sales Made in the Month</a:t>
                </a:r>
              </a:p>
            </c:rich>
          </c:tx>
          <c:layout>
            <c:manualLayout>
              <c:xMode val="edge"/>
              <c:yMode val="edge"/>
              <c:x val="3.3039718646146042E-2"/>
              <c:y val="0.30225988700565187"/>
            </c:manualLayout>
          </c:layout>
        </c:title>
        <c:numFmt formatCode="General" sourceLinked="1"/>
        <c:majorTickMark val="cross"/>
        <c:tickLblPos val="nextTo"/>
        <c:txPr>
          <a:bodyPr rot="0" vert="horz"/>
          <a:lstStyle/>
          <a:p>
            <a:pPr>
              <a:defRPr lang="en-US"/>
            </a:pPr>
            <a:endParaRPr lang="en-US"/>
          </a:p>
        </c:txPr>
        <c:crossAx val="61914112"/>
        <c:crosses val="autoZero"/>
        <c:crossBetween val="midCat"/>
      </c:valAx>
      <c:spPr>
        <a:effectLst>
          <a:outerShdw blurRad="50800" dist="38100" dir="2700000" algn="tl" rotWithShape="0">
            <a:prstClr val="black">
              <a:alpha val="40000"/>
            </a:prstClr>
          </a:outerShdw>
        </a:effectLst>
      </c:spPr>
    </c:plotArea>
    <c:plotVisOnly val="1"/>
    <c:dispBlanksAs val="gap"/>
  </c:chart>
  <c:spPr>
    <a:solidFill>
      <a:schemeClr val="bg2"/>
    </a:solidFill>
    <a:ln w="28575">
      <a:noFill/>
    </a:ln>
    <a:effectLst>
      <a:outerShdw blurRad="50800" dist="38100" dir="2700000" algn="tl" rotWithShape="0">
        <a:prstClr val="black">
          <a:alpha val="40000"/>
        </a:prstClr>
      </a:outerShdw>
    </a:effectLst>
  </c:spPr>
  <c:printSettings>
    <c:headerFooter/>
    <c:pageMargins b="0.75000000000000255" l="0.70000000000000062" r="0.70000000000000062" t="0.75000000000000255" header="0.30000000000000032" footer="0.30000000000000032"/>
    <c:pageSetup paperSize="0" orientation="landscape" horizontalDpi="0" verticalDpi="0" copies="0"/>
  </c:printSettings>
</c:chartSpace>
</file>

<file path=xl/charts/chart22.xml><?xml version="1.0" encoding="utf-8"?>
<c:chartSpace xmlns:c="http://schemas.openxmlformats.org/drawingml/2006/chart" xmlns:a="http://schemas.openxmlformats.org/drawingml/2006/main" xmlns:r="http://schemas.openxmlformats.org/officeDocument/2006/relationships">
  <c:lang val="en-US"/>
  <c:style val="26"/>
  <c:chart>
    <c:plotArea>
      <c:layout>
        <c:manualLayout>
          <c:layoutTarget val="inner"/>
          <c:xMode val="edge"/>
          <c:yMode val="edge"/>
          <c:x val="9.1121599282636745E-2"/>
          <c:y val="9.2814642632633226E-2"/>
          <c:w val="0.59813152349628029"/>
          <c:h val="0.76646930690174409"/>
        </c:manualLayout>
      </c:layout>
      <c:radarChart>
        <c:radarStyle val="filled"/>
        <c:ser>
          <c:idx val="0"/>
          <c:order val="0"/>
          <c:tx>
            <c:strRef>
              <c:f>Radar!$B$1</c:f>
              <c:strCache>
                <c:ptCount val="1"/>
                <c:pt idx="0">
                  <c:v>Snow Ski Sales</c:v>
                </c:pt>
              </c:strCache>
            </c:strRef>
          </c:tx>
          <c:cat>
            <c:strRef>
              <c:f>Radar!$A$2:$A$13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Radar!$B$2:$B$13</c:f>
              <c:numCache>
                <c:formatCode>_(* #,##0_);_(* \(#,##0\);_(* "-"??_);_(@_)</c:formatCode>
                <c:ptCount val="12"/>
                <c:pt idx="0">
                  <c:v>6897</c:v>
                </c:pt>
                <c:pt idx="1">
                  <c:v>7732</c:v>
                </c:pt>
                <c:pt idx="2">
                  <c:v>4500</c:v>
                </c:pt>
                <c:pt idx="3">
                  <c:v>3122</c:v>
                </c:pt>
                <c:pt idx="4">
                  <c:v>893</c:v>
                </c:pt>
                <c:pt idx="5">
                  <c:v>734</c:v>
                </c:pt>
                <c:pt idx="6">
                  <c:v>891</c:v>
                </c:pt>
                <c:pt idx="7">
                  <c:v>559</c:v>
                </c:pt>
                <c:pt idx="8">
                  <c:v>5433</c:v>
                </c:pt>
                <c:pt idx="9">
                  <c:v>8734</c:v>
                </c:pt>
                <c:pt idx="10">
                  <c:v>11873</c:v>
                </c:pt>
                <c:pt idx="11">
                  <c:v>18730</c:v>
                </c:pt>
              </c:numCache>
            </c:numRef>
          </c:val>
        </c:ser>
        <c:ser>
          <c:idx val="1"/>
          <c:order val="1"/>
          <c:tx>
            <c:strRef>
              <c:f>Radar!$C$1</c:f>
              <c:strCache>
                <c:ptCount val="1"/>
                <c:pt idx="0">
                  <c:v>Water Ski Sales</c:v>
                </c:pt>
              </c:strCache>
            </c:strRef>
          </c:tx>
          <c:cat>
            <c:strRef>
              <c:f>Radar!$A$2:$A$13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Radar!$C$2:$C$13</c:f>
              <c:numCache>
                <c:formatCode>_(* #,##0_);_(* \(#,##0\);_(* "-"??_);_(@_)</c:formatCode>
                <c:ptCount val="12"/>
                <c:pt idx="0">
                  <c:v>1983</c:v>
                </c:pt>
                <c:pt idx="1">
                  <c:v>5547</c:v>
                </c:pt>
                <c:pt idx="2">
                  <c:v>7330</c:v>
                </c:pt>
                <c:pt idx="3">
                  <c:v>9832</c:v>
                </c:pt>
                <c:pt idx="4">
                  <c:v>10739</c:v>
                </c:pt>
                <c:pt idx="5">
                  <c:v>16453</c:v>
                </c:pt>
                <c:pt idx="6">
                  <c:v>15874</c:v>
                </c:pt>
                <c:pt idx="7">
                  <c:v>9833</c:v>
                </c:pt>
                <c:pt idx="8">
                  <c:v>3244</c:v>
                </c:pt>
                <c:pt idx="9">
                  <c:v>2873</c:v>
                </c:pt>
                <c:pt idx="10">
                  <c:v>3459</c:v>
                </c:pt>
                <c:pt idx="11">
                  <c:v>5433</c:v>
                </c:pt>
              </c:numCache>
            </c:numRef>
          </c:val>
        </c:ser>
        <c:axId val="62718336"/>
        <c:axId val="62719872"/>
      </c:radarChart>
      <c:catAx>
        <c:axId val="62718336"/>
        <c:scaling>
          <c:orientation val="minMax"/>
        </c:scaling>
        <c:axPos val="b"/>
        <c:majorGridlines/>
        <c:numFmt formatCode="General" sourceLinked="0"/>
        <c:tickLblPos val="nextTo"/>
        <c:txPr>
          <a:bodyPr rot="0" vert="horz"/>
          <a:lstStyle/>
          <a:p>
            <a:pPr>
              <a:defRPr lang="en-US"/>
            </a:pPr>
            <a:endParaRPr lang="en-US"/>
          </a:p>
        </c:txPr>
        <c:crossAx val="62719872"/>
        <c:crosses val="autoZero"/>
        <c:lblAlgn val="ctr"/>
        <c:lblOffset val="100"/>
        <c:noMultiLvlLbl val="1"/>
      </c:catAx>
      <c:valAx>
        <c:axId val="62719872"/>
        <c:scaling>
          <c:orientation val="minMax"/>
        </c:scaling>
        <c:axPos val="l"/>
        <c:majorGridlines/>
        <c:numFmt formatCode="_(* #,##0_);_(* \(#,##0\);_(* &quot;-&quot;??_);_(@_)" sourceLinked="1"/>
        <c:majorTickMark val="cross"/>
        <c:tickLblPos val="none"/>
        <c:txPr>
          <a:bodyPr/>
          <a:lstStyle/>
          <a:p>
            <a:pPr>
              <a:defRPr lang="en-US"/>
            </a:pPr>
            <a:endParaRPr lang="en-US"/>
          </a:p>
        </c:txPr>
        <c:crossAx val="62718336"/>
        <c:crossesAt val="1"/>
        <c:crossBetween val="between"/>
      </c:valAx>
    </c:plotArea>
    <c:legend>
      <c:legendPos val="r"/>
      <c:layout>
        <c:manualLayout>
          <c:xMode val="edge"/>
          <c:yMode val="edge"/>
          <c:x val="0.69392602530623138"/>
          <c:y val="0.79341549347250862"/>
          <c:w val="0.2827106029025388"/>
          <c:h val="0.12874289139365233"/>
        </c:manualLayout>
      </c:layout>
      <c:txPr>
        <a:bodyPr/>
        <a:lstStyle/>
        <a:p>
          <a:pPr>
            <a:defRPr lang="en-US"/>
          </a:pPr>
          <a:endParaRPr lang="en-US"/>
        </a:p>
      </c:txPr>
    </c:legend>
    <c:plotVisOnly val="1"/>
    <c:dispBlanksAs val="gap"/>
  </c:chart>
  <c:printSettings>
    <c:headerFooter/>
    <c:pageMargins b="0.75000000000000255" l="0.70000000000000062" r="0.70000000000000062" t="0.75000000000000255" header="0.30000000000000032" footer="0.30000000000000032"/>
    <c:pageSetup paperSize="0" orientation="landscape" horizontalDpi="0" verticalDpi="0" copies="0"/>
  </c:printSettings>
</c:chartSpace>
</file>

<file path=xl/charts/chart2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stacked"/>
        <c:ser>
          <c:idx val="0"/>
          <c:order val="0"/>
          <c:tx>
            <c:strRef>
              <c:f>Radar!$B$1</c:f>
              <c:strCache>
                <c:ptCount val="1"/>
                <c:pt idx="0">
                  <c:v>Snow Ski Sales</c:v>
                </c:pt>
              </c:strCache>
            </c:strRef>
          </c:tx>
          <c:cat>
            <c:strRef>
              <c:f>Radar!$A$2:$A$13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Radar!$B$2:$B$13</c:f>
              <c:numCache>
                <c:formatCode>_(* #,##0_);_(* \(#,##0\);_(* "-"??_);_(@_)</c:formatCode>
                <c:ptCount val="12"/>
                <c:pt idx="0">
                  <c:v>6897</c:v>
                </c:pt>
                <c:pt idx="1">
                  <c:v>7732</c:v>
                </c:pt>
                <c:pt idx="2">
                  <c:v>4500</c:v>
                </c:pt>
                <c:pt idx="3">
                  <c:v>3122</c:v>
                </c:pt>
                <c:pt idx="4">
                  <c:v>893</c:v>
                </c:pt>
                <c:pt idx="5">
                  <c:v>734</c:v>
                </c:pt>
                <c:pt idx="6">
                  <c:v>891</c:v>
                </c:pt>
                <c:pt idx="7">
                  <c:v>559</c:v>
                </c:pt>
                <c:pt idx="8">
                  <c:v>5433</c:v>
                </c:pt>
                <c:pt idx="9">
                  <c:v>8734</c:v>
                </c:pt>
                <c:pt idx="10">
                  <c:v>11873</c:v>
                </c:pt>
                <c:pt idx="11">
                  <c:v>18730</c:v>
                </c:pt>
              </c:numCache>
            </c:numRef>
          </c:val>
        </c:ser>
        <c:ser>
          <c:idx val="1"/>
          <c:order val="1"/>
          <c:tx>
            <c:strRef>
              <c:f>Radar!$C$1</c:f>
              <c:strCache>
                <c:ptCount val="1"/>
                <c:pt idx="0">
                  <c:v>Water Ski Sales</c:v>
                </c:pt>
              </c:strCache>
            </c:strRef>
          </c:tx>
          <c:cat>
            <c:strRef>
              <c:f>Radar!$A$2:$A$13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Radar!$C$2:$C$13</c:f>
              <c:numCache>
                <c:formatCode>_(* #,##0_);_(* \(#,##0\);_(* "-"??_);_(@_)</c:formatCode>
                <c:ptCount val="12"/>
                <c:pt idx="0">
                  <c:v>1983</c:v>
                </c:pt>
                <c:pt idx="1">
                  <c:v>5547</c:v>
                </c:pt>
                <c:pt idx="2">
                  <c:v>7330</c:v>
                </c:pt>
                <c:pt idx="3">
                  <c:v>9832</c:v>
                </c:pt>
                <c:pt idx="4">
                  <c:v>10739</c:v>
                </c:pt>
                <c:pt idx="5">
                  <c:v>16453</c:v>
                </c:pt>
                <c:pt idx="6">
                  <c:v>15874</c:v>
                </c:pt>
                <c:pt idx="7">
                  <c:v>9833</c:v>
                </c:pt>
                <c:pt idx="8">
                  <c:v>3244</c:v>
                </c:pt>
                <c:pt idx="9">
                  <c:v>2873</c:v>
                </c:pt>
                <c:pt idx="10">
                  <c:v>3459</c:v>
                </c:pt>
                <c:pt idx="11">
                  <c:v>5433</c:v>
                </c:pt>
              </c:numCache>
            </c:numRef>
          </c:val>
        </c:ser>
        <c:overlap val="100"/>
        <c:axId val="62760832"/>
        <c:axId val="62762368"/>
      </c:barChart>
      <c:catAx>
        <c:axId val="62760832"/>
        <c:scaling>
          <c:orientation val="minMax"/>
        </c:scaling>
        <c:axPos val="b"/>
        <c:numFmt formatCode="General" sourceLinked="1"/>
        <c:tickLblPos val="nextTo"/>
        <c:txPr>
          <a:bodyPr/>
          <a:lstStyle/>
          <a:p>
            <a:pPr>
              <a:defRPr lang="en-US"/>
            </a:pPr>
            <a:endParaRPr lang="en-US"/>
          </a:p>
        </c:txPr>
        <c:crossAx val="62762368"/>
        <c:crosses val="autoZero"/>
        <c:auto val="1"/>
        <c:lblAlgn val="ctr"/>
        <c:lblOffset val="100"/>
      </c:catAx>
      <c:valAx>
        <c:axId val="62762368"/>
        <c:scaling>
          <c:orientation val="minMax"/>
        </c:scaling>
        <c:axPos val="l"/>
        <c:majorGridlines/>
        <c:numFmt formatCode="_(* #,##0_);_(* \(#,##0\);_(* &quot;-&quot;??_);_(@_)" sourceLinked="1"/>
        <c:tickLblPos val="nextTo"/>
        <c:txPr>
          <a:bodyPr/>
          <a:lstStyle/>
          <a:p>
            <a:pPr>
              <a:defRPr lang="en-US"/>
            </a:pPr>
            <a:endParaRPr lang="en-US"/>
          </a:p>
        </c:txPr>
        <c:crossAx val="62760832"/>
        <c:crosses val="autoZero"/>
        <c:crossBetween val="between"/>
      </c:valAx>
    </c:plotArea>
    <c:legend>
      <c:legendPos val="r"/>
      <c:txPr>
        <a:bodyPr/>
        <a:lstStyle/>
        <a:p>
          <a:pPr>
            <a:defRPr lang="en-US"/>
          </a:pPr>
          <a:endParaRPr lang="en-US"/>
        </a:p>
      </c:txPr>
    </c:legend>
    <c:plotVisOnly val="1"/>
  </c:chart>
  <c:printSettings>
    <c:headerFooter/>
    <c:pageMargins b="0.75000000000000244" l="0.70000000000000062" r="0.70000000000000062" t="0.75000000000000244" header="0.30000000000000032" footer="0.30000000000000032"/>
    <c:pageSetup paperSize="0" orientation="landscape" horizontalDpi="0" verticalDpi="0" copies="0"/>
  </c:printSettings>
</c:chartSpace>
</file>

<file path=xl/charts/chart24.xml><?xml version="1.0" encoding="utf-8"?>
<c:chartSpace xmlns:c="http://schemas.openxmlformats.org/drawingml/2006/chart" xmlns:a="http://schemas.openxmlformats.org/drawingml/2006/main" xmlns:r="http://schemas.openxmlformats.org/officeDocument/2006/relationships">
  <c:lang val="en-US"/>
  <c:style val="4"/>
  <c:chart>
    <c:view3D>
      <c:hPercent val="100"/>
      <c:depthPercent val="100"/>
      <c:perspective val="30"/>
    </c:view3D>
    <c:plotArea>
      <c:layout>
        <c:manualLayout>
          <c:layoutTarget val="inner"/>
          <c:xMode val="edge"/>
          <c:yMode val="edge"/>
          <c:x val="9.3312597200622127E-2"/>
          <c:y val="3.1007751937984489E-2"/>
          <c:w val="0.84449958063785102"/>
          <c:h val="0.90463455976072826"/>
        </c:manualLayout>
      </c:layout>
      <c:surface3DChart>
        <c:ser>
          <c:idx val="0"/>
          <c:order val="0"/>
          <c:tx>
            <c:strRef>
              <c:f>Surface!$A$2</c:f>
              <c:strCache>
                <c:ptCount val="1"/>
                <c:pt idx="0">
                  <c:v>100.00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Surface!$B$2:$N$2</c:f>
              <c:numCache>
                <c:formatCode>0.000</c:formatCode>
                <c:ptCount val="13"/>
                <c:pt idx="0">
                  <c:v>-0.50636564110975879</c:v>
                </c:pt>
                <c:pt idx="1">
                  <c:v>-0.21084543444841924</c:v>
                </c:pt>
                <c:pt idx="2">
                  <c:v>5.8276832285276581E-2</c:v>
                </c:pt>
                <c:pt idx="3">
                  <c:v>0.27696126851772451</c:v>
                </c:pt>
                <c:pt idx="4">
                  <c:v>0.4256734448574675</c:v>
                </c:pt>
                <c:pt idx="5">
                  <c:v>0.49112934549429565</c:v>
                </c:pt>
                <c:pt idx="6">
                  <c:v>0.46748198976843636</c:v>
                </c:pt>
                <c:pt idx="7">
                  <c:v>0.35684372553911492</c:v>
                </c:pt>
                <c:pt idx="8">
                  <c:v>0.16909753944139216</c:v>
                </c:pt>
                <c:pt idx="9">
                  <c:v>-7.8985760875928623E-2</c:v>
                </c:pt>
                <c:pt idx="10">
                  <c:v>-0.36524563304989111</c:v>
                </c:pt>
                <c:pt idx="11">
                  <c:v>-0.66411133525300658</c:v>
                </c:pt>
                <c:pt idx="12">
                  <c:v>-0.94888608440461053</c:v>
                </c:pt>
              </c:numCache>
            </c:numRef>
          </c:val>
        </c:ser>
        <c:ser>
          <c:idx val="1"/>
          <c:order val="1"/>
          <c:tx>
            <c:strRef>
              <c:f>Surface!$A$3</c:f>
              <c:strCache>
                <c:ptCount val="1"/>
                <c:pt idx="0">
                  <c:v>100.30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Surface!$B$3:$N$3</c:f>
              <c:numCache>
                <c:formatCode>0.000</c:formatCode>
                <c:ptCount val="13"/>
                <c:pt idx="0">
                  <c:v>-0.22891692244520673</c:v>
                </c:pt>
                <c:pt idx="1">
                  <c:v>6.6603284216132819E-2</c:v>
                </c:pt>
                <c:pt idx="2">
                  <c:v>0.33572555094982864</c:v>
                </c:pt>
                <c:pt idx="3">
                  <c:v>0.55440998718227652</c:v>
                </c:pt>
                <c:pt idx="4">
                  <c:v>0.70312216352201951</c:v>
                </c:pt>
                <c:pt idx="5">
                  <c:v>0.76857806415884777</c:v>
                </c:pt>
                <c:pt idx="6">
                  <c:v>0.74493070843298836</c:v>
                </c:pt>
                <c:pt idx="7">
                  <c:v>0.63429244420366704</c:v>
                </c:pt>
                <c:pt idx="8">
                  <c:v>0.44654625810594423</c:v>
                </c:pt>
                <c:pt idx="9">
                  <c:v>0.19846295778862344</c:v>
                </c:pt>
                <c:pt idx="10">
                  <c:v>-8.779691438533907E-2</c:v>
                </c:pt>
                <c:pt idx="11">
                  <c:v>-0.38666261658845447</c:v>
                </c:pt>
                <c:pt idx="12">
                  <c:v>-0.67143736574005841</c:v>
                </c:pt>
              </c:numCache>
            </c:numRef>
          </c:val>
        </c:ser>
        <c:ser>
          <c:idx val="2"/>
          <c:order val="2"/>
          <c:tx>
            <c:strRef>
              <c:f>Surface!$A$4</c:f>
              <c:strCache>
                <c:ptCount val="1"/>
                <c:pt idx="0">
                  <c:v>100.60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Surface!$B$4:$N$4</c:f>
              <c:numCache>
                <c:formatCode>0.000</c:formatCode>
                <c:ptCount val="13"/>
                <c:pt idx="0">
                  <c:v>6.898026312927355E-2</c:v>
                </c:pt>
                <c:pt idx="1">
                  <c:v>0.36450046979061312</c:v>
                </c:pt>
                <c:pt idx="2">
                  <c:v>0.63362273652430889</c:v>
                </c:pt>
                <c:pt idx="3">
                  <c:v>0.85230717275675683</c:v>
                </c:pt>
                <c:pt idx="4">
                  <c:v>1.0010193490964998</c:v>
                </c:pt>
                <c:pt idx="5">
                  <c:v>1.0664752497333281</c:v>
                </c:pt>
                <c:pt idx="6">
                  <c:v>1.0428278940074687</c:v>
                </c:pt>
                <c:pt idx="7">
                  <c:v>0.93218962977814723</c:v>
                </c:pt>
                <c:pt idx="8">
                  <c:v>0.74444344368042448</c:v>
                </c:pt>
                <c:pt idx="9">
                  <c:v>0.49636014336310375</c:v>
                </c:pt>
                <c:pt idx="10">
                  <c:v>0.21010027118914121</c:v>
                </c:pt>
                <c:pt idx="11">
                  <c:v>-8.8765431013974216E-2</c:v>
                </c:pt>
                <c:pt idx="12">
                  <c:v>-0.37354018016557811</c:v>
                </c:pt>
              </c:numCache>
            </c:numRef>
          </c:val>
        </c:ser>
        <c:ser>
          <c:idx val="3"/>
          <c:order val="3"/>
          <c:tx>
            <c:strRef>
              <c:f>Surface!$A$5</c:f>
              <c:strCache>
                <c:ptCount val="1"/>
                <c:pt idx="0">
                  <c:v>100.90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Surface!$B$5:$N$5</c:f>
              <c:numCache>
                <c:formatCode>0.000</c:formatCode>
                <c:ptCount val="13"/>
                <c:pt idx="0">
                  <c:v>0.36071564723896821</c:v>
                </c:pt>
                <c:pt idx="1">
                  <c:v>0.6562358539003077</c:v>
                </c:pt>
                <c:pt idx="2">
                  <c:v>0.92535812063400358</c:v>
                </c:pt>
                <c:pt idx="3">
                  <c:v>1.1440425568664514</c:v>
                </c:pt>
                <c:pt idx="4">
                  <c:v>1.2927547332061944</c:v>
                </c:pt>
                <c:pt idx="5">
                  <c:v>1.3582106338430227</c:v>
                </c:pt>
                <c:pt idx="6">
                  <c:v>1.3345632781171632</c:v>
                </c:pt>
                <c:pt idx="7">
                  <c:v>1.2239250138878419</c:v>
                </c:pt>
                <c:pt idx="8">
                  <c:v>1.0361788277901192</c:v>
                </c:pt>
                <c:pt idx="9">
                  <c:v>0.78809552747279832</c:v>
                </c:pt>
                <c:pt idx="10">
                  <c:v>0.50183565529883589</c:v>
                </c:pt>
                <c:pt idx="11">
                  <c:v>0.20296995309572044</c:v>
                </c:pt>
                <c:pt idx="12">
                  <c:v>-8.1804796055883477E-2</c:v>
                </c:pt>
              </c:numCache>
            </c:numRef>
          </c:val>
        </c:ser>
        <c:ser>
          <c:idx val="4"/>
          <c:order val="4"/>
          <c:tx>
            <c:strRef>
              <c:f>Surface!$A$6</c:f>
              <c:strCache>
                <c:ptCount val="1"/>
                <c:pt idx="0">
                  <c:v>101.20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Surface!$B$6:$N$6</c:f>
              <c:numCache>
                <c:formatCode>0.000</c:formatCode>
                <c:ptCount val="13"/>
                <c:pt idx="0">
                  <c:v>0.62022937688262003</c:v>
                </c:pt>
                <c:pt idx="1">
                  <c:v>0.91574958354395952</c:v>
                </c:pt>
                <c:pt idx="2">
                  <c:v>1.1848718502776554</c:v>
                </c:pt>
                <c:pt idx="3">
                  <c:v>1.4035562865101032</c:v>
                </c:pt>
                <c:pt idx="4">
                  <c:v>1.5522684628498462</c:v>
                </c:pt>
                <c:pt idx="5">
                  <c:v>1.6177243634866745</c:v>
                </c:pt>
                <c:pt idx="6">
                  <c:v>1.5940770077608151</c:v>
                </c:pt>
                <c:pt idx="7">
                  <c:v>1.4834387435314937</c:v>
                </c:pt>
                <c:pt idx="8">
                  <c:v>1.295692557433771</c:v>
                </c:pt>
                <c:pt idx="9">
                  <c:v>1.0476092571164501</c:v>
                </c:pt>
                <c:pt idx="10">
                  <c:v>0.76134938494248772</c:v>
                </c:pt>
                <c:pt idx="11">
                  <c:v>0.46248368273937224</c:v>
                </c:pt>
                <c:pt idx="12">
                  <c:v>0.17770893358776835</c:v>
                </c:pt>
              </c:numCache>
            </c:numRef>
          </c:val>
        </c:ser>
        <c:ser>
          <c:idx val="5"/>
          <c:order val="5"/>
          <c:tx>
            <c:strRef>
              <c:f>Surface!$A$7</c:f>
              <c:strCache>
                <c:ptCount val="1"/>
                <c:pt idx="0">
                  <c:v>101.50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Surface!$B$7:$N$7</c:f>
              <c:numCache>
                <c:formatCode>0.000</c:formatCode>
                <c:ptCount val="13"/>
                <c:pt idx="0">
                  <c:v>0.82433986348824184</c:v>
                </c:pt>
                <c:pt idx="1">
                  <c:v>1.1198600701495813</c:v>
                </c:pt>
                <c:pt idx="2">
                  <c:v>1.3889823368832772</c:v>
                </c:pt>
                <c:pt idx="3">
                  <c:v>1.6076667731157253</c:v>
                </c:pt>
                <c:pt idx="4">
                  <c:v>1.7563789494554682</c:v>
                </c:pt>
                <c:pt idx="5">
                  <c:v>1.8218348500922963</c:v>
                </c:pt>
                <c:pt idx="6">
                  <c:v>1.7981874943664371</c:v>
                </c:pt>
                <c:pt idx="7">
                  <c:v>1.6875492301371156</c:v>
                </c:pt>
                <c:pt idx="8">
                  <c:v>1.4998030440393928</c:v>
                </c:pt>
                <c:pt idx="9">
                  <c:v>1.251719743722072</c:v>
                </c:pt>
                <c:pt idx="10">
                  <c:v>0.96545987154810953</c:v>
                </c:pt>
                <c:pt idx="11">
                  <c:v>0.66659416934499405</c:v>
                </c:pt>
                <c:pt idx="12">
                  <c:v>0.38181942019339016</c:v>
                </c:pt>
              </c:numCache>
            </c:numRef>
          </c:val>
        </c:ser>
        <c:ser>
          <c:idx val="6"/>
          <c:order val="6"/>
          <c:tx>
            <c:strRef>
              <c:f>Surface!$A$8</c:f>
              <c:strCache>
                <c:ptCount val="1"/>
                <c:pt idx="0">
                  <c:v>101.80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Surface!$B$8:$N$8</c:f>
              <c:numCache>
                <c:formatCode>0.000</c:formatCode>
                <c:ptCount val="13"/>
                <c:pt idx="0">
                  <c:v>0.95481452517965804</c:v>
                </c:pt>
                <c:pt idx="1">
                  <c:v>1.2503347318409976</c:v>
                </c:pt>
                <c:pt idx="2">
                  <c:v>1.5194569985746935</c:v>
                </c:pt>
                <c:pt idx="3">
                  <c:v>1.7381414348071413</c:v>
                </c:pt>
                <c:pt idx="4">
                  <c:v>1.8868536111468843</c:v>
                </c:pt>
                <c:pt idx="5">
                  <c:v>1.9523095117837124</c:v>
                </c:pt>
                <c:pt idx="6">
                  <c:v>1.9286621560578532</c:v>
                </c:pt>
                <c:pt idx="7">
                  <c:v>1.8180238918285316</c:v>
                </c:pt>
                <c:pt idx="8">
                  <c:v>1.6302777057308089</c:v>
                </c:pt>
                <c:pt idx="9">
                  <c:v>1.3821944054134883</c:v>
                </c:pt>
                <c:pt idx="10">
                  <c:v>1.0959345332395256</c:v>
                </c:pt>
                <c:pt idx="11">
                  <c:v>0.79706883103641024</c:v>
                </c:pt>
                <c:pt idx="12">
                  <c:v>0.5122940818848063</c:v>
                </c:pt>
              </c:numCache>
            </c:numRef>
          </c:val>
        </c:ser>
        <c:ser>
          <c:idx val="7"/>
          <c:order val="7"/>
          <c:tx>
            <c:strRef>
              <c:f>Surface!$A$9</c:f>
              <c:strCache>
                <c:ptCount val="1"/>
                <c:pt idx="0">
                  <c:v>102.10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Surface!$B$9:$N$9</c:f>
              <c:numCache>
                <c:formatCode>0.000</c:formatCode>
                <c:ptCount val="13"/>
                <c:pt idx="0">
                  <c:v>0.9999984490142938</c:v>
                </c:pt>
                <c:pt idx="1">
                  <c:v>1.2955186556756333</c:v>
                </c:pt>
                <c:pt idx="2">
                  <c:v>1.5646409224093292</c:v>
                </c:pt>
                <c:pt idx="3">
                  <c:v>1.7833253586417772</c:v>
                </c:pt>
                <c:pt idx="4">
                  <c:v>1.9320375349815202</c:v>
                </c:pt>
                <c:pt idx="5">
                  <c:v>1.9974934356183482</c:v>
                </c:pt>
                <c:pt idx="6">
                  <c:v>1.9738460798924891</c:v>
                </c:pt>
                <c:pt idx="7">
                  <c:v>1.8632078156631675</c:v>
                </c:pt>
                <c:pt idx="8">
                  <c:v>1.6754616295654448</c:v>
                </c:pt>
                <c:pt idx="9">
                  <c:v>1.4273783292481239</c:v>
                </c:pt>
                <c:pt idx="10">
                  <c:v>1.1411184570741615</c:v>
                </c:pt>
                <c:pt idx="11">
                  <c:v>0.84225275487104601</c:v>
                </c:pt>
                <c:pt idx="12">
                  <c:v>0.55747800571944217</c:v>
                </c:pt>
              </c:numCache>
            </c:numRef>
          </c:val>
        </c:ser>
        <c:ser>
          <c:idx val="8"/>
          <c:order val="8"/>
          <c:tx>
            <c:strRef>
              <c:f>Surface!$A$10</c:f>
              <c:strCache>
                <c:ptCount val="1"/>
                <c:pt idx="0">
                  <c:v>102.40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Surface!$B$10:$N$10</c:f>
              <c:numCache>
                <c:formatCode>0.000</c:formatCode>
                <c:ptCount val="13"/>
                <c:pt idx="0">
                  <c:v>0.95585548964507727</c:v>
                </c:pt>
                <c:pt idx="1">
                  <c:v>1.2513756963064169</c:v>
                </c:pt>
                <c:pt idx="2">
                  <c:v>1.5204979630401128</c:v>
                </c:pt>
                <c:pt idx="3">
                  <c:v>1.7391823992725606</c:v>
                </c:pt>
                <c:pt idx="4">
                  <c:v>1.8878945756123036</c:v>
                </c:pt>
                <c:pt idx="5">
                  <c:v>1.9533504762491316</c:v>
                </c:pt>
                <c:pt idx="6">
                  <c:v>1.9297031205232724</c:v>
                </c:pt>
                <c:pt idx="7">
                  <c:v>1.8190648562939509</c:v>
                </c:pt>
                <c:pt idx="8">
                  <c:v>1.6313186701962281</c:v>
                </c:pt>
                <c:pt idx="9">
                  <c:v>1.3832353698789075</c:v>
                </c:pt>
                <c:pt idx="10">
                  <c:v>1.0969754977049448</c:v>
                </c:pt>
                <c:pt idx="11">
                  <c:v>0.79810979550182948</c:v>
                </c:pt>
                <c:pt idx="12">
                  <c:v>0.51333504635022553</c:v>
                </c:pt>
              </c:numCache>
            </c:numRef>
          </c:val>
        </c:ser>
        <c:ser>
          <c:idx val="9"/>
          <c:order val="9"/>
          <c:tx>
            <c:strRef>
              <c:f>Surface!$A$11</c:f>
              <c:strCache>
                <c:ptCount val="1"/>
                <c:pt idx="0">
                  <c:v>102.70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Surface!$B$11:$N$11</c:f>
              <c:numCache>
                <c:formatCode>0.000</c:formatCode>
                <c:ptCount val="13"/>
                <c:pt idx="0">
                  <c:v>0.82632880616363813</c:v>
                </c:pt>
                <c:pt idx="1">
                  <c:v>1.1218490128249776</c:v>
                </c:pt>
                <c:pt idx="2">
                  <c:v>1.3909712795586735</c:v>
                </c:pt>
                <c:pt idx="3">
                  <c:v>1.6096557157911215</c:v>
                </c:pt>
                <c:pt idx="4">
                  <c:v>1.7583678921308645</c:v>
                </c:pt>
                <c:pt idx="5">
                  <c:v>1.8238237927676926</c:v>
                </c:pt>
                <c:pt idx="6">
                  <c:v>1.8001764370418334</c:v>
                </c:pt>
                <c:pt idx="7">
                  <c:v>1.6895381728125118</c:v>
                </c:pt>
                <c:pt idx="8">
                  <c:v>1.5017919867147891</c:v>
                </c:pt>
                <c:pt idx="9">
                  <c:v>1.2537086863974682</c:v>
                </c:pt>
                <c:pt idx="10">
                  <c:v>0.96744881422350582</c:v>
                </c:pt>
                <c:pt idx="11">
                  <c:v>0.66858311202039034</c:v>
                </c:pt>
                <c:pt idx="12">
                  <c:v>0.38380836286878645</c:v>
                </c:pt>
              </c:numCache>
            </c:numRef>
          </c:val>
        </c:ser>
        <c:ser>
          <c:idx val="10"/>
          <c:order val="10"/>
          <c:tx>
            <c:strRef>
              <c:f>Surface!$A$12</c:f>
              <c:strCache>
                <c:ptCount val="1"/>
                <c:pt idx="0">
                  <c:v>103.00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Surface!$B$12:$N$12</c:f>
              <c:numCache>
                <c:formatCode>0.000</c:formatCode>
                <c:ptCount val="13"/>
                <c:pt idx="0">
                  <c:v>0.62298863144237104</c:v>
                </c:pt>
                <c:pt idx="1">
                  <c:v>0.91850883810371053</c:v>
                </c:pt>
                <c:pt idx="2">
                  <c:v>1.1876311048374064</c:v>
                </c:pt>
                <c:pt idx="3">
                  <c:v>1.4063155410698545</c:v>
                </c:pt>
                <c:pt idx="4">
                  <c:v>1.5550277174095974</c:v>
                </c:pt>
                <c:pt idx="5">
                  <c:v>1.6204836180464255</c:v>
                </c:pt>
                <c:pt idx="6">
                  <c:v>1.5968362623205663</c:v>
                </c:pt>
                <c:pt idx="7">
                  <c:v>1.4861979980912448</c:v>
                </c:pt>
                <c:pt idx="8">
                  <c:v>1.298451811993522</c:v>
                </c:pt>
                <c:pt idx="9">
                  <c:v>1.0503685116762012</c:v>
                </c:pt>
                <c:pt idx="10">
                  <c:v>0.76410863950223873</c:v>
                </c:pt>
                <c:pt idx="11">
                  <c:v>0.46524293729912325</c:v>
                </c:pt>
                <c:pt idx="12">
                  <c:v>0.18046818814751936</c:v>
                </c:pt>
              </c:numCache>
            </c:numRef>
          </c:val>
        </c:ser>
        <c:ser>
          <c:idx val="11"/>
          <c:order val="11"/>
          <c:tx>
            <c:strRef>
              <c:f>Surface!$A$13</c:f>
              <c:strCache>
                <c:ptCount val="1"/>
                <c:pt idx="0">
                  <c:v>103.30</c:v>
                </c:pt>
              </c:strCache>
            </c:strRef>
          </c:tx>
          <c:cat>
            <c:numRef>
              <c:f>Surface!$B$1:$N$1</c:f>
              <c:numCache>
                <c:formatCode>0.00</c:formatCode>
                <c:ptCount val="13"/>
                <c:pt idx="0">
                  <c:v>0</c:v>
                </c:pt>
                <c:pt idx="1">
                  <c:v>0.3</c:v>
                </c:pt>
                <c:pt idx="2">
                  <c:v>0.6</c:v>
                </c:pt>
                <c:pt idx="3">
                  <c:v>0.89999999999999991</c:v>
                </c:pt>
                <c:pt idx="4">
                  <c:v>1.2</c:v>
                </c:pt>
                <c:pt idx="5">
                  <c:v>1.5</c:v>
                </c:pt>
                <c:pt idx="6">
                  <c:v>1.8</c:v>
                </c:pt>
                <c:pt idx="7">
                  <c:v>2.1</c:v>
                </c:pt>
                <c:pt idx="8">
                  <c:v>2.4</c:v>
                </c:pt>
                <c:pt idx="9">
                  <c:v>2.6999999999999997</c:v>
                </c:pt>
                <c:pt idx="10">
                  <c:v>2.9999999999999996</c:v>
                </c:pt>
                <c:pt idx="11">
                  <c:v>3.2999999999999994</c:v>
                </c:pt>
                <c:pt idx="12">
                  <c:v>3.5999999999999992</c:v>
                </c:pt>
              </c:numCache>
            </c:numRef>
          </c:cat>
          <c:val>
            <c:numRef>
              <c:f>Surface!$B$13:$N$13</c:f>
              <c:numCache>
                <c:formatCode>0.000</c:formatCode>
                <c:ptCount val="13"/>
                <c:pt idx="0">
                  <c:v>0.36399873769100471</c:v>
                </c:pt>
                <c:pt idx="1">
                  <c:v>0.65951894435234426</c:v>
                </c:pt>
                <c:pt idx="2">
                  <c:v>0.92864121108604003</c:v>
                </c:pt>
                <c:pt idx="3">
                  <c:v>1.1473256473184881</c:v>
                </c:pt>
                <c:pt idx="4">
                  <c:v>1.2960378236582311</c:v>
                </c:pt>
                <c:pt idx="5">
                  <c:v>1.3614937242950591</c:v>
                </c:pt>
                <c:pt idx="6">
                  <c:v>1.3378463685691999</c:v>
                </c:pt>
                <c:pt idx="7">
                  <c:v>1.2272081043398784</c:v>
                </c:pt>
                <c:pt idx="8">
                  <c:v>1.0394619182421556</c:v>
                </c:pt>
                <c:pt idx="9">
                  <c:v>0.79137861792483488</c:v>
                </c:pt>
                <c:pt idx="10">
                  <c:v>0.50511874575087234</c:v>
                </c:pt>
                <c:pt idx="11">
                  <c:v>0.20625304354775695</c:v>
                </c:pt>
                <c:pt idx="12">
                  <c:v>-7.852170560384697E-2</c:v>
                </c:pt>
              </c:numCache>
            </c:numRef>
          </c:val>
        </c:ser>
        <c:bandFmts/>
        <c:axId val="62857600"/>
        <c:axId val="62859136"/>
        <c:axId val="62838528"/>
      </c:surface3DChart>
      <c:catAx>
        <c:axId val="62857600"/>
        <c:scaling>
          <c:orientation val="minMax"/>
        </c:scaling>
        <c:axPos val="b"/>
        <c:numFmt formatCode="General" sourceLinked="0"/>
        <c:tickLblPos val="low"/>
        <c:txPr>
          <a:bodyPr rot="0" vert="horz"/>
          <a:lstStyle/>
          <a:p>
            <a:pPr>
              <a:defRPr lang="en-US"/>
            </a:pPr>
            <a:endParaRPr lang="en-US"/>
          </a:p>
        </c:txPr>
        <c:crossAx val="62859136"/>
        <c:crosses val="autoZero"/>
        <c:auto val="1"/>
        <c:lblAlgn val="ctr"/>
        <c:lblOffset val="100"/>
        <c:tickLblSkip val="1"/>
        <c:tickMarkSkip val="1"/>
        <c:noMultiLvlLbl val="1"/>
      </c:catAx>
      <c:valAx>
        <c:axId val="62859136"/>
        <c:scaling>
          <c:orientation val="minMax"/>
        </c:scaling>
        <c:axPos val="l"/>
        <c:majorGridlines/>
        <c:numFmt formatCode="0.0" sourceLinked="0"/>
        <c:tickLblPos val="nextTo"/>
        <c:txPr>
          <a:bodyPr rot="0" vert="horz"/>
          <a:lstStyle/>
          <a:p>
            <a:pPr>
              <a:defRPr lang="en-US"/>
            </a:pPr>
            <a:endParaRPr lang="en-US"/>
          </a:p>
        </c:txPr>
        <c:crossAx val="62857600"/>
        <c:crossesAt val="1"/>
        <c:crossBetween val="between"/>
        <c:majorUnit val="0.2"/>
      </c:valAx>
      <c:serAx>
        <c:axId val="62838528"/>
        <c:scaling>
          <c:orientation val="minMax"/>
        </c:scaling>
        <c:axPos val="b"/>
        <c:numFmt formatCode="0.0" sourceLinked="0"/>
        <c:tickLblPos val="nextTo"/>
        <c:txPr>
          <a:bodyPr rot="0" vert="horz"/>
          <a:lstStyle/>
          <a:p>
            <a:pPr>
              <a:defRPr lang="en-US"/>
            </a:pPr>
            <a:endParaRPr lang="en-US"/>
          </a:p>
        </c:txPr>
        <c:crossAx val="62859136"/>
        <c:crosses val="autoZero"/>
        <c:tickLblSkip val="3"/>
        <c:tickMarkSkip val="1"/>
      </c:serAx>
    </c:plotArea>
    <c:plotVisOnly val="1"/>
    <c:dispBlanksAs val="gap"/>
  </c:chart>
  <c:printSettings>
    <c:headerFooter/>
    <c:pageMargins b="0.750000000000002" l="0.70000000000000062" r="0.70000000000000062" t="0.750000000000002" header="0.30000000000000032" footer="0.30000000000000032"/>
    <c:pageSetup horizontalDpi="1" verticalDpi="1"/>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n-US"/>
  <c:chart>
    <c:plotArea>
      <c:layout/>
      <c:bubbleChart>
        <c:ser>
          <c:idx val="0"/>
          <c:order val="0"/>
          <c:xVal>
            <c:numRef>
              <c:f>Bubble!$B$2:$B$9</c:f>
              <c:numCache>
                <c:formatCode>General</c:formatCode>
                <c:ptCount val="8"/>
                <c:pt idx="0">
                  <c:v>285</c:v>
                </c:pt>
                <c:pt idx="1">
                  <c:v>442</c:v>
                </c:pt>
                <c:pt idx="2">
                  <c:v>240</c:v>
                </c:pt>
                <c:pt idx="3">
                  <c:v>275</c:v>
                </c:pt>
                <c:pt idx="4">
                  <c:v>290</c:v>
                </c:pt>
                <c:pt idx="5">
                  <c:v>380</c:v>
                </c:pt>
                <c:pt idx="6">
                  <c:v>188</c:v>
                </c:pt>
                <c:pt idx="7">
                  <c:v>301</c:v>
                </c:pt>
              </c:numCache>
            </c:numRef>
          </c:xVal>
          <c:yVal>
            <c:numRef>
              <c:f>Bubble!$C$2:$C$9</c:f>
              <c:numCache>
                <c:formatCode>General</c:formatCode>
                <c:ptCount val="8"/>
                <c:pt idx="0">
                  <c:v>12</c:v>
                </c:pt>
                <c:pt idx="1">
                  <c:v>3</c:v>
                </c:pt>
                <c:pt idx="2">
                  <c:v>5</c:v>
                </c:pt>
                <c:pt idx="3">
                  <c:v>18</c:v>
                </c:pt>
                <c:pt idx="4">
                  <c:v>1</c:v>
                </c:pt>
                <c:pt idx="5">
                  <c:v>18</c:v>
                </c:pt>
                <c:pt idx="6">
                  <c:v>13</c:v>
                </c:pt>
                <c:pt idx="7">
                  <c:v>7</c:v>
                </c:pt>
              </c:numCache>
            </c:numRef>
          </c:yVal>
          <c:bubbleSize>
            <c:numRef>
              <c:f>Bubble!$D$2:$D$9</c:f>
              <c:numCache>
                <c:formatCode>General</c:formatCode>
                <c:ptCount val="8"/>
                <c:pt idx="0">
                  <c:v>37</c:v>
                </c:pt>
                <c:pt idx="1">
                  <c:v>20</c:v>
                </c:pt>
                <c:pt idx="2">
                  <c:v>28</c:v>
                </c:pt>
                <c:pt idx="3">
                  <c:v>43</c:v>
                </c:pt>
                <c:pt idx="4">
                  <c:v>2</c:v>
                </c:pt>
                <c:pt idx="5">
                  <c:v>15</c:v>
                </c:pt>
                <c:pt idx="6">
                  <c:v>13</c:v>
                </c:pt>
                <c:pt idx="7">
                  <c:v>32</c:v>
                </c:pt>
              </c:numCache>
            </c:numRef>
          </c:bubbleSize>
          <c:bubble3D val="1"/>
        </c:ser>
        <c:bubbleScale val="100"/>
        <c:axId val="62932480"/>
        <c:axId val="62934016"/>
      </c:bubbleChart>
      <c:valAx>
        <c:axId val="62932480"/>
        <c:scaling>
          <c:orientation val="minMax"/>
        </c:scaling>
        <c:axPos val="b"/>
        <c:numFmt formatCode="General" sourceLinked="1"/>
        <c:tickLblPos val="nextTo"/>
        <c:crossAx val="62934016"/>
        <c:crosses val="autoZero"/>
        <c:crossBetween val="midCat"/>
      </c:valAx>
      <c:valAx>
        <c:axId val="62934016"/>
        <c:scaling>
          <c:orientation val="minMax"/>
        </c:scaling>
        <c:axPos val="l"/>
        <c:majorGridlines/>
        <c:numFmt formatCode="General" sourceLinked="1"/>
        <c:tickLblPos val="nextTo"/>
        <c:crossAx val="62932480"/>
        <c:crosses val="autoZero"/>
        <c:crossBetween val="midCat"/>
      </c:valAx>
    </c:plotArea>
    <c:legend>
      <c:legendPos val="r"/>
    </c:legend>
    <c:plotVisOnly val="1"/>
  </c:chart>
  <c:printSettings>
    <c:headerFooter/>
    <c:pageMargins b="0.75000000000000133" l="0.70000000000000062" r="0.70000000000000062" t="0.75000000000000133"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a:pPr>
            <a:r>
              <a:rPr lang="en-US"/>
              <a:t>Sales Breakdown, by State</a:t>
            </a:r>
          </a:p>
        </c:rich>
      </c:tx>
      <c:layout>
        <c:manualLayout>
          <c:xMode val="edge"/>
          <c:yMode val="edge"/>
          <c:x val="0.29383920255017326"/>
          <c:y val="3.7931098348428012E-2"/>
        </c:manualLayout>
      </c:layout>
    </c:title>
    <c:plotArea>
      <c:layout>
        <c:manualLayout>
          <c:layoutTarget val="inner"/>
          <c:xMode val="edge"/>
          <c:yMode val="edge"/>
          <c:x val="0.15639828522831864"/>
          <c:y val="0.17586236506998429"/>
          <c:w val="0.60426610201850162"/>
          <c:h val="0.71379430528405385"/>
        </c:manualLayout>
      </c:layout>
      <c:barChart>
        <c:barDir val="col"/>
        <c:grouping val="percentStacked"/>
        <c:ser>
          <c:idx val="0"/>
          <c:order val="0"/>
          <c:tx>
            <c:strRef>
              <c:f>Doughnut!$A$4</c:f>
              <c:strCache>
                <c:ptCount val="1"/>
                <c:pt idx="0">
                  <c:v>California</c:v>
                </c:pt>
              </c:strCache>
            </c:strRef>
          </c:tx>
          <c:cat>
            <c:strRef>
              <c:f>Doughnut!$B$3:$C$3</c:f>
              <c:strCache>
                <c:ptCount val="2"/>
                <c:pt idx="0">
                  <c:v>1st Half</c:v>
                </c:pt>
                <c:pt idx="1">
                  <c:v>2nd Half</c:v>
                </c:pt>
              </c:strCache>
            </c:strRef>
          </c:cat>
          <c:val>
            <c:numRef>
              <c:f>Doughnut!$B$4:$C$4</c:f>
              <c:numCache>
                <c:formatCode>_(* #,##0_);_(* \(#,##0\);_(* "-"??_);_(@_)</c:formatCode>
                <c:ptCount val="2"/>
                <c:pt idx="0">
                  <c:v>21704714</c:v>
                </c:pt>
                <c:pt idx="1">
                  <c:v>17987034</c:v>
                </c:pt>
              </c:numCache>
            </c:numRef>
          </c:val>
        </c:ser>
        <c:ser>
          <c:idx val="1"/>
          <c:order val="1"/>
          <c:tx>
            <c:strRef>
              <c:f>Doughnut!$A$5</c:f>
              <c:strCache>
                <c:ptCount val="1"/>
                <c:pt idx="0">
                  <c:v>Oregon</c:v>
                </c:pt>
              </c:strCache>
            </c:strRef>
          </c:tx>
          <c:cat>
            <c:strRef>
              <c:f>Doughnut!$B$3:$C$3</c:f>
              <c:strCache>
                <c:ptCount val="2"/>
                <c:pt idx="0">
                  <c:v>1st Half</c:v>
                </c:pt>
                <c:pt idx="1">
                  <c:v>2nd Half</c:v>
                </c:pt>
              </c:strCache>
            </c:strRef>
          </c:cat>
          <c:val>
            <c:numRef>
              <c:f>Doughnut!$B$5:$C$5</c:f>
              <c:numCache>
                <c:formatCode>_(* #,##0_);_(* \(#,##0\);_(* "-"??_);_(@_)</c:formatCode>
                <c:ptCount val="2"/>
                <c:pt idx="0">
                  <c:v>8774099</c:v>
                </c:pt>
                <c:pt idx="1">
                  <c:v>12214447</c:v>
                </c:pt>
              </c:numCache>
            </c:numRef>
          </c:val>
        </c:ser>
        <c:ser>
          <c:idx val="2"/>
          <c:order val="2"/>
          <c:tx>
            <c:strRef>
              <c:f>Doughnut!$A$6</c:f>
              <c:strCache>
                <c:ptCount val="1"/>
                <c:pt idx="0">
                  <c:v>Washington</c:v>
                </c:pt>
              </c:strCache>
            </c:strRef>
          </c:tx>
          <c:cat>
            <c:strRef>
              <c:f>Doughnut!$B$3:$C$3</c:f>
              <c:strCache>
                <c:ptCount val="2"/>
                <c:pt idx="0">
                  <c:v>1st Half</c:v>
                </c:pt>
                <c:pt idx="1">
                  <c:v>2nd Half</c:v>
                </c:pt>
              </c:strCache>
            </c:strRef>
          </c:cat>
          <c:val>
            <c:numRef>
              <c:f>Doughnut!$B$6:$C$6</c:f>
              <c:numCache>
                <c:formatCode>_(* #,##0_);_(* \(#,##0\);_(* "-"??_);_(@_)</c:formatCode>
                <c:ptCount val="2"/>
                <c:pt idx="0">
                  <c:v>12094215</c:v>
                </c:pt>
                <c:pt idx="1">
                  <c:v>10873099</c:v>
                </c:pt>
              </c:numCache>
            </c:numRef>
          </c:val>
        </c:ser>
        <c:gapWidth val="70"/>
        <c:overlap val="100"/>
        <c:axId val="62973440"/>
        <c:axId val="62974976"/>
      </c:barChart>
      <c:catAx>
        <c:axId val="62973440"/>
        <c:scaling>
          <c:orientation val="minMax"/>
        </c:scaling>
        <c:axPos val="b"/>
        <c:numFmt formatCode="General" sourceLinked="0"/>
        <c:tickLblPos val="nextTo"/>
        <c:txPr>
          <a:bodyPr rot="0" vert="horz"/>
          <a:lstStyle/>
          <a:p>
            <a:pPr>
              <a:defRPr lang="en-US"/>
            </a:pPr>
            <a:endParaRPr lang="en-US"/>
          </a:p>
        </c:txPr>
        <c:crossAx val="62974976"/>
        <c:crosses val="autoZero"/>
        <c:auto val="1"/>
        <c:lblAlgn val="ctr"/>
        <c:lblOffset val="100"/>
        <c:tickLblSkip val="1"/>
        <c:tickMarkSkip val="1"/>
        <c:noMultiLvlLbl val="1"/>
      </c:catAx>
      <c:valAx>
        <c:axId val="62974976"/>
        <c:scaling>
          <c:orientation val="minMax"/>
        </c:scaling>
        <c:axPos val="l"/>
        <c:majorGridlines/>
        <c:numFmt formatCode="0%" sourceLinked="1"/>
        <c:tickLblPos val="nextTo"/>
        <c:txPr>
          <a:bodyPr rot="0" vert="horz"/>
          <a:lstStyle/>
          <a:p>
            <a:pPr>
              <a:defRPr lang="en-US"/>
            </a:pPr>
            <a:endParaRPr lang="en-US"/>
          </a:p>
        </c:txPr>
        <c:crossAx val="62973440"/>
        <c:crossesAt val="1"/>
        <c:crossBetween val="between"/>
      </c:valAx>
    </c:plotArea>
    <c:legend>
      <c:legendPos val="r"/>
      <c:layout>
        <c:manualLayout>
          <c:xMode val="edge"/>
          <c:yMode val="edge"/>
          <c:x val="0.77014307120005165"/>
          <c:y val="0.4241386451687858"/>
          <c:w val="0.21090071795939871"/>
          <c:h val="0.22069002675449009"/>
        </c:manualLayout>
      </c:layout>
      <c:txPr>
        <a:bodyPr/>
        <a:lstStyle/>
        <a:p>
          <a:pPr>
            <a:defRPr lang="en-US"/>
          </a:pPr>
          <a:endParaRPr lang="en-US"/>
        </a:p>
      </c:txPr>
    </c:legend>
    <c:plotVisOnly val="1"/>
    <c:dispBlanksAs val="gap"/>
  </c:chart>
  <c:printSettings>
    <c:headerFooter/>
    <c:pageMargins b="0.75000000000000244" l="0.70000000000000062" r="0.70000000000000062" t="0.75000000000000244" header="0.30000000000000032" footer="0.30000000000000032"/>
    <c:pageSetup paperSize="0" orientation="landscape" horizontalDpi="0" verticalDpi="0" copies="0"/>
  </c:printSettings>
</c:chartSpace>
</file>

<file path=xl/charts/chart27.xml><?xml version="1.0" encoding="utf-8"?>
<c:chartSpace xmlns:c="http://schemas.openxmlformats.org/drawingml/2006/chart" xmlns:a="http://schemas.openxmlformats.org/drawingml/2006/main" xmlns:r="http://schemas.openxmlformats.org/officeDocument/2006/relationships">
  <c:lang val="en-US"/>
  <c:chart>
    <c:plotArea>
      <c:layout/>
      <c:doughnutChart>
        <c:varyColors val="1"/>
        <c:ser>
          <c:idx val="0"/>
          <c:order val="0"/>
          <c:tx>
            <c:strRef>
              <c:f>Doughnut!$B$3</c:f>
              <c:strCache>
                <c:ptCount val="1"/>
                <c:pt idx="0">
                  <c:v>1st Half</c:v>
                </c:pt>
              </c:strCache>
            </c:strRef>
          </c:tx>
          <c:cat>
            <c:strRef>
              <c:f>Doughnut!$A$4:$A$6</c:f>
              <c:strCache>
                <c:ptCount val="3"/>
                <c:pt idx="0">
                  <c:v>California</c:v>
                </c:pt>
                <c:pt idx="1">
                  <c:v>Oregon</c:v>
                </c:pt>
                <c:pt idx="2">
                  <c:v>Washington</c:v>
                </c:pt>
              </c:strCache>
            </c:strRef>
          </c:cat>
          <c:val>
            <c:numRef>
              <c:f>Doughnut!$B$4:$B$6</c:f>
              <c:numCache>
                <c:formatCode>_(* #,##0_);_(* \(#,##0\);_(* "-"??_);_(@_)</c:formatCode>
                <c:ptCount val="3"/>
                <c:pt idx="0">
                  <c:v>21704714</c:v>
                </c:pt>
                <c:pt idx="1">
                  <c:v>8774099</c:v>
                </c:pt>
                <c:pt idx="2">
                  <c:v>12094215</c:v>
                </c:pt>
              </c:numCache>
            </c:numRef>
          </c:val>
        </c:ser>
        <c:ser>
          <c:idx val="1"/>
          <c:order val="1"/>
          <c:tx>
            <c:strRef>
              <c:f>Doughnut!$C$3</c:f>
              <c:strCache>
                <c:ptCount val="1"/>
                <c:pt idx="0">
                  <c:v>2nd Half</c:v>
                </c:pt>
              </c:strCache>
            </c:strRef>
          </c:tx>
          <c:cat>
            <c:strRef>
              <c:f>Doughnut!$A$4:$A$6</c:f>
              <c:strCache>
                <c:ptCount val="3"/>
                <c:pt idx="0">
                  <c:v>California</c:v>
                </c:pt>
                <c:pt idx="1">
                  <c:v>Oregon</c:v>
                </c:pt>
                <c:pt idx="2">
                  <c:v>Washington</c:v>
                </c:pt>
              </c:strCache>
            </c:strRef>
          </c:cat>
          <c:val>
            <c:numRef>
              <c:f>Doughnut!$C$4:$C$6</c:f>
              <c:numCache>
                <c:formatCode>_(* #,##0_);_(* \(#,##0\);_(* "-"??_);_(@_)</c:formatCode>
                <c:ptCount val="3"/>
                <c:pt idx="0">
                  <c:v>17987034</c:v>
                </c:pt>
                <c:pt idx="1">
                  <c:v>12214447</c:v>
                </c:pt>
                <c:pt idx="2">
                  <c:v>10873099</c:v>
                </c:pt>
              </c:numCache>
            </c:numRef>
          </c:val>
        </c:ser>
        <c:firstSliceAng val="0"/>
        <c:holeSize val="50"/>
      </c:doughnutChart>
    </c:plotArea>
    <c:legend>
      <c:legendPos val="r"/>
    </c:legend>
    <c:plotVisOnly val="1"/>
  </c:chart>
  <c:printSettings>
    <c:headerFooter/>
    <c:pageMargins b="0.75000000000000133" l="0.70000000000000062" r="0.70000000000000062" t="0.75000000000000133"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n-US"/>
            </a:pPr>
            <a:r>
              <a:rPr lang="en-US"/>
              <a:t>Profit by Product</a:t>
            </a:r>
          </a:p>
        </c:rich>
      </c:tx>
    </c:title>
    <c:plotArea>
      <c:layout/>
      <c:barChart>
        <c:barDir val="col"/>
        <c:grouping val="clustered"/>
        <c:ser>
          <c:idx val="0"/>
          <c:order val="0"/>
          <c:cat>
            <c:strRef>
              <c:f>'Scenario Mgr.'!$B$6:$D$6</c:f>
              <c:strCache>
                <c:ptCount val="3"/>
                <c:pt idx="0">
                  <c:v>Product A</c:v>
                </c:pt>
                <c:pt idx="1">
                  <c:v>Product B</c:v>
                </c:pt>
                <c:pt idx="2">
                  <c:v>Product C</c:v>
                </c:pt>
              </c:strCache>
            </c:strRef>
          </c:cat>
          <c:val>
            <c:numRef>
              <c:f>'Scenario Mgr.'!$B$13:$D$13</c:f>
              <c:numCache>
                <c:formatCode>"$"#,##0</c:formatCode>
                <c:ptCount val="3"/>
                <c:pt idx="0">
                  <c:v>3348</c:v>
                </c:pt>
                <c:pt idx="1">
                  <c:v>6516</c:v>
                </c:pt>
                <c:pt idx="2">
                  <c:v>8124</c:v>
                </c:pt>
              </c:numCache>
            </c:numRef>
          </c:val>
        </c:ser>
        <c:gapWidth val="75"/>
        <c:overlap val="50"/>
        <c:axId val="63476864"/>
        <c:axId val="63478400"/>
      </c:barChart>
      <c:catAx>
        <c:axId val="63476864"/>
        <c:scaling>
          <c:orientation val="minMax"/>
        </c:scaling>
        <c:axPos val="b"/>
        <c:numFmt formatCode="General" sourceLinked="1"/>
        <c:majorTickMark val="none"/>
        <c:tickLblPos val="nextTo"/>
        <c:txPr>
          <a:bodyPr/>
          <a:lstStyle/>
          <a:p>
            <a:pPr>
              <a:defRPr lang="en-US"/>
            </a:pPr>
            <a:endParaRPr lang="en-US"/>
          </a:p>
        </c:txPr>
        <c:crossAx val="63478400"/>
        <c:crosses val="autoZero"/>
        <c:auto val="1"/>
        <c:lblAlgn val="ctr"/>
        <c:lblOffset val="100"/>
      </c:catAx>
      <c:valAx>
        <c:axId val="63478400"/>
        <c:scaling>
          <c:orientation val="minMax"/>
        </c:scaling>
        <c:axPos val="l"/>
        <c:numFmt formatCode="&quot;$&quot;#,##0" sourceLinked="1"/>
        <c:majorTickMark val="none"/>
        <c:tickLblPos val="nextTo"/>
        <c:txPr>
          <a:bodyPr/>
          <a:lstStyle/>
          <a:p>
            <a:pPr>
              <a:defRPr lang="en-US"/>
            </a:pPr>
            <a:endParaRPr lang="en-US"/>
          </a:p>
        </c:txPr>
        <c:crossAx val="63476864"/>
        <c:crosses val="autoZero"/>
        <c:crossBetween val="between"/>
      </c:valAx>
    </c:plotArea>
    <c:plotVisOnly val="1"/>
  </c:chart>
  <c:printSettings>
    <c:headerFooter/>
    <c:pageMargins b="0.75000000000000222" l="0.70000000000000062" r="0.70000000000000062" t="0.75000000000000222" header="0.30000000000000032" footer="0.30000000000000032"/>
    <c:pageSetup horizontalDpi="1" verticalDpi="1"/>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19050</xdr:colOff>
      <xdr:row>0</xdr:row>
      <xdr:rowOff>0</xdr:rowOff>
    </xdr:to>
    <xdr:sp macro="" textlink="">
      <xdr:nvSpPr>
        <xdr:cNvPr id="2" name="Text 1"/>
        <xdr:cNvSpPr txBox="1">
          <a:spLocks noChangeArrowheads="1"/>
        </xdr:cNvSpPr>
      </xdr:nvSpPr>
      <xdr:spPr bwMode="auto">
        <a:xfrm>
          <a:off x="0" y="0"/>
          <a:ext cx="30575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7-2 and 7-5.</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sz="900" b="0" i="1" strike="noStrike">
            <a:solidFill>
              <a:srgbClr val="000000"/>
            </a:solidFill>
            <a:latin typeface="Arial"/>
            <a:cs typeface="Arial"/>
          </a:endParaRPr>
        </a:p>
      </xdr:txBody>
    </xdr:sp>
    <xdr:clientData/>
  </xdr:twoCellAnchor>
  <xdr:twoCellAnchor>
    <xdr:from>
      <xdr:col>0</xdr:col>
      <xdr:colOff>0</xdr:colOff>
      <xdr:row>0</xdr:row>
      <xdr:rowOff>0</xdr:rowOff>
    </xdr:from>
    <xdr:to>
      <xdr:col>3</xdr:col>
      <xdr:colOff>38100</xdr:colOff>
      <xdr:row>0</xdr:row>
      <xdr:rowOff>0</xdr:rowOff>
    </xdr:to>
    <xdr:sp macro="" textlink="">
      <xdr:nvSpPr>
        <xdr:cNvPr id="3" name="Text 2"/>
        <xdr:cNvSpPr txBox="1">
          <a:spLocks noChangeArrowheads="1"/>
        </xdr:cNvSpPr>
      </xdr:nvSpPr>
      <xdr:spPr bwMode="auto">
        <a:xfrm>
          <a:off x="0" y="0"/>
          <a:ext cx="23336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7-3 and 7-6.</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561975</xdr:colOff>
      <xdr:row>0</xdr:row>
      <xdr:rowOff>0</xdr:rowOff>
    </xdr:to>
    <xdr:sp macro="" textlink="">
      <xdr:nvSpPr>
        <xdr:cNvPr id="4" name="Text 3"/>
        <xdr:cNvSpPr txBox="1">
          <a:spLocks noChangeArrowheads="1"/>
        </xdr:cNvSpPr>
      </xdr:nvSpPr>
      <xdr:spPr bwMode="auto">
        <a:xfrm>
          <a:off x="38100" y="0"/>
          <a:ext cx="35623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NOTES: “Attentive” public are people who (1) express high level of </a:t>
          </a:r>
        </a:p>
        <a:p>
          <a:pPr algn="l" rtl="0">
            <a:defRPr sz="1000"/>
          </a:pPr>
          <a:r>
            <a:rPr lang="en-US" sz="1000" b="0" i="0" strike="noStrike" smtClean="0">
              <a:solidFill>
                <a:srgbClr val="000000"/>
              </a:solidFill>
              <a:latin typeface="Arial"/>
              <a:cs typeface="Arial"/>
            </a:rPr>
            <a:t>interest in a particular issue; (2) feel well informed about that issue, </a:t>
          </a:r>
        </a:p>
        <a:p>
          <a:pPr algn="l" rtl="0">
            <a:defRPr sz="1000"/>
          </a:pPr>
          <a:r>
            <a:rPr lang="en-US" sz="1000" b="0" i="0" strike="noStrike" smtClean="0">
              <a:solidFill>
                <a:srgbClr val="000000"/>
              </a:solidFill>
              <a:latin typeface="Arial"/>
              <a:cs typeface="Arial"/>
            </a:rPr>
            <a:t>and (3) read a newspaper on a daily basis, read a weekly or monthly</a:t>
          </a:r>
        </a:p>
        <a:p>
          <a:pPr algn="l" rtl="0">
            <a:defRPr sz="1000"/>
          </a:pPr>
          <a:r>
            <a:rPr lang="en-US" sz="1000" b="0" i="0" strike="noStrike" smtClean="0">
              <a:solidFill>
                <a:srgbClr val="000000"/>
              </a:solidFill>
              <a:latin typeface="Arial"/>
              <a:cs typeface="Arial"/>
            </a:rPr>
            <a:t>news magazine, or frequently read a magazine highly relevant to the</a:t>
          </a:r>
        </a:p>
        <a:p>
          <a:pPr algn="l" rtl="0">
            <a:defRPr sz="1000"/>
          </a:pPr>
          <a:r>
            <a:rPr lang="en-US" sz="1000" b="0" i="0" strike="noStrike" smtClean="0">
              <a:solidFill>
                <a:srgbClr val="000000"/>
              </a:solidFill>
              <a:latin typeface="Arial"/>
              <a:cs typeface="Arial"/>
            </a:rPr>
            <a:t>issue. “Interested” public are people who express high level of interest </a:t>
          </a:r>
        </a:p>
        <a:p>
          <a:pPr algn="l" rtl="0">
            <a:defRPr sz="1000"/>
          </a:pPr>
          <a:r>
            <a:rPr lang="en-US" sz="1000" b="0" i="0" strike="noStrike" smtClean="0">
              <a:solidFill>
                <a:srgbClr val="000000"/>
              </a:solidFill>
              <a:latin typeface="Arial"/>
              <a:cs typeface="Arial"/>
            </a:rPr>
            <a:t>in a particular issue but do not feel well informed about it. The attentive</a:t>
          </a:r>
        </a:p>
        <a:p>
          <a:pPr algn="l" rtl="0">
            <a:defRPr sz="1000"/>
          </a:pPr>
          <a:r>
            <a:rPr lang="en-US" sz="1000" b="0" i="0" strike="noStrike" smtClean="0">
              <a:solidFill>
                <a:srgbClr val="000000"/>
              </a:solidFill>
              <a:latin typeface="Arial"/>
              <a:cs typeface="Arial"/>
            </a:rPr>
            <a:t>public for science and technology is a combination of the attentive</a:t>
          </a:r>
        </a:p>
        <a:p>
          <a:pPr algn="l" rtl="0">
            <a:defRPr sz="1000"/>
          </a:pPr>
          <a:r>
            <a:rPr lang="en-US" sz="1000" b="0" i="0" strike="noStrike" smtClean="0">
              <a:solidFill>
                <a:srgbClr val="000000"/>
              </a:solidFill>
              <a:latin typeface="Arial"/>
              <a:cs typeface="Arial"/>
            </a:rPr>
            <a:t>public for new scientific discoveries and the attentive public for new</a:t>
          </a:r>
        </a:p>
        <a:p>
          <a:pPr algn="l" rtl="0">
            <a:defRPr sz="1000"/>
          </a:pPr>
          <a:r>
            <a:rPr lang="en-US" sz="1000" b="0" i="0" strike="noStrike" smtClean="0">
              <a:solidFill>
                <a:srgbClr val="000000"/>
              </a:solidFill>
              <a:latin typeface="Arial"/>
              <a:cs typeface="Arial"/>
            </a:rPr>
            <a:t>inventions and technologies. Anyone who is not attentive to either of</a:t>
          </a:r>
        </a:p>
        <a:p>
          <a:pPr algn="l" rtl="0">
            <a:defRPr sz="1000"/>
          </a:pPr>
          <a:r>
            <a:rPr lang="en-US" sz="1000" b="0" i="0" strike="noStrike" smtClean="0">
              <a:solidFill>
                <a:srgbClr val="000000"/>
              </a:solidFill>
              <a:latin typeface="Arial"/>
              <a:cs typeface="Arial"/>
            </a:rPr>
            <a:t>these issues, but who is a member of the interested public for at least </a:t>
          </a:r>
        </a:p>
        <a:p>
          <a:pPr algn="l" rtl="0">
            <a:defRPr sz="1000"/>
          </a:pPr>
          <a:r>
            <a:rPr lang="en-US" sz="1000" b="0" i="0" strike="noStrike" smtClean="0">
              <a:solidFill>
                <a:srgbClr val="000000"/>
              </a:solidFill>
              <a:latin typeface="Arial"/>
              <a:cs typeface="Arial"/>
            </a:rPr>
            <a:t>one of these issues, is classified as a member of the interested public</a:t>
          </a:r>
        </a:p>
        <a:p>
          <a:pPr algn="l" rtl="0">
            <a:defRPr sz="1000"/>
          </a:pPr>
          <a:r>
            <a:rPr lang="en-US" sz="1000" b="0" i="0" strike="noStrike" smtClean="0">
              <a:solidFill>
                <a:srgbClr val="000000"/>
              </a:solidFill>
              <a:latin typeface="Arial"/>
              <a:cs typeface="Arial"/>
            </a:rPr>
            <a:t>for science and technology. Survey respondents were classified as</a:t>
          </a:r>
        </a:p>
        <a:p>
          <a:pPr algn="l" rtl="0">
            <a:defRPr sz="1000"/>
          </a:pPr>
          <a:r>
            <a:rPr lang="en-US" sz="1000" b="0" i="0" strike="noStrike" smtClean="0">
              <a:solidFill>
                <a:srgbClr val="000000"/>
              </a:solidFill>
              <a:latin typeface="Arial"/>
              <a:cs typeface="Arial"/>
            </a:rPr>
            <a:t>having a “high” level of science/mathematics education if they took</a:t>
          </a:r>
        </a:p>
        <a:p>
          <a:pPr algn="l" rtl="0">
            <a:defRPr sz="1000"/>
          </a:pPr>
          <a:r>
            <a:rPr lang="en-US" sz="1000" b="0" i="0" strike="noStrike" smtClean="0">
              <a:solidFill>
                <a:srgbClr val="000000"/>
              </a:solidFill>
              <a:latin typeface="Arial"/>
              <a:cs typeface="Arial"/>
            </a:rPr>
            <a:t>nine or more high school and college math/science courses. They were</a:t>
          </a:r>
        </a:p>
        <a:p>
          <a:pPr algn="l" rtl="0">
            <a:defRPr sz="1000"/>
          </a:pPr>
          <a:r>
            <a:rPr lang="en-US" sz="1000" b="0" i="0" strike="noStrike" smtClean="0">
              <a:solidFill>
                <a:srgbClr val="000000"/>
              </a:solidFill>
              <a:latin typeface="Arial"/>
              <a:cs typeface="Arial"/>
            </a:rPr>
            <a:t>classified as “middle” if they took six to eight such courses, and “low”</a:t>
          </a:r>
        </a:p>
        <a:p>
          <a:pPr algn="l" rtl="0">
            <a:defRPr sz="1000"/>
          </a:pPr>
          <a:r>
            <a:rPr lang="en-US" sz="1000" b="0" i="0" strike="noStrike" smtClean="0">
              <a:solidFill>
                <a:srgbClr val="000000"/>
              </a:solidFill>
              <a:latin typeface="Arial"/>
              <a:cs typeface="Arial"/>
            </a:rPr>
            <a:t>if they took five or fewer.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See appendix table 7-8.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Indcators – 2002</a:t>
          </a:r>
          <a:endParaRPr lang="en-US"/>
        </a:p>
      </xdr:txBody>
    </xdr:sp>
    <xdr:clientData/>
  </xdr:twoCellAnchor>
  <xdr:twoCellAnchor>
    <xdr:from>
      <xdr:col>0</xdr:col>
      <xdr:colOff>0</xdr:colOff>
      <xdr:row>0</xdr:row>
      <xdr:rowOff>0</xdr:rowOff>
    </xdr:from>
    <xdr:to>
      <xdr:col>2</xdr:col>
      <xdr:colOff>57150</xdr:colOff>
      <xdr:row>0</xdr:row>
      <xdr:rowOff>0</xdr:rowOff>
    </xdr:to>
    <xdr:sp macro="" textlink="">
      <xdr:nvSpPr>
        <xdr:cNvPr id="5" name="Text 4"/>
        <xdr:cNvSpPr txBox="1">
          <a:spLocks noChangeArrowheads="1"/>
        </xdr:cNvSpPr>
      </xdr:nvSpPr>
      <xdr:spPr bwMode="auto">
        <a:xfrm>
          <a:off x="0" y="0"/>
          <a:ext cx="16097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7-10.</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2</xdr:col>
      <xdr:colOff>419100</xdr:colOff>
      <xdr:row>0</xdr:row>
      <xdr:rowOff>0</xdr:rowOff>
    </xdr:to>
    <xdr:sp macro="" textlink="">
      <xdr:nvSpPr>
        <xdr:cNvPr id="6" name="Text 5"/>
        <xdr:cNvSpPr txBox="1">
          <a:spLocks noChangeArrowheads="1"/>
        </xdr:cNvSpPr>
      </xdr:nvSpPr>
      <xdr:spPr bwMode="auto">
        <a:xfrm>
          <a:off x="0" y="0"/>
          <a:ext cx="19716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Survey respondents were classified as having a “high” level of </a:t>
          </a:r>
        </a:p>
        <a:p>
          <a:pPr algn="l" rtl="0">
            <a:defRPr sz="1000"/>
          </a:pPr>
          <a:r>
            <a:rPr lang="en-US" sz="1000" b="0" i="0" strike="noStrike" smtClean="0">
              <a:solidFill>
                <a:srgbClr val="000000"/>
              </a:solidFill>
              <a:latin typeface="Arial"/>
              <a:cs typeface="Arial"/>
            </a:rPr>
            <a:t>science/mathematics education if they took nine or more high school </a:t>
          </a:r>
        </a:p>
        <a:p>
          <a:pPr algn="l" rtl="0">
            <a:defRPr sz="1000"/>
          </a:pPr>
          <a:r>
            <a:rPr lang="en-US" sz="1000" b="0" i="0" strike="noStrike" smtClean="0">
              <a:solidFill>
                <a:srgbClr val="000000"/>
              </a:solidFill>
              <a:latin typeface="Arial"/>
              <a:cs typeface="Arial"/>
            </a:rPr>
            <a:t>and college math/science courses. They were classified as “middle” if </a:t>
          </a:r>
        </a:p>
        <a:p>
          <a:pPr algn="l" rtl="0">
            <a:defRPr sz="1000"/>
          </a:pPr>
          <a:r>
            <a:rPr lang="en-US" sz="1000" b="0" i="0" strike="noStrike" smtClean="0">
              <a:solidFill>
                <a:srgbClr val="000000"/>
              </a:solidFill>
              <a:latin typeface="Arial"/>
              <a:cs typeface="Arial"/>
            </a:rPr>
            <a:t>they took six to eight such courses, and “low” if they took five or fewer.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See appendix tables 7-11.</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4</xdr:col>
      <xdr:colOff>0</xdr:colOff>
      <xdr:row>0</xdr:row>
      <xdr:rowOff>0</xdr:rowOff>
    </xdr:to>
    <xdr:sp macro="" textlink="">
      <xdr:nvSpPr>
        <xdr:cNvPr id="7" name="Text 6"/>
        <xdr:cNvSpPr txBox="1">
          <a:spLocks noChangeArrowheads="1"/>
        </xdr:cNvSpPr>
      </xdr:nvSpPr>
      <xdr:spPr bwMode="auto">
        <a:xfrm>
          <a:off x="0" y="0"/>
          <a:ext cx="30384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7-18.</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3</xdr:col>
      <xdr:colOff>57150</xdr:colOff>
      <xdr:row>0</xdr:row>
      <xdr:rowOff>0</xdr:rowOff>
    </xdr:to>
    <xdr:sp macro="" textlink="">
      <xdr:nvSpPr>
        <xdr:cNvPr id="8" name="Text 7"/>
        <xdr:cNvSpPr txBox="1">
          <a:spLocks noChangeArrowheads="1"/>
        </xdr:cNvSpPr>
      </xdr:nvSpPr>
      <xdr:spPr bwMode="auto">
        <a:xfrm>
          <a:off x="0" y="0"/>
          <a:ext cx="23526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7-20.</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9525</xdr:colOff>
      <xdr:row>0</xdr:row>
      <xdr:rowOff>0</xdr:rowOff>
    </xdr:from>
    <xdr:to>
      <xdr:col>4</xdr:col>
      <xdr:colOff>0</xdr:colOff>
      <xdr:row>0</xdr:row>
      <xdr:rowOff>0</xdr:rowOff>
    </xdr:to>
    <xdr:sp macro="" textlink="">
      <xdr:nvSpPr>
        <xdr:cNvPr id="9" name="Text 8"/>
        <xdr:cNvSpPr txBox="1">
          <a:spLocks noChangeArrowheads="1"/>
        </xdr:cNvSpPr>
      </xdr:nvSpPr>
      <xdr:spPr bwMode="auto">
        <a:xfrm>
          <a:off x="9525" y="0"/>
          <a:ext cx="30289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7-23.</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47625</xdr:colOff>
      <xdr:row>0</xdr:row>
      <xdr:rowOff>0</xdr:rowOff>
    </xdr:from>
    <xdr:to>
      <xdr:col>7</xdr:col>
      <xdr:colOff>247650</xdr:colOff>
      <xdr:row>0</xdr:row>
      <xdr:rowOff>0</xdr:rowOff>
    </xdr:to>
    <xdr:sp macro="" textlink="">
      <xdr:nvSpPr>
        <xdr:cNvPr id="10" name="Text 9"/>
        <xdr:cNvSpPr txBox="1">
          <a:spLocks noChangeArrowheads="1"/>
        </xdr:cNvSpPr>
      </xdr:nvSpPr>
      <xdr:spPr bwMode="auto">
        <a:xfrm>
          <a:off x="47625" y="0"/>
          <a:ext cx="54959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Biotechnology 1996–2000, National Museum of Science and Industry (U.K.) and Michigan State University Press. The 1999 and 2000 surveys were conducted by George Gaskell, Martin Bauer, and Nick Alum for the  European Commission; Susanna Priest, Texas A&amp;M University; and Edna  Einsiedel, University of Calgary. The 1997 U.S. survey was conducted by Jon D. Miller, Chicago Academy of Sciences.</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6</xdr:col>
      <xdr:colOff>752475</xdr:colOff>
      <xdr:row>0</xdr:row>
      <xdr:rowOff>0</xdr:rowOff>
    </xdr:to>
    <xdr:sp macro="" textlink="">
      <xdr:nvSpPr>
        <xdr:cNvPr id="11" name="Text 10"/>
        <xdr:cNvSpPr txBox="1">
          <a:spLocks noChangeArrowheads="1"/>
        </xdr:cNvSpPr>
      </xdr:nvSpPr>
      <xdr:spPr bwMode="auto">
        <a:xfrm>
          <a:off x="28575" y="0"/>
          <a:ext cx="52578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Biotechnology 1996–2000, National Museum of Science and Industry (U.K.) and Michigan State University Press. The 1999 and 2000 surveys were conducted by George Gaskell, Martin Bauer, and Nick Alum for the  European Commission; Susanna Priest, Texas A&amp;M University; and Edna  Einsiedel, University of Calgary. The 1997 U.S. survey was conducted by Jon D. Miller, Chicago Academy of Sciences.</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47625</xdr:colOff>
      <xdr:row>0</xdr:row>
      <xdr:rowOff>0</xdr:rowOff>
    </xdr:from>
    <xdr:to>
      <xdr:col>3</xdr:col>
      <xdr:colOff>714375</xdr:colOff>
      <xdr:row>0</xdr:row>
      <xdr:rowOff>0</xdr:rowOff>
    </xdr:to>
    <xdr:sp macro="" textlink="">
      <xdr:nvSpPr>
        <xdr:cNvPr id="12" name="Text 11"/>
        <xdr:cNvSpPr txBox="1">
          <a:spLocks noChangeArrowheads="1"/>
        </xdr:cNvSpPr>
      </xdr:nvSpPr>
      <xdr:spPr bwMode="auto">
        <a:xfrm>
          <a:off x="47625" y="0"/>
          <a:ext cx="29622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a:t>
          </a:r>
          <a:r>
            <a:rPr lang="en-US" sz="900" b="0" i="1" strike="noStrike" smtClean="0">
              <a:solidFill>
                <a:srgbClr val="000000"/>
              </a:solidFill>
              <a:latin typeface="Arial"/>
              <a:cs typeface="Arial"/>
            </a:rPr>
            <a:t>Biotechnology 1996–2000</a:t>
          </a:r>
          <a:r>
            <a:rPr lang="en-US" sz="1000" b="0" i="0" strike="noStrike" smtClean="0">
              <a:solidFill>
                <a:srgbClr val="000000"/>
              </a:solidFill>
              <a:latin typeface="Arial"/>
              <a:cs typeface="Arial"/>
            </a:rPr>
            <a:t>, National Museum of Science and Industry (U.K.) and Michigan State University Press. The 1999 and 2000 surveys were conducted by George Gaskell, Martin Bauer, and Nick Alum for the  European Commission; Susanna Priest, Texas A&amp;M University; and Edna  Einsiedel, University of Calgary. </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76200</xdr:colOff>
      <xdr:row>0</xdr:row>
      <xdr:rowOff>0</xdr:rowOff>
    </xdr:to>
    <xdr:sp macro="" textlink="">
      <xdr:nvSpPr>
        <xdr:cNvPr id="13" name="Text 12"/>
        <xdr:cNvSpPr txBox="1">
          <a:spLocks noChangeArrowheads="1"/>
        </xdr:cNvSpPr>
      </xdr:nvSpPr>
      <xdr:spPr bwMode="auto">
        <a:xfrm>
          <a:off x="38100" y="0"/>
          <a:ext cx="30765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7-25.</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2</xdr:col>
      <xdr:colOff>142875</xdr:colOff>
      <xdr:row>0</xdr:row>
      <xdr:rowOff>0</xdr:rowOff>
    </xdr:to>
    <xdr:sp macro="" textlink="">
      <xdr:nvSpPr>
        <xdr:cNvPr id="14" name="Text 13"/>
        <xdr:cNvSpPr txBox="1">
          <a:spLocks noChangeArrowheads="1"/>
        </xdr:cNvSpPr>
      </xdr:nvSpPr>
      <xdr:spPr bwMode="auto">
        <a:xfrm>
          <a:off x="28575" y="0"/>
          <a:ext cx="16668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900" b="0" i="0" strike="noStrike" baseline="30000" smtClean="0">
              <a:solidFill>
                <a:srgbClr val="000000"/>
              </a:solidFill>
              <a:latin typeface="Arial"/>
              <a:cs typeface="Arial"/>
            </a:rPr>
            <a:t>a</a:t>
          </a:r>
          <a:r>
            <a:rPr lang="en-US" sz="1000" b="0" i="0" strike="noStrike" smtClean="0">
              <a:solidFill>
                <a:srgbClr val="000000"/>
              </a:solidFill>
              <a:latin typeface="Arial"/>
              <a:cs typeface="Arial"/>
            </a:rPr>
            <a:t>Although 4% (N = 245) of all characters committed crime during sample period, only 2% were identified with “criminal” as their main occupation.</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NOTE: Occupations of 3,577 characters whose occupations are identified, from total sample of 6,882 speaking characters appearing in weekly samples of prime time dramatic entertainment programs (1994–97).</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G. Gerbner and B. Linson, “Images of Scientists in Prime Time Television: A Report for the U.S. Department of Commerce From the Cultural Indicators Research Project” (Washington, DC:</a:t>
          </a:r>
        </a:p>
        <a:p>
          <a:pPr algn="l" rtl="0">
            <a:defRPr sz="1000"/>
          </a:pPr>
          <a:r>
            <a:rPr lang="en-US" sz="1000" b="0" i="0" strike="noStrike" smtClean="0">
              <a:solidFill>
                <a:srgbClr val="000000"/>
              </a:solidFill>
              <a:latin typeface="Arial"/>
              <a:cs typeface="Arial"/>
            </a:rPr>
            <a:t>U.S. Department of Commerce, 1998). Unpublished report.</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8</xdr:col>
      <xdr:colOff>752475</xdr:colOff>
      <xdr:row>0</xdr:row>
      <xdr:rowOff>0</xdr:rowOff>
    </xdr:to>
    <xdr:sp macro="" textlink="">
      <xdr:nvSpPr>
        <xdr:cNvPr id="15" name="Text 14"/>
        <xdr:cNvSpPr txBox="1">
          <a:spLocks noChangeArrowheads="1"/>
        </xdr:cNvSpPr>
      </xdr:nvSpPr>
      <xdr:spPr bwMode="auto">
        <a:xfrm>
          <a:off x="0" y="0"/>
          <a:ext cx="68103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7-31.</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2</xdr:col>
      <xdr:colOff>342900</xdr:colOff>
      <xdr:row>0</xdr:row>
      <xdr:rowOff>0</xdr:rowOff>
    </xdr:to>
    <xdr:sp macro="" textlink="">
      <xdr:nvSpPr>
        <xdr:cNvPr id="16" name="Text 15"/>
        <xdr:cNvSpPr txBox="1">
          <a:spLocks noChangeArrowheads="1"/>
        </xdr:cNvSpPr>
      </xdr:nvSpPr>
      <xdr:spPr bwMode="auto">
        <a:xfrm>
          <a:off x="38100" y="0"/>
          <a:ext cx="18573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are to the following statement: “Next I would like</a:t>
          </a:r>
        </a:p>
        <a:p>
          <a:pPr algn="l" rtl="0">
            <a:defRPr sz="1000"/>
          </a:pPr>
          <a:r>
            <a:rPr lang="en-US" sz="1000" b="0" i="0" strike="noStrike" smtClean="0">
              <a:solidFill>
                <a:srgbClr val="000000"/>
              </a:solidFill>
              <a:latin typeface="Arial"/>
              <a:cs typeface="Arial"/>
            </a:rPr>
            <a:t>to read you a list of industries. For each one I mention, please tell me</a:t>
          </a:r>
        </a:p>
        <a:p>
          <a:pPr algn="l" rtl="0">
            <a:defRPr sz="1000"/>
          </a:pPr>
          <a:r>
            <a:rPr lang="en-US" sz="1000" b="0" i="0" strike="noStrike" smtClean="0">
              <a:solidFill>
                <a:srgbClr val="000000"/>
              </a:solidFill>
              <a:latin typeface="Arial"/>
              <a:cs typeface="Arial"/>
            </a:rPr>
            <a:t>how favorable you are toward that industry using a 1 to 10 scale where</a:t>
          </a:r>
        </a:p>
        <a:p>
          <a:pPr algn="l" rtl="0">
            <a:defRPr sz="1000"/>
          </a:pPr>
          <a:r>
            <a:rPr lang="en-US" sz="1000" b="0" i="0" strike="noStrike" smtClean="0">
              <a:solidFill>
                <a:srgbClr val="000000"/>
              </a:solidFill>
              <a:latin typeface="Arial"/>
              <a:cs typeface="Arial"/>
            </a:rPr>
            <a:t>1 means you are not at all favorable and 10 means extremely</a:t>
          </a:r>
        </a:p>
        <a:p>
          <a:pPr algn="l" rtl="0">
            <a:defRPr sz="1000"/>
          </a:pPr>
          <a:r>
            <a:rPr lang="en-US" sz="1000" b="0" i="0" strike="noStrike" smtClean="0">
              <a:solidFill>
                <a:srgbClr val="000000"/>
              </a:solidFill>
              <a:latin typeface="Arial"/>
              <a:cs typeface="Arial"/>
            </a:rPr>
            <a:t>favorable. You may use any number between 1 and 10.”</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Figure reproduced from the American Chemical Society, </a:t>
          </a:r>
        </a:p>
        <a:p>
          <a:pPr algn="l" rtl="0">
            <a:defRPr sz="1000"/>
          </a:pPr>
          <a:r>
            <a:rPr lang="en-US" sz="1000" b="0" i="0" strike="noStrike" smtClean="0">
              <a:solidFill>
                <a:srgbClr val="000000"/>
              </a:solidFill>
              <a:latin typeface="Arial"/>
              <a:cs typeface="Arial"/>
            </a:rPr>
            <a:t>National Benchmark Telephone survey, conducted by Wirthlin </a:t>
          </a:r>
        </a:p>
        <a:p>
          <a:pPr algn="l" rtl="0">
            <a:defRPr sz="1000"/>
          </a:pPr>
          <a:r>
            <a:rPr lang="en-US" sz="1000" b="0" i="0" strike="noStrike" smtClean="0">
              <a:solidFill>
                <a:srgbClr val="000000"/>
              </a:solidFill>
              <a:latin typeface="Arial"/>
              <a:cs typeface="Arial"/>
            </a:rPr>
            <a:t>Worldwide, draft report, July 2000, Washington D.C.</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161925</xdr:colOff>
      <xdr:row>0</xdr:row>
      <xdr:rowOff>0</xdr:rowOff>
    </xdr:to>
    <xdr:sp macro="" textlink="">
      <xdr:nvSpPr>
        <xdr:cNvPr id="17" name="Text 16"/>
        <xdr:cNvSpPr txBox="1">
          <a:spLocks noChangeArrowheads="1"/>
        </xdr:cNvSpPr>
      </xdr:nvSpPr>
      <xdr:spPr bwMode="auto">
        <a:xfrm>
          <a:off x="38100" y="0"/>
          <a:ext cx="31623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were to the question, “As I mention some activities, tell me who you mostly associate with that activity—a scientist, a technician, or an engineer?”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Louis Harris &amp; Associates, Inc. “American Perspectives on Engineers &amp; Engineering.” A “Harris Poll” Pilot Study conducted for the American Association of Engineering Societies. July 1998.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4</xdr:col>
      <xdr:colOff>19050</xdr:colOff>
      <xdr:row>0</xdr:row>
      <xdr:rowOff>0</xdr:rowOff>
    </xdr:to>
    <xdr:sp macro="" textlink="">
      <xdr:nvSpPr>
        <xdr:cNvPr id="18" name="Text 17"/>
        <xdr:cNvSpPr txBox="1">
          <a:spLocks noChangeArrowheads="1"/>
        </xdr:cNvSpPr>
      </xdr:nvSpPr>
      <xdr:spPr bwMode="auto">
        <a:xfrm>
          <a:off x="28575" y="0"/>
          <a:ext cx="30289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were to the question, “As I mention some </a:t>
          </a:r>
        </a:p>
        <a:p>
          <a:pPr algn="l" rtl="0">
            <a:defRPr sz="1000"/>
          </a:pPr>
          <a:r>
            <a:rPr lang="en-US" sz="1000" b="0" i="0" strike="noStrike" smtClean="0">
              <a:solidFill>
                <a:srgbClr val="000000"/>
              </a:solidFill>
              <a:latin typeface="Arial"/>
              <a:cs typeface="Arial"/>
            </a:rPr>
            <a:t>characteristics, who first comes to mind—scientists, technicians, </a:t>
          </a:r>
        </a:p>
        <a:p>
          <a:pPr algn="l" rtl="0">
            <a:defRPr sz="1000"/>
          </a:pPr>
          <a:r>
            <a:rPr lang="en-US" sz="1000" b="0" i="0" strike="noStrike" smtClean="0">
              <a:solidFill>
                <a:srgbClr val="000000"/>
              </a:solidFill>
              <a:latin typeface="Arial"/>
              <a:cs typeface="Arial"/>
            </a:rPr>
            <a:t>or engineers?”</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Louis Harris &amp; Associates, Inc. “American Perspectives on</a:t>
          </a:r>
        </a:p>
        <a:p>
          <a:pPr algn="l" rtl="0">
            <a:defRPr sz="1000"/>
          </a:pPr>
          <a:r>
            <a:rPr lang="en-US" sz="1000" b="0" i="0" strike="noStrike" smtClean="0">
              <a:solidFill>
                <a:srgbClr val="000000"/>
              </a:solidFill>
              <a:latin typeface="Arial"/>
              <a:cs typeface="Arial"/>
            </a:rPr>
            <a:t>Engineers &amp; Engineering.” A “Harris Poll” Pilot Study conducted for</a:t>
          </a:r>
        </a:p>
        <a:p>
          <a:pPr algn="l" rtl="0">
            <a:defRPr sz="1000"/>
          </a:pPr>
          <a:r>
            <a:rPr lang="en-US" sz="1000" b="0" i="0" strike="noStrike" smtClean="0">
              <a:solidFill>
                <a:srgbClr val="000000"/>
              </a:solidFill>
              <a:latin typeface="Arial"/>
              <a:cs typeface="Arial"/>
            </a:rPr>
            <a:t>the American Association of Engineering Societies. July 1998.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0</xdr:colOff>
      <xdr:row>0</xdr:row>
      <xdr:rowOff>0</xdr:rowOff>
    </xdr:to>
    <xdr:sp macro="" textlink="">
      <xdr:nvSpPr>
        <xdr:cNvPr id="19" name="Text 18"/>
        <xdr:cNvSpPr txBox="1">
          <a:spLocks noChangeArrowheads="1"/>
        </xdr:cNvSpPr>
      </xdr:nvSpPr>
      <xdr:spPr bwMode="auto">
        <a:xfrm>
          <a:off x="38100" y="0"/>
          <a:ext cx="30003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 Pew Research Center for the People and the Press, “Internet Sapping Broadcast News Audience: Investors Now Go</a:t>
          </a:r>
        </a:p>
        <a:p>
          <a:pPr algn="l" rtl="0">
            <a:defRPr sz="1000"/>
          </a:pPr>
          <a:r>
            <a:rPr lang="en-US" sz="1000" b="0" i="0" strike="noStrike" smtClean="0">
              <a:solidFill>
                <a:srgbClr val="000000"/>
              </a:solidFill>
              <a:latin typeface="Arial"/>
              <a:cs typeface="Arial"/>
            </a:rPr>
            <a:t>Online for Quotes, Advice.” Biennial Media Consumption Survey, June 11, 2000. http://www.people-press.org/media00rpt.htm.</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2</xdr:col>
      <xdr:colOff>352425</xdr:colOff>
      <xdr:row>0</xdr:row>
      <xdr:rowOff>0</xdr:rowOff>
    </xdr:to>
    <xdr:sp macro="" textlink="">
      <xdr:nvSpPr>
        <xdr:cNvPr id="20" name="Text 19"/>
        <xdr:cNvSpPr txBox="1">
          <a:spLocks noChangeArrowheads="1"/>
        </xdr:cNvSpPr>
      </xdr:nvSpPr>
      <xdr:spPr bwMode="auto">
        <a:xfrm>
          <a:off x="0" y="0"/>
          <a:ext cx="19050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7-42, 7-43, and 7-44.</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4</xdr:col>
      <xdr:colOff>228599</xdr:colOff>
      <xdr:row>0</xdr:row>
      <xdr:rowOff>219075</xdr:rowOff>
    </xdr:from>
    <xdr:to>
      <xdr:col>11</xdr:col>
      <xdr:colOff>704850</xdr:colOff>
      <xdr:row>21</xdr:row>
      <xdr:rowOff>142875</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3</xdr:col>
      <xdr:colOff>142875</xdr:colOff>
      <xdr:row>0</xdr:row>
      <xdr:rowOff>123825</xdr:rowOff>
    </xdr:from>
    <xdr:ext cx="4572000" cy="274320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oneCellAnchor>
    <xdr:from>
      <xdr:col>3</xdr:col>
      <xdr:colOff>152400</xdr:colOff>
      <xdr:row>15</xdr:row>
      <xdr:rowOff>152400</xdr:rowOff>
    </xdr:from>
    <xdr:ext cx="4572000" cy="2743200"/>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11</xdr:col>
      <xdr:colOff>9525</xdr:colOff>
      <xdr:row>0</xdr:row>
      <xdr:rowOff>123825</xdr:rowOff>
    </xdr:from>
    <xdr:ext cx="4572000" cy="2743200"/>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oneCellAnchor>
    <xdr:from>
      <xdr:col>11</xdr:col>
      <xdr:colOff>0</xdr:colOff>
      <xdr:row>16</xdr:row>
      <xdr:rowOff>0</xdr:rowOff>
    </xdr:from>
    <xdr:ext cx="4572000" cy="2743200"/>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oneCellAnchor>
  <xdr:oneCellAnchor>
    <xdr:from>
      <xdr:col>3</xdr:col>
      <xdr:colOff>190500</xdr:colOff>
      <xdr:row>31</xdr:row>
      <xdr:rowOff>0</xdr:rowOff>
    </xdr:from>
    <xdr:ext cx="4572000" cy="2743200"/>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oneCellAnchor>
</xdr:wsDr>
</file>

<file path=xl/drawings/drawing3.xml><?xml version="1.0" encoding="utf-8"?>
<xdr:wsDr xmlns:xdr="http://schemas.openxmlformats.org/drawingml/2006/spreadsheetDrawing" xmlns:a="http://schemas.openxmlformats.org/drawingml/2006/main">
  <xdr:oneCellAnchor>
    <xdr:from>
      <xdr:col>0</xdr:col>
      <xdr:colOff>161925</xdr:colOff>
      <xdr:row>31</xdr:row>
      <xdr:rowOff>0</xdr:rowOff>
    </xdr:from>
    <xdr:ext cx="5953125" cy="3533775"/>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xdr:from>
      <xdr:col>2</xdr:col>
      <xdr:colOff>226220</xdr:colOff>
      <xdr:row>0</xdr:row>
      <xdr:rowOff>88106</xdr:rowOff>
    </xdr:from>
    <xdr:to>
      <xdr:col>13</xdr:col>
      <xdr:colOff>442913</xdr:colOff>
      <xdr:row>13</xdr:row>
      <xdr:rowOff>164306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1</xdr:col>
      <xdr:colOff>123825</xdr:colOff>
      <xdr:row>1</xdr:row>
      <xdr:rowOff>9525</xdr:rowOff>
    </xdr:from>
    <xdr:ext cx="5210176" cy="274320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0</xdr:row>
      <xdr:rowOff>0</xdr:rowOff>
    </xdr:to>
    <xdr:sp macro="" textlink="">
      <xdr:nvSpPr>
        <xdr:cNvPr id="2" name="Text 1"/>
        <xdr:cNvSpPr txBox="1">
          <a:spLocks noChangeArrowheads="1"/>
        </xdr:cNvSpPr>
      </xdr:nvSpPr>
      <xdr:spPr bwMode="auto">
        <a:xfrm>
          <a:off x="0" y="0"/>
          <a:ext cx="22193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900" b="0" i="0" strike="noStrike" smtClean="0">
              <a:solidFill>
                <a:srgbClr val="000000"/>
              </a:solidFill>
              <a:latin typeface="Arial"/>
              <a:cs typeface="Arial"/>
            </a:rPr>
            <a:t>See appendix tables 4-5 and 4-6.</a:t>
          </a:r>
          <a:endParaRPr lang="en-US"/>
        </a:p>
        <a:p>
          <a:pPr algn="l" rtl="0">
            <a:defRPr sz="1000"/>
          </a:pPr>
          <a:endParaRPr lang="en-US" sz="9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5</xdr:col>
      <xdr:colOff>409575</xdr:colOff>
      <xdr:row>0</xdr:row>
      <xdr:rowOff>0</xdr:rowOff>
    </xdr:to>
    <xdr:sp macro="" textlink="">
      <xdr:nvSpPr>
        <xdr:cNvPr id="3" name="Text 2"/>
        <xdr:cNvSpPr txBox="1">
          <a:spLocks noChangeArrowheads="1"/>
        </xdr:cNvSpPr>
      </xdr:nvSpPr>
      <xdr:spPr bwMode="auto">
        <a:xfrm>
          <a:off x="0" y="0"/>
          <a:ext cx="33909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900" b="0" i="0" strike="noStrike" smtClean="0">
              <a:solidFill>
                <a:srgbClr val="000000"/>
              </a:solidFill>
              <a:latin typeface="Arial"/>
              <a:cs typeface="Arial"/>
            </a:rPr>
            <a:t>FFRDCs = Federally Funded Research and Development Centers</a:t>
          </a:r>
          <a:endParaRPr lang="en-US"/>
        </a:p>
        <a:p>
          <a:pPr algn="l" rtl="0">
            <a:defRPr sz="1000"/>
          </a:pPr>
          <a:endParaRPr lang="en-US" sz="900" b="0" i="0" strike="noStrike" smtClean="0">
            <a:solidFill>
              <a:srgbClr val="000000"/>
            </a:solidFill>
            <a:latin typeface="Arial"/>
            <a:cs typeface="Arial"/>
          </a:endParaRPr>
        </a:p>
        <a:p>
          <a:pPr algn="l" rtl="0">
            <a:defRPr sz="1000"/>
          </a:pPr>
          <a:r>
            <a:rPr lang="en-US" sz="900" b="0" i="0" strike="noStrike" smtClean="0">
              <a:solidFill>
                <a:srgbClr val="000000"/>
              </a:solidFill>
              <a:latin typeface="Arial"/>
              <a:cs typeface="Arial"/>
            </a:rPr>
            <a:t>NOTE: Data labels rounded to nearest whole number. National R&amp;D</a:t>
          </a:r>
        </a:p>
        <a:p>
          <a:pPr algn="l" rtl="0">
            <a:defRPr sz="1000"/>
          </a:pPr>
          <a:r>
            <a:rPr lang="en-US" sz="900" b="0" i="0" strike="noStrike" smtClean="0">
              <a:solidFill>
                <a:srgbClr val="000000"/>
              </a:solidFill>
              <a:latin typeface="Arial"/>
              <a:cs typeface="Arial"/>
            </a:rPr>
            <a:t>expenditures are an estimated $265 billion in 2000.</a:t>
          </a:r>
        </a:p>
        <a:p>
          <a:pPr algn="l" rtl="0">
            <a:defRPr sz="1000"/>
          </a:pPr>
          <a:r>
            <a:rPr lang="en-US" sz="900" b="0" i="0" strike="noStrike" smtClean="0">
              <a:solidFill>
                <a:srgbClr val="000000"/>
              </a:solidFill>
              <a:latin typeface="Arial"/>
              <a:cs typeface="Arial"/>
            </a:rPr>
            <a:t>See appendix tables 4-3, 4-5, 4-7, 4-11, and 4-15.</a:t>
          </a:r>
        </a:p>
        <a:p>
          <a:pPr algn="l" rtl="0">
            <a:defRPr sz="1000"/>
          </a:pPr>
          <a:endParaRPr lang="en-US" sz="9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oneCellAnchor>
    <xdr:from>
      <xdr:col>4</xdr:col>
      <xdr:colOff>295275</xdr:colOff>
      <xdr:row>2</xdr:row>
      <xdr:rowOff>9525</xdr:rowOff>
    </xdr:from>
    <xdr:ext cx="5476875" cy="3286125"/>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drawings/drawing6.xml><?xml version="1.0" encoding="utf-8"?>
<xdr:wsDr xmlns:xdr="http://schemas.openxmlformats.org/drawingml/2006/spreadsheetDrawing" xmlns:a="http://schemas.openxmlformats.org/drawingml/2006/main">
  <xdr:oneCellAnchor>
    <xdr:from>
      <xdr:col>5</xdr:col>
      <xdr:colOff>114300</xdr:colOff>
      <xdr:row>2</xdr:row>
      <xdr:rowOff>80962</xdr:rowOff>
    </xdr:from>
    <xdr:ext cx="4743450" cy="3152775"/>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drawings/drawing7.xml><?xml version="1.0" encoding="utf-8"?>
<xdr:wsDr xmlns:xdr="http://schemas.openxmlformats.org/drawingml/2006/spreadsheetDrawing" xmlns:a="http://schemas.openxmlformats.org/drawingml/2006/main">
  <xdr:twoCellAnchor>
    <xdr:from>
      <xdr:col>3</xdr:col>
      <xdr:colOff>619125</xdr:colOff>
      <xdr:row>5</xdr:row>
      <xdr:rowOff>161925</xdr:rowOff>
    </xdr:from>
    <xdr:to>
      <xdr:col>11</xdr:col>
      <xdr:colOff>228600</xdr:colOff>
      <xdr:row>20</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xdr:colOff>
      <xdr:row>0</xdr:row>
      <xdr:rowOff>9524</xdr:rowOff>
    </xdr:from>
    <xdr:to>
      <xdr:col>11</xdr:col>
      <xdr:colOff>266700</xdr:colOff>
      <xdr:row>23</xdr:row>
      <xdr:rowOff>171449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400050</xdr:colOff>
      <xdr:row>2</xdr:row>
      <xdr:rowOff>76200</xdr:rowOff>
    </xdr:from>
    <xdr:to>
      <xdr:col>13</xdr:col>
      <xdr:colOff>0</xdr:colOff>
      <xdr:row>20</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285750</xdr:colOff>
      <xdr:row>8</xdr:row>
      <xdr:rowOff>66675</xdr:rowOff>
    </xdr:from>
    <xdr:to>
      <xdr:col>7</xdr:col>
      <xdr:colOff>323850</xdr:colOff>
      <xdr:row>25</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476250</xdr:colOff>
      <xdr:row>8</xdr:row>
      <xdr:rowOff>66675</xdr:rowOff>
    </xdr:from>
    <xdr:to>
      <xdr:col>15</xdr:col>
      <xdr:colOff>171450</xdr:colOff>
      <xdr:row>25</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228600</xdr:colOff>
      <xdr:row>26</xdr:row>
      <xdr:rowOff>85725</xdr:rowOff>
    </xdr:from>
    <xdr:to>
      <xdr:col>7</xdr:col>
      <xdr:colOff>266700</xdr:colOff>
      <xdr:row>43</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26</xdr:row>
      <xdr:rowOff>85725</xdr:rowOff>
    </xdr:from>
    <xdr:to>
      <xdr:col>15</xdr:col>
      <xdr:colOff>180975</xdr:colOff>
      <xdr:row>43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390525</xdr:colOff>
      <xdr:row>2</xdr:row>
      <xdr:rowOff>0</xdr:rowOff>
    </xdr:from>
    <xdr:to>
      <xdr:col>14</xdr:col>
      <xdr:colOff>352425</xdr:colOff>
      <xdr:row>26</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9</xdr:col>
      <xdr:colOff>0</xdr:colOff>
      <xdr:row>3</xdr:row>
      <xdr:rowOff>0</xdr:rowOff>
    </xdr:from>
    <xdr:to>
      <xdr:col>13</xdr:col>
      <xdr:colOff>209550</xdr:colOff>
      <xdr:row>3</xdr:row>
      <xdr:rowOff>0</xdr:rowOff>
    </xdr:to>
    <xdr:sp macro="" textlink="">
      <xdr:nvSpPr>
        <xdr:cNvPr id="2" name="TextBox 1"/>
        <xdr:cNvSpPr txBox="1">
          <a:spLocks noChangeArrowheads="1"/>
        </xdr:cNvSpPr>
      </xdr:nvSpPr>
      <xdr:spPr bwMode="auto">
        <a:xfrm>
          <a:off x="8305800" y="762000"/>
          <a:ext cx="38481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900" b="0" i="0" strike="noStrike" smtClean="0">
              <a:solidFill>
                <a:srgbClr val="000000"/>
              </a:solidFill>
              <a:latin typeface="Arial"/>
              <a:cs typeface="Arial"/>
            </a:rPr>
            <a:t>SOURCE: National Science Foundation, Division of Science </a:t>
          </a:r>
          <a:endParaRPr lang="en-US"/>
        </a:p>
        <a:p>
          <a:pPr algn="l" rtl="0">
            <a:defRPr sz="1000"/>
          </a:pPr>
          <a:r>
            <a:rPr lang="en-US" sz="900" b="0" i="0" strike="noStrike" smtClean="0">
              <a:solidFill>
                <a:srgbClr val="000000"/>
              </a:solidFill>
              <a:latin typeface="Arial"/>
              <a:cs typeface="Arial"/>
            </a:rPr>
            <a:t>Resources Statstics (NSF/SRS), tabulation of 1980 and 1990 U.S. </a:t>
          </a:r>
        </a:p>
        <a:p>
          <a:pPr algn="l" rtl="0">
            <a:defRPr sz="1000"/>
          </a:pPr>
          <a:r>
            <a:rPr lang="en-US" sz="900" b="0" i="0" strike="noStrike" smtClean="0">
              <a:solidFill>
                <a:srgbClr val="000000"/>
              </a:solidFill>
              <a:latin typeface="Arial"/>
              <a:cs typeface="Arial"/>
            </a:rPr>
            <a:t>Decennial Census Public Use Microdata Sample, March 2000 </a:t>
          </a:r>
        </a:p>
        <a:p>
          <a:pPr algn="l" rtl="0">
            <a:defRPr sz="1000"/>
          </a:pPr>
          <a:r>
            <a:rPr lang="en-US" sz="900" b="0" i="0" strike="noStrike" smtClean="0">
              <a:solidFill>
                <a:srgbClr val="000000"/>
              </a:solidFill>
              <a:latin typeface="Arial"/>
              <a:cs typeface="Arial"/>
            </a:rPr>
            <a:t>Current Population Survey. </a:t>
          </a: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3</xdr:col>
      <xdr:colOff>114300</xdr:colOff>
      <xdr:row>0</xdr:row>
      <xdr:rowOff>85725</xdr:rowOff>
    </xdr:from>
    <xdr:to>
      <xdr:col>9</xdr:col>
      <xdr:colOff>285750</xdr:colOff>
      <xdr:row>17</xdr:row>
      <xdr:rowOff>123825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266700</xdr:colOff>
      <xdr:row>1</xdr:row>
      <xdr:rowOff>76200</xdr:rowOff>
    </xdr:from>
    <xdr:to>
      <xdr:col>11</xdr:col>
      <xdr:colOff>447675</xdr:colOff>
      <xdr:row>22</xdr:row>
      <xdr:rowOff>47625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333375</xdr:colOff>
      <xdr:row>0</xdr:row>
      <xdr:rowOff>66675</xdr:rowOff>
    </xdr:from>
    <xdr:to>
      <xdr:col>10</xdr:col>
      <xdr:colOff>142875</xdr:colOff>
      <xdr:row>20</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257175</xdr:colOff>
      <xdr:row>21</xdr:row>
      <xdr:rowOff>142875</xdr:rowOff>
    </xdr:from>
    <xdr:ext cx="4572000" cy="2743200"/>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wsDr>
</file>

<file path=xl/drawings/drawing15.xml><?xml version="1.0" encoding="utf-8"?>
<xdr:wsDr xmlns:xdr="http://schemas.openxmlformats.org/drawingml/2006/spreadsheetDrawing" xmlns:a="http://schemas.openxmlformats.org/drawingml/2006/main">
  <xdr:twoCellAnchor>
    <xdr:from>
      <xdr:col>1</xdr:col>
      <xdr:colOff>209550</xdr:colOff>
      <xdr:row>14</xdr:row>
      <xdr:rowOff>76200</xdr:rowOff>
    </xdr:from>
    <xdr:to>
      <xdr:col>9</xdr:col>
      <xdr:colOff>523875</xdr:colOff>
      <xdr:row>35</xdr:row>
      <xdr:rowOff>171450</xdr:rowOff>
    </xdr:to>
    <xdr:graphicFrame macro="">
      <xdr:nvGraphicFramePr>
        <xdr:cNvPr id="2"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609600</xdr:colOff>
      <xdr:row>0</xdr:row>
      <xdr:rowOff>371474</xdr:rowOff>
    </xdr:from>
    <xdr:to>
      <xdr:col>12</xdr:col>
      <xdr:colOff>514350</xdr:colOff>
      <xdr:row>20</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485775</xdr:colOff>
      <xdr:row>22</xdr:row>
      <xdr:rowOff>0</xdr:rowOff>
    </xdr:from>
    <xdr:to>
      <xdr:col>10</xdr:col>
      <xdr:colOff>104775</xdr:colOff>
      <xdr:row>39</xdr:row>
      <xdr:rowOff>9525</xdr:rowOff>
    </xdr:to>
    <xdr:graphicFrame macro="">
      <xdr:nvGraphicFramePr>
        <xdr:cNvPr id="2"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314325</xdr:colOff>
      <xdr:row>2</xdr:row>
      <xdr:rowOff>0</xdr:rowOff>
    </xdr:from>
    <xdr:to>
      <xdr:col>11</xdr:col>
      <xdr:colOff>409575</xdr:colOff>
      <xdr:row>16</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xdr:wsDr xmlns:xdr="http://schemas.openxmlformats.org/drawingml/2006/spreadsheetDrawing" xmlns:a="http://schemas.openxmlformats.org/drawingml/2006/main">
  <xdr:oneCellAnchor>
    <xdr:from>
      <xdr:col>0</xdr:col>
      <xdr:colOff>142875</xdr:colOff>
      <xdr:row>16</xdr:row>
      <xdr:rowOff>95250</xdr:rowOff>
    </xdr:from>
    <xdr:ext cx="4572000" cy="274320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akumarja/Local%20Settings/Temporary%20Internet%20Files/Content.Outlook/HP0FWUWB/Conditional%20format/CondFormat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lder/Folder/Excel%20Training%20-%20Illustrations%20v2/Excel%20Training%20-%20Illustrations%20v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akumarja/Local%20Settings/Temporary%20Internet%20Files/Content.Outlook/HP0FWUWB/Excel%20Manua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older/18-08/Class%20Content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lass%20Content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ame Cell"/>
      <sheetName val="MultiCell"/>
      <sheetName val="Errors"/>
      <sheetName val="Hide Dups"/>
      <sheetName val="In List"/>
      <sheetName val="Duplicates"/>
      <sheetName val="Expiry"/>
      <sheetName val="Lottery"/>
      <sheetName val="Printing"/>
      <sheetName val="Shade Alt"/>
      <sheetName val="Shade Band"/>
      <sheetName val="Shade Filtered"/>
      <sheetName val="Color Shapes"/>
      <sheetName val="MyLinks"/>
    </sheetNames>
    <sheetDataSet>
      <sheetData sheetId="0"/>
      <sheetData sheetId="1"/>
      <sheetData sheetId="2"/>
      <sheetData sheetId="3"/>
      <sheetData sheetId="4">
        <row r="2">
          <cell r="C2" t="str">
            <v>AA</v>
          </cell>
        </row>
        <row r="3">
          <cell r="C3" t="str">
            <v>BB</v>
          </cell>
        </row>
        <row r="4">
          <cell r="C4" t="str">
            <v>CC</v>
          </cell>
        </row>
      </sheetData>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ntents (2)"/>
      <sheetName val="Contents"/>
      <sheetName val="Excel 2007"/>
      <sheetName val="Conditional format Q1"/>
      <sheetName val="Conditional format  A1"/>
      <sheetName val="Conditional format Q2"/>
      <sheetName val="Conditional format A2"/>
      <sheetName val="Conditional format  Q3"/>
      <sheetName val="Conditional format A3"/>
      <sheetName val="Custom list Q"/>
      <sheetName val="Custom list A"/>
      <sheetName val="Remove duplicate"/>
      <sheetName val="Delimit Q"/>
      <sheetName val="Delimit A"/>
      <sheetName val="Protection"/>
      <sheetName val="Paste Special"/>
      <sheetName val="List Q"/>
      <sheetName val="List A"/>
      <sheetName val="Troubleshoot"/>
      <sheetName val="Iserror"/>
      <sheetName val="DSum - Arvind"/>
      <sheetName val="Nested function Q"/>
      <sheetName val="Nested function A"/>
      <sheetName val="Multiple Functions Q"/>
      <sheetName val="Multiple Functions A"/>
      <sheetName val="Waterfall Q"/>
      <sheetName val="Waterfall A"/>
      <sheetName val="Chart and List Q"/>
      <sheetName val="Chart and List A"/>
      <sheetName val="MACROS"/>
      <sheetName val="Macros-old"/>
      <sheetName val="Functions - Others"/>
      <sheetName val="Keyboard Shortcu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ntents"/>
      <sheetName val="Nested function"/>
      <sheetName val="Multiple selection"/>
      <sheetName val="VLookup errors"/>
      <sheetName val="Marco"/>
      <sheetName val="Functions"/>
      <sheetName val="List"/>
      <sheetName val="Subtotal"/>
      <sheetName val="Advanced Filter"/>
      <sheetName val="Conditional format"/>
      <sheetName val="Auto fill"/>
      <sheetName val="Paste Special"/>
      <sheetName val="Protection"/>
      <sheetName val="Keyboard Shortcuts"/>
      <sheetName val="Totals"/>
      <sheetName val="Illustration"/>
    </sheetNames>
    <sheetDataSet>
      <sheetData sheetId="0"/>
      <sheetData sheetId="1"/>
      <sheetData sheetId="2"/>
      <sheetData sheetId="3"/>
      <sheetData sheetId="4"/>
      <sheetData sheetId="5"/>
      <sheetData sheetId="6">
        <row r="11">
          <cell r="B11" t="str">
            <v>Resident</v>
          </cell>
        </row>
        <row r="12">
          <cell r="B12" t="str">
            <v>Resident but Not Ordinarily Resident</v>
          </cell>
        </row>
        <row r="13">
          <cell r="B13" t="str">
            <v>Non Resident</v>
          </cell>
        </row>
      </sheetData>
      <sheetData sheetId="7"/>
      <sheetData sheetId="8"/>
      <sheetData sheetId="9"/>
      <sheetData sheetId="10"/>
      <sheetData sheetId="11"/>
      <sheetData sheetId="12"/>
      <sheetData sheetId="13"/>
      <sheetData sheetId="14"/>
      <sheetData sheetId="15"/>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Working Day (2)"/>
      <sheetName val="Summary"/>
      <sheetName val="multiple sum"/>
      <sheetName val="multiple count"/>
      <sheetName val="Text"/>
      <sheetName val="Performance"/>
      <sheetName val="Area"/>
      <sheetName val="Working Day"/>
      <sheetName val="Holiday Calculation"/>
      <sheetName val="loans"/>
      <sheetName val="Simple"/>
      <sheetName val="Compound1"/>
      <sheetName val="Compound2"/>
      <sheetName val="Annuity Calculator"/>
      <sheetName val="Depreciation"/>
      <sheetName val="TextOnly"/>
      <sheetName val="NonDuplicates"/>
      <sheetName val="BeginWithA"/>
      <sheetName val="MondayOnly"/>
      <sheetName val="StayWithinBudget"/>
      <sheetName val="PIVOT TABLE"/>
      <sheetName val="PT 1"/>
      <sheetName val="PT 2"/>
      <sheetName val="PT 3"/>
      <sheetName val="ARRAY"/>
      <sheetName val="ARRAY WITH Text"/>
      <sheetName val="ARRAY WITH Numbers"/>
      <sheetName val="# of Text with Array"/>
      <sheetName val="Average with Array"/>
      <sheetName val="Array example 1"/>
      <sheetName val="Array example 2"/>
      <sheetName val="Array example 3"/>
      <sheetName val="Two way DATA Table"/>
      <sheetName val="Two way DATA Table 2"/>
      <sheetName val="Scenario Mgr."/>
      <sheetName val="Scenario Summary"/>
      <sheetName val="Scenario PivotT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4">
          <cell r="B4">
            <v>275000</v>
          </cell>
        </row>
      </sheetData>
      <sheetData sheetId="33"/>
      <sheetData sheetId="34">
        <row r="2">
          <cell r="B2">
            <v>30</v>
          </cell>
        </row>
        <row r="3">
          <cell r="B3">
            <v>57</v>
          </cell>
        </row>
      </sheetData>
      <sheetData sheetId="35"/>
      <sheetData sheetId="36"/>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Working Day (2)"/>
      <sheetName val="Summary"/>
      <sheetName val="multiple sum"/>
      <sheetName val="multiple count"/>
      <sheetName val="Text"/>
      <sheetName val="Performance"/>
      <sheetName val="Area"/>
      <sheetName val="Working Day"/>
      <sheetName val="Holiday Calculation"/>
      <sheetName val="loans"/>
      <sheetName val="Simple"/>
      <sheetName val="Compound1"/>
      <sheetName val="Compound2"/>
      <sheetName val="Annuity Calculator"/>
      <sheetName val="Depreciation"/>
      <sheetName val="TextOnly"/>
      <sheetName val="NonDuplicates"/>
      <sheetName val="BeginWithA"/>
      <sheetName val="MondayOnly"/>
      <sheetName val="StayWithinBudget"/>
      <sheetName val="PIVOT TABLE"/>
      <sheetName val="PT 1"/>
      <sheetName val="PT 2"/>
      <sheetName val="PT 3"/>
      <sheetName val="ARRAY"/>
      <sheetName val="ARRAY WITH Text"/>
      <sheetName val="ARRAY WITH Numbers"/>
      <sheetName val="# of Text with Array"/>
      <sheetName val="Average with Array"/>
      <sheetName val="Array example 1"/>
      <sheetName val="Array example 2"/>
      <sheetName val="Array example 3"/>
      <sheetName val="Two way DATA Table"/>
      <sheetName val="Two way DATA Table 2"/>
      <sheetName val="Scenario Mgr."/>
      <sheetName val="Scenario Summary"/>
      <sheetName val="Scenario Pivot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4">
          <cell r="B4">
            <v>275000</v>
          </cell>
        </row>
      </sheetData>
      <sheetData sheetId="32" refreshError="1">
        <row r="4">
          <cell r="B4">
            <v>275000</v>
          </cell>
        </row>
      </sheetData>
      <sheetData sheetId="33">
        <row r="2">
          <cell r="B2">
            <v>30</v>
          </cell>
        </row>
      </sheetData>
      <sheetData sheetId="34" refreshError="1">
        <row r="2">
          <cell r="B2">
            <v>30</v>
          </cell>
        </row>
        <row r="3">
          <cell r="B3">
            <v>57</v>
          </cell>
        </row>
      </sheetData>
      <sheetData sheetId="35" refreshError="1"/>
      <sheetData sheetId="36"/>
    </sheetDataSet>
  </externalBook>
</externalLink>
</file>

<file path=xl/tables/table1.xml><?xml version="1.0" encoding="utf-8"?>
<table xmlns="http://schemas.openxmlformats.org/spreadsheetml/2006/main" id="2" name="Table13" displayName="Table13" ref="A1:F713" totalsRowShown="0" headerRowDxfId="8">
  <sortState ref="A2:G713">
    <sortCondition ref="A1:A713"/>
  </sortState>
  <tableColumns count="6">
    <tableColumn id="1" name="Date" dataDxfId="7"/>
    <tableColumn id="2" name="Amount" dataDxfId="6"/>
    <tableColumn id="3" name="AcctType"/>
    <tableColumn id="4" name="OpenedBy"/>
    <tableColumn id="5" name="Branch"/>
    <tableColumn id="6" name="Customer"/>
  </tableColumns>
  <tableStyleInfo name="TableStyleLight8" showFirstColumn="0" showLastColumn="0" showRowStripes="1" showColumnStripes="0"/>
</table>
</file>

<file path=xl/tables/table2.xml><?xml version="1.0" encoding="utf-8"?>
<table xmlns="http://schemas.openxmlformats.org/spreadsheetml/2006/main" id="3" name="Table14" displayName="Table14" ref="A4:D10" totalsRowShown="0" headerRowDxfId="5" dataDxfId="4" dataCellStyle="Hyperlink">
  <autoFilter ref="A4:D10"/>
  <tableColumns count="4">
    <tableColumn id="1" name="Month" dataDxfId="3"/>
    <tableColumn id="2" name="&lt; 30" dataDxfId="2"/>
    <tableColumn id="3" name="30-49" dataDxfId="1"/>
    <tableColumn id="4" name="50+" dataDxfId="0"/>
  </tableColumns>
  <tableStyleInfo name="TableStyleLight9" showFirstColumn="0" showLastColumn="0" showRowStripes="1" showColumnStripes="0"/>
</table>
</file>

<file path=xl/tables/table3.xml><?xml version="1.0" encoding="utf-8"?>
<table xmlns="http://schemas.openxmlformats.org/spreadsheetml/2006/main" id="4" name="Table15" displayName="Table15" ref="A1:B5" totalsRowShown="0">
  <autoFilter ref="A1:B5"/>
  <tableColumns count="2">
    <tableColumn id="1" name="Version"/>
    <tableColumn id="2" name="Number of user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8.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7.bin"/></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sheetPr codeName="Sheet1"/>
  <dimension ref="A1:G273"/>
  <sheetViews>
    <sheetView workbookViewId="0">
      <selection activeCell="C278" sqref="C278"/>
    </sheetView>
  </sheetViews>
  <sheetFormatPr defaultRowHeight="12.75"/>
  <sheetData>
    <row r="1" spans="1:7">
      <c r="C1" t="s">
        <v>1212</v>
      </c>
    </row>
    <row r="2" spans="1:7">
      <c r="A2" t="s">
        <v>1209</v>
      </c>
      <c r="C2" t="s">
        <v>1210</v>
      </c>
      <c r="D2" t="s">
        <v>1213</v>
      </c>
    </row>
    <row r="3" spans="1:7">
      <c r="C3" t="s">
        <v>1211</v>
      </c>
    </row>
    <row r="6" spans="1:7">
      <c r="A6" s="14" t="s">
        <v>1214</v>
      </c>
      <c r="G6" t="s">
        <v>1215</v>
      </c>
    </row>
    <row r="7" spans="1:7">
      <c r="A7" t="s">
        <v>1216</v>
      </c>
      <c r="G7" t="s">
        <v>1216</v>
      </c>
    </row>
    <row r="8" spans="1:7">
      <c r="A8" t="s">
        <v>1217</v>
      </c>
      <c r="G8" t="s">
        <v>1218</v>
      </c>
    </row>
    <row r="9" spans="1:7">
      <c r="A9" t="s">
        <v>1216</v>
      </c>
      <c r="G9" t="s">
        <v>1216</v>
      </c>
    </row>
    <row r="11" spans="1:7">
      <c r="A11" t="s">
        <v>1216</v>
      </c>
      <c r="G11" t="s">
        <v>1216</v>
      </c>
    </row>
    <row r="12" spans="1:7">
      <c r="A12" t="s">
        <v>1219</v>
      </c>
      <c r="G12" t="s">
        <v>1219</v>
      </c>
    </row>
    <row r="13" spans="1:7">
      <c r="A13" t="s">
        <v>1220</v>
      </c>
      <c r="G13" t="s">
        <v>1221</v>
      </c>
    </row>
    <row r="14" spans="1:7">
      <c r="A14" t="s">
        <v>1222</v>
      </c>
      <c r="G14" t="s">
        <v>1222</v>
      </c>
    </row>
    <row r="18" spans="1:1">
      <c r="A18" s="23" t="s">
        <v>1223</v>
      </c>
    </row>
    <row r="21" spans="1:1">
      <c r="A21" s="23" t="s">
        <v>1224</v>
      </c>
    </row>
    <row r="22" spans="1:1">
      <c r="A22" s="23" t="s">
        <v>1225</v>
      </c>
    </row>
    <row r="24" spans="1:1">
      <c r="A24" s="23" t="s">
        <v>1226</v>
      </c>
    </row>
    <row r="25" spans="1:1">
      <c r="A25" s="23" t="s">
        <v>1227</v>
      </c>
    </row>
    <row r="29" spans="1:1">
      <c r="A29" s="23" t="s">
        <v>1228</v>
      </c>
    </row>
    <row r="31" spans="1:1">
      <c r="A31" s="23" t="s">
        <v>1229</v>
      </c>
    </row>
    <row r="33" spans="1:1">
      <c r="A33" s="23" t="s">
        <v>1230</v>
      </c>
    </row>
    <row r="34" spans="1:1">
      <c r="A34" s="23" t="s">
        <v>1231</v>
      </c>
    </row>
    <row r="35" spans="1:1">
      <c r="A35" s="23" t="s">
        <v>1232</v>
      </c>
    </row>
    <row r="37" spans="1:1">
      <c r="A37" s="357" t="s">
        <v>1233</v>
      </c>
    </row>
    <row r="39" spans="1:1">
      <c r="A39" s="357" t="s">
        <v>1236</v>
      </c>
    </row>
    <row r="40" spans="1:1">
      <c r="A40" t="s">
        <v>1234</v>
      </c>
    </row>
    <row r="42" spans="1:1">
      <c r="A42" t="s">
        <v>1235</v>
      </c>
    </row>
    <row r="44" spans="1:1">
      <c r="A44" t="s">
        <v>1222</v>
      </c>
    </row>
    <row r="47" spans="1:1">
      <c r="A47" s="357" t="s">
        <v>1237</v>
      </c>
    </row>
    <row r="48" spans="1:1">
      <c r="A48" t="s">
        <v>1253</v>
      </c>
    </row>
    <row r="49" spans="1:2">
      <c r="B49" t="s">
        <v>1254</v>
      </c>
    </row>
    <row r="53" spans="1:2">
      <c r="A53" t="s">
        <v>1255</v>
      </c>
    </row>
    <row r="54" spans="1:2">
      <c r="B54" t="s">
        <v>1256</v>
      </c>
    </row>
    <row r="58" spans="1:2">
      <c r="A58" t="s">
        <v>1257</v>
      </c>
    </row>
    <row r="59" spans="1:2">
      <c r="B59" t="s">
        <v>1258</v>
      </c>
    </row>
    <row r="63" spans="1:2">
      <c r="A63" t="s">
        <v>1259</v>
      </c>
    </row>
    <row r="64" spans="1:2">
      <c r="B64" t="s">
        <v>1260</v>
      </c>
    </row>
    <row r="68" spans="1:2">
      <c r="A68" t="s">
        <v>1261</v>
      </c>
    </row>
    <row r="69" spans="1:2">
      <c r="B69" t="s">
        <v>1262</v>
      </c>
    </row>
    <row r="73" spans="1:2">
      <c r="A73" t="s">
        <v>1263</v>
      </c>
    </row>
    <row r="74" spans="1:2">
      <c r="B74" t="s">
        <v>1264</v>
      </c>
    </row>
    <row r="78" spans="1:2">
      <c r="A78" t="s">
        <v>1265</v>
      </c>
    </row>
    <row r="79" spans="1:2">
      <c r="B79" t="s">
        <v>1266</v>
      </c>
    </row>
    <row r="83" spans="1:2">
      <c r="A83" t="s">
        <v>1267</v>
      </c>
    </row>
    <row r="84" spans="1:2">
      <c r="B84" t="s">
        <v>1268</v>
      </c>
    </row>
    <row r="89" spans="1:2">
      <c r="A89" t="s">
        <v>1238</v>
      </c>
    </row>
    <row r="90" spans="1:2">
      <c r="A90" t="s">
        <v>1239</v>
      </c>
    </row>
    <row r="92" spans="1:2">
      <c r="A92" t="s">
        <v>1240</v>
      </c>
    </row>
    <row r="93" spans="1:2">
      <c r="A93" t="s">
        <v>1241</v>
      </c>
    </row>
    <row r="94" spans="1:2">
      <c r="A94" t="s">
        <v>1242</v>
      </c>
    </row>
    <row r="95" spans="1:2">
      <c r="A95" t="s">
        <v>1243</v>
      </c>
    </row>
    <row r="96" spans="1:2">
      <c r="A96" t="s">
        <v>1244</v>
      </c>
    </row>
    <row r="97" spans="1:1">
      <c r="A97" t="s">
        <v>1241</v>
      </c>
    </row>
    <row r="98" spans="1:1">
      <c r="A98" t="s">
        <v>1243</v>
      </c>
    </row>
    <row r="99" spans="1:1">
      <c r="A99" t="s">
        <v>1245</v>
      </c>
    </row>
    <row r="100" spans="1:1">
      <c r="A100" t="s">
        <v>1246</v>
      </c>
    </row>
    <row r="101" spans="1:1">
      <c r="A101" t="s">
        <v>1247</v>
      </c>
    </row>
    <row r="102" spans="1:1">
      <c r="A102" t="s">
        <v>1248</v>
      </c>
    </row>
    <row r="103" spans="1:1">
      <c r="A103" t="s">
        <v>1241</v>
      </c>
    </row>
    <row r="104" spans="1:1">
      <c r="A104" t="s">
        <v>1249</v>
      </c>
    </row>
    <row r="105" spans="1:1">
      <c r="A105" t="s">
        <v>1250</v>
      </c>
    </row>
    <row r="106" spans="1:1">
      <c r="A106" t="s">
        <v>1251</v>
      </c>
    </row>
    <row r="107" spans="1:1">
      <c r="A107" t="s">
        <v>1252</v>
      </c>
    </row>
    <row r="111" spans="1:1">
      <c r="A111" t="s">
        <v>1222</v>
      </c>
    </row>
    <row r="115" spans="1:1">
      <c r="A115" t="s">
        <v>1238</v>
      </c>
    </row>
    <row r="118" spans="1:1">
      <c r="A118" t="s">
        <v>1269</v>
      </c>
    </row>
    <row r="122" spans="1:1">
      <c r="A122" t="s">
        <v>1270</v>
      </c>
    </row>
    <row r="123" spans="1:1">
      <c r="A123" t="s">
        <v>1271</v>
      </c>
    </row>
    <row r="124" spans="1:1">
      <c r="A124" t="s">
        <v>1272</v>
      </c>
    </row>
    <row r="125" spans="1:1">
      <c r="A125" t="s">
        <v>1273</v>
      </c>
    </row>
    <row r="126" spans="1:1">
      <c r="A126" t="s">
        <v>1274</v>
      </c>
    </row>
    <row r="127" spans="1:1">
      <c r="A127" t="s">
        <v>1273</v>
      </c>
    </row>
    <row r="128" spans="1:1">
      <c r="A128" t="s">
        <v>1275</v>
      </c>
    </row>
    <row r="129" spans="1:1">
      <c r="A129" t="s">
        <v>1273</v>
      </c>
    </row>
    <row r="130" spans="1:1">
      <c r="A130" t="s">
        <v>1276</v>
      </c>
    </row>
    <row r="131" spans="1:1">
      <c r="A131" t="s">
        <v>1273</v>
      </c>
    </row>
    <row r="132" spans="1:1">
      <c r="A132" t="s">
        <v>1277</v>
      </c>
    </row>
    <row r="133" spans="1:1">
      <c r="A133" t="s">
        <v>1278</v>
      </c>
    </row>
    <row r="134" spans="1:1">
      <c r="A134" t="s">
        <v>1279</v>
      </c>
    </row>
    <row r="135" spans="1:1">
      <c r="A135" t="s">
        <v>1273</v>
      </c>
    </row>
    <row r="136" spans="1:1">
      <c r="A136" t="s">
        <v>1280</v>
      </c>
    </row>
    <row r="137" spans="1:1">
      <c r="A137" t="s">
        <v>1273</v>
      </c>
    </row>
    <row r="138" spans="1:1">
      <c r="A138" t="s">
        <v>1281</v>
      </c>
    </row>
    <row r="139" spans="1:1">
      <c r="A139" t="s">
        <v>1273</v>
      </c>
    </row>
    <row r="140" spans="1:1">
      <c r="A140" t="s">
        <v>1282</v>
      </c>
    </row>
    <row r="141" spans="1:1">
      <c r="A141" t="s">
        <v>1273</v>
      </c>
    </row>
    <row r="142" spans="1:1">
      <c r="A142" t="s">
        <v>1280</v>
      </c>
    </row>
    <row r="143" spans="1:1">
      <c r="A143" t="s">
        <v>1273</v>
      </c>
    </row>
    <row r="144" spans="1:1">
      <c r="A144" t="s">
        <v>1283</v>
      </c>
    </row>
    <row r="145" spans="1:1">
      <c r="A145" t="s">
        <v>1284</v>
      </c>
    </row>
    <row r="146" spans="1:1">
      <c r="A146" t="s">
        <v>1285</v>
      </c>
    </row>
    <row r="147" spans="1:1">
      <c r="A147" t="s">
        <v>1273</v>
      </c>
    </row>
    <row r="148" spans="1:1">
      <c r="A148" t="s">
        <v>1286</v>
      </c>
    </row>
    <row r="149" spans="1:1">
      <c r="A149" t="s">
        <v>1273</v>
      </c>
    </row>
    <row r="150" spans="1:1">
      <c r="A150" t="s">
        <v>1287</v>
      </c>
    </row>
    <row r="151" spans="1:1">
      <c r="A151" t="s">
        <v>1273</v>
      </c>
    </row>
    <row r="152" spans="1:1">
      <c r="A152" t="s">
        <v>1288</v>
      </c>
    </row>
    <row r="153" spans="1:1">
      <c r="A153" t="s">
        <v>1273</v>
      </c>
    </row>
    <row r="154" spans="1:1">
      <c r="A154" t="s">
        <v>1286</v>
      </c>
    </row>
    <row r="155" spans="1:1">
      <c r="A155" t="s">
        <v>1273</v>
      </c>
    </row>
    <row r="156" spans="1:1">
      <c r="A156" t="s">
        <v>1289</v>
      </c>
    </row>
    <row r="157" spans="1:1">
      <c r="A157" t="s">
        <v>1284</v>
      </c>
    </row>
    <row r="158" spans="1:1">
      <c r="A158" t="s">
        <v>1290</v>
      </c>
    </row>
    <row r="159" spans="1:1">
      <c r="A159" t="s">
        <v>1273</v>
      </c>
    </row>
    <row r="160" spans="1:1">
      <c r="A160" t="s">
        <v>1291</v>
      </c>
    </row>
    <row r="161" spans="1:1">
      <c r="A161" t="s">
        <v>1273</v>
      </c>
    </row>
    <row r="162" spans="1:1">
      <c r="A162" t="s">
        <v>1292</v>
      </c>
    </row>
    <row r="163" spans="1:1">
      <c r="A163" t="s">
        <v>1273</v>
      </c>
    </row>
    <row r="164" spans="1:1">
      <c r="A164" t="s">
        <v>1286</v>
      </c>
    </row>
    <row r="165" spans="1:1">
      <c r="A165" t="s">
        <v>1273</v>
      </c>
    </row>
    <row r="166" spans="1:1">
      <c r="A166" t="s">
        <v>1288</v>
      </c>
    </row>
    <row r="167" spans="1:1">
      <c r="A167" t="s">
        <v>1273</v>
      </c>
    </row>
    <row r="168" spans="1:1">
      <c r="A168" t="s">
        <v>1289</v>
      </c>
    </row>
    <row r="169" spans="1:1">
      <c r="A169" t="s">
        <v>1284</v>
      </c>
    </row>
    <row r="170" spans="1:1">
      <c r="A170" t="s">
        <v>1283</v>
      </c>
    </row>
    <row r="171" spans="1:1">
      <c r="A171" t="s">
        <v>1273</v>
      </c>
    </row>
    <row r="172" spans="1:1">
      <c r="A172" t="s">
        <v>1293</v>
      </c>
    </row>
    <row r="173" spans="1:1">
      <c r="A173" t="s">
        <v>1273</v>
      </c>
    </row>
    <row r="174" spans="1:1">
      <c r="A174" t="s">
        <v>1293</v>
      </c>
    </row>
    <row r="175" spans="1:1">
      <c r="A175" t="s">
        <v>1273</v>
      </c>
    </row>
    <row r="176" spans="1:1">
      <c r="A176" t="s">
        <v>1293</v>
      </c>
    </row>
    <row r="177" spans="1:1">
      <c r="A177" t="s">
        <v>1273</v>
      </c>
    </row>
    <row r="178" spans="1:1">
      <c r="A178" t="s">
        <v>1293</v>
      </c>
    </row>
    <row r="179" spans="1:1">
      <c r="A179" t="s">
        <v>1273</v>
      </c>
    </row>
    <row r="180" spans="1:1">
      <c r="A180" t="s">
        <v>1289</v>
      </c>
    </row>
    <row r="181" spans="1:1">
      <c r="A181" t="s">
        <v>1294</v>
      </c>
    </row>
    <row r="182" spans="1:1">
      <c r="A182" t="s">
        <v>1241</v>
      </c>
    </row>
    <row r="183" spans="1:1">
      <c r="A183" t="s">
        <v>1241</v>
      </c>
    </row>
    <row r="184" spans="1:1">
      <c r="A184" t="s">
        <v>1242</v>
      </c>
    </row>
    <row r="185" spans="1:1">
      <c r="A185" t="s">
        <v>1295</v>
      </c>
    </row>
    <row r="186" spans="1:1">
      <c r="A186" t="s">
        <v>1296</v>
      </c>
    </row>
    <row r="187" spans="1:1">
      <c r="A187" t="s">
        <v>1241</v>
      </c>
    </row>
    <row r="188" spans="1:1">
      <c r="A188" t="s">
        <v>1297</v>
      </c>
    </row>
    <row r="189" spans="1:1">
      <c r="A189" t="s">
        <v>1241</v>
      </c>
    </row>
    <row r="190" spans="1:1">
      <c r="A190" t="s">
        <v>1298</v>
      </c>
    </row>
    <row r="191" spans="1:1">
      <c r="A191" t="s">
        <v>1222</v>
      </c>
    </row>
    <row r="194" spans="1:1">
      <c r="A194" s="23" t="s">
        <v>1307</v>
      </c>
    </row>
    <row r="195" spans="1:1">
      <c r="A195" t="s">
        <v>1238</v>
      </c>
    </row>
    <row r="198" spans="1:1">
      <c r="A198" t="s">
        <v>1269</v>
      </c>
    </row>
    <row r="202" spans="1:1">
      <c r="A202" t="s">
        <v>1270</v>
      </c>
    </row>
    <row r="203" spans="1:1">
      <c r="A203" t="s">
        <v>1271</v>
      </c>
    </row>
    <row r="204" spans="1:1">
      <c r="A204" t="s">
        <v>1272</v>
      </c>
    </row>
    <row r="205" spans="1:1">
      <c r="A205" t="s">
        <v>1273</v>
      </c>
    </row>
    <row r="206" spans="1:1">
      <c r="A206" t="s">
        <v>1274</v>
      </c>
    </row>
    <row r="207" spans="1:1">
      <c r="A207" t="s">
        <v>1273</v>
      </c>
    </row>
    <row r="208" spans="1:1">
      <c r="A208" t="s">
        <v>1275</v>
      </c>
    </row>
    <row r="209" spans="1:1">
      <c r="A209" t="s">
        <v>1273</v>
      </c>
    </row>
    <row r="210" spans="1:1">
      <c r="A210" t="s">
        <v>1276</v>
      </c>
    </row>
    <row r="211" spans="1:1">
      <c r="A211" t="s">
        <v>1273</v>
      </c>
    </row>
    <row r="212" spans="1:1">
      <c r="A212" t="s">
        <v>1277</v>
      </c>
    </row>
    <row r="213" spans="1:1">
      <c r="A213" t="s">
        <v>1278</v>
      </c>
    </row>
    <row r="214" spans="1:1">
      <c r="A214" t="s">
        <v>1279</v>
      </c>
    </row>
    <row r="215" spans="1:1">
      <c r="A215" t="s">
        <v>1273</v>
      </c>
    </row>
    <row r="216" spans="1:1">
      <c r="A216" t="s">
        <v>1280</v>
      </c>
    </row>
    <row r="217" spans="1:1">
      <c r="A217" t="s">
        <v>1273</v>
      </c>
    </row>
    <row r="218" spans="1:1">
      <c r="A218" t="s">
        <v>1281</v>
      </c>
    </row>
    <row r="219" spans="1:1">
      <c r="A219" t="s">
        <v>1273</v>
      </c>
    </row>
    <row r="220" spans="1:1">
      <c r="A220" t="s">
        <v>1282</v>
      </c>
    </row>
    <row r="221" spans="1:1">
      <c r="A221" t="s">
        <v>1273</v>
      </c>
    </row>
    <row r="222" spans="1:1">
      <c r="A222" t="s">
        <v>1280</v>
      </c>
    </row>
    <row r="223" spans="1:1">
      <c r="A223" t="s">
        <v>1273</v>
      </c>
    </row>
    <row r="224" spans="1:1">
      <c r="A224" t="s">
        <v>1283</v>
      </c>
    </row>
    <row r="225" spans="1:1">
      <c r="A225" t="s">
        <v>1284</v>
      </c>
    </row>
    <row r="226" spans="1:1">
      <c r="A226" t="s">
        <v>1285</v>
      </c>
    </row>
    <row r="227" spans="1:1">
      <c r="A227" t="s">
        <v>1273</v>
      </c>
    </row>
    <row r="228" spans="1:1">
      <c r="A228" t="s">
        <v>1286</v>
      </c>
    </row>
    <row r="229" spans="1:1">
      <c r="A229" t="s">
        <v>1273</v>
      </c>
    </row>
    <row r="230" spans="1:1">
      <c r="A230" t="s">
        <v>1287</v>
      </c>
    </row>
    <row r="231" spans="1:1">
      <c r="A231" t="s">
        <v>1273</v>
      </c>
    </row>
    <row r="232" spans="1:1">
      <c r="A232" t="s">
        <v>1288</v>
      </c>
    </row>
    <row r="233" spans="1:1">
      <c r="A233" t="s">
        <v>1273</v>
      </c>
    </row>
    <row r="234" spans="1:1">
      <c r="A234" t="s">
        <v>1286</v>
      </c>
    </row>
    <row r="235" spans="1:1">
      <c r="A235" t="s">
        <v>1273</v>
      </c>
    </row>
    <row r="236" spans="1:1">
      <c r="A236" t="s">
        <v>1289</v>
      </c>
    </row>
    <row r="237" spans="1:1">
      <c r="A237" t="s">
        <v>1284</v>
      </c>
    </row>
    <row r="238" spans="1:1">
      <c r="A238" t="s">
        <v>1290</v>
      </c>
    </row>
    <row r="239" spans="1:1">
      <c r="A239" t="s">
        <v>1273</v>
      </c>
    </row>
    <row r="240" spans="1:1">
      <c r="A240" t="s">
        <v>1291</v>
      </c>
    </row>
    <row r="241" spans="1:1">
      <c r="A241" t="s">
        <v>1273</v>
      </c>
    </row>
    <row r="242" spans="1:1">
      <c r="A242" t="s">
        <v>1292</v>
      </c>
    </row>
    <row r="243" spans="1:1">
      <c r="A243" t="s">
        <v>1273</v>
      </c>
    </row>
    <row r="244" spans="1:1">
      <c r="A244" t="s">
        <v>1286</v>
      </c>
    </row>
    <row r="245" spans="1:1">
      <c r="A245" t="s">
        <v>1273</v>
      </c>
    </row>
    <row r="246" spans="1:1">
      <c r="A246" t="s">
        <v>1288</v>
      </c>
    </row>
    <row r="247" spans="1:1">
      <c r="A247" t="s">
        <v>1273</v>
      </c>
    </row>
    <row r="248" spans="1:1">
      <c r="A248" t="s">
        <v>1289</v>
      </c>
    </row>
    <row r="249" spans="1:1">
      <c r="A249" t="s">
        <v>1284</v>
      </c>
    </row>
    <row r="250" spans="1:1">
      <c r="A250" t="s">
        <v>1283</v>
      </c>
    </row>
    <row r="251" spans="1:1">
      <c r="A251" t="s">
        <v>1273</v>
      </c>
    </row>
    <row r="252" spans="1:1">
      <c r="A252" t="s">
        <v>1299</v>
      </c>
    </row>
    <row r="253" spans="1:1">
      <c r="A253" t="s">
        <v>1273</v>
      </c>
    </row>
    <row r="254" spans="1:1">
      <c r="A254" t="s">
        <v>1293</v>
      </c>
    </row>
    <row r="255" spans="1:1">
      <c r="A255" t="s">
        <v>1273</v>
      </c>
    </row>
    <row r="256" spans="1:1">
      <c r="A256" t="s">
        <v>1293</v>
      </c>
    </row>
    <row r="257" spans="1:1">
      <c r="A257" t="s">
        <v>1273</v>
      </c>
    </row>
    <row r="258" spans="1:1">
      <c r="A258" t="s">
        <v>1293</v>
      </c>
    </row>
    <row r="259" spans="1:1">
      <c r="A259" t="s">
        <v>1273</v>
      </c>
    </row>
    <row r="260" spans="1:1">
      <c r="A260" t="s">
        <v>1289</v>
      </c>
    </row>
    <row r="261" spans="1:1">
      <c r="A261" t="s">
        <v>1294</v>
      </c>
    </row>
    <row r="262" spans="1:1">
      <c r="A262" t="s">
        <v>1241</v>
      </c>
    </row>
    <row r="263" spans="1:1">
      <c r="A263" t="s">
        <v>1300</v>
      </c>
    </row>
    <row r="264" spans="1:1">
      <c r="A264" t="s">
        <v>1301</v>
      </c>
    </row>
    <row r="265" spans="1:1">
      <c r="A265" t="s">
        <v>1302</v>
      </c>
    </row>
    <row r="266" spans="1:1">
      <c r="A266" t="s">
        <v>1303</v>
      </c>
    </row>
    <row r="268" spans="1:1">
      <c r="A268" t="s">
        <v>1304</v>
      </c>
    </row>
    <row r="270" spans="1:1">
      <c r="A270" t="s">
        <v>1305</v>
      </c>
    </row>
    <row r="271" spans="1:1">
      <c r="A271" t="s">
        <v>1306</v>
      </c>
    </row>
    <row r="272" spans="1:1">
      <c r="A272" t="s">
        <v>1298</v>
      </c>
    </row>
    <row r="273" spans="1:1">
      <c r="A273" t="s">
        <v>1222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A1:C98"/>
  <sheetViews>
    <sheetView showGridLines="0" topLeftCell="A48" workbookViewId="0">
      <selection activeCell="B77" sqref="B77"/>
    </sheetView>
  </sheetViews>
  <sheetFormatPr defaultRowHeight="12.75"/>
  <cols>
    <col min="1" max="1" width="25.85546875" bestFit="1" customWidth="1"/>
    <col min="2" max="2" width="41.85546875" bestFit="1" customWidth="1"/>
  </cols>
  <sheetData>
    <row r="1" spans="1:2" ht="13.5" thickBot="1">
      <c r="A1" s="358" t="s">
        <v>406</v>
      </c>
      <c r="B1" s="359"/>
    </row>
    <row r="4" spans="1:2">
      <c r="A4" s="32" t="s">
        <v>150</v>
      </c>
    </row>
    <row r="5" spans="1:2">
      <c r="B5" s="23" t="s">
        <v>151</v>
      </c>
    </row>
    <row r="6" spans="1:2">
      <c r="A6" s="32"/>
      <c r="B6" s="23" t="s">
        <v>152</v>
      </c>
    </row>
    <row r="7" spans="1:2">
      <c r="B7" s="23"/>
    </row>
    <row r="9" spans="1:2">
      <c r="A9" s="32" t="s">
        <v>153</v>
      </c>
    </row>
    <row r="10" spans="1:2">
      <c r="B10" s="23" t="s">
        <v>154</v>
      </c>
    </row>
    <row r="11" spans="1:2">
      <c r="B11" s="23" t="s">
        <v>155</v>
      </c>
    </row>
    <row r="12" spans="1:2">
      <c r="B12" s="23" t="s">
        <v>156</v>
      </c>
    </row>
    <row r="13" spans="1:2">
      <c r="B13" s="23" t="s">
        <v>157</v>
      </c>
    </row>
    <row r="14" spans="1:2">
      <c r="B14" s="23" t="s">
        <v>158</v>
      </c>
    </row>
    <row r="16" spans="1:2">
      <c r="A16" s="32" t="s">
        <v>159</v>
      </c>
    </row>
    <row r="17" spans="1:2">
      <c r="B17" s="23" t="s">
        <v>160</v>
      </c>
    </row>
    <row r="18" spans="1:2">
      <c r="B18" s="23" t="s">
        <v>161</v>
      </c>
    </row>
    <row r="19" spans="1:2">
      <c r="B19" s="23" t="s">
        <v>162</v>
      </c>
    </row>
    <row r="20" spans="1:2">
      <c r="B20" s="23" t="s">
        <v>163</v>
      </c>
    </row>
    <row r="21" spans="1:2">
      <c r="B21" s="23" t="s">
        <v>164</v>
      </c>
    </row>
    <row r="22" spans="1:2">
      <c r="B22" s="23" t="s">
        <v>165</v>
      </c>
    </row>
    <row r="23" spans="1:2">
      <c r="B23" s="23" t="s">
        <v>166</v>
      </c>
    </row>
    <row r="24" spans="1:2">
      <c r="B24" s="23" t="s">
        <v>167</v>
      </c>
    </row>
    <row r="25" spans="1:2">
      <c r="B25" s="23" t="s">
        <v>168</v>
      </c>
    </row>
    <row r="26" spans="1:2">
      <c r="B26" s="23" t="s">
        <v>169</v>
      </c>
    </row>
    <row r="27" spans="1:2">
      <c r="B27" s="23" t="s">
        <v>170</v>
      </c>
    </row>
    <row r="29" spans="1:2">
      <c r="A29" s="32" t="s">
        <v>171</v>
      </c>
    </row>
    <row r="30" spans="1:2">
      <c r="B30" s="23" t="s">
        <v>172</v>
      </c>
    </row>
    <row r="31" spans="1:2">
      <c r="B31" s="23" t="s">
        <v>173</v>
      </c>
    </row>
    <row r="32" spans="1:2">
      <c r="B32" s="23" t="s">
        <v>174</v>
      </c>
    </row>
    <row r="33" spans="1:2">
      <c r="B33" s="23" t="s">
        <v>175</v>
      </c>
    </row>
    <row r="34" spans="1:2">
      <c r="B34" s="23" t="s">
        <v>176</v>
      </c>
    </row>
    <row r="35" spans="1:2">
      <c r="B35" s="23" t="s">
        <v>177</v>
      </c>
    </row>
    <row r="36" spans="1:2">
      <c r="B36" s="23" t="s">
        <v>178</v>
      </c>
    </row>
    <row r="37" spans="1:2">
      <c r="B37" s="23" t="s">
        <v>179</v>
      </c>
    </row>
    <row r="38" spans="1:2">
      <c r="B38" s="23" t="s">
        <v>180</v>
      </c>
    </row>
    <row r="39" spans="1:2">
      <c r="B39" s="23" t="s">
        <v>181</v>
      </c>
    </row>
    <row r="40" spans="1:2">
      <c r="B40" s="23" t="s">
        <v>182</v>
      </c>
    </row>
    <row r="41" spans="1:2">
      <c r="B41" s="23" t="s">
        <v>183</v>
      </c>
    </row>
    <row r="42" spans="1:2">
      <c r="B42" s="23" t="s">
        <v>184</v>
      </c>
    </row>
    <row r="43" spans="1:2">
      <c r="B43" s="23" t="s">
        <v>185</v>
      </c>
    </row>
    <row r="44" spans="1:2">
      <c r="B44" s="23" t="s">
        <v>186</v>
      </c>
    </row>
    <row r="45" spans="1:2">
      <c r="B45" s="23" t="s">
        <v>187</v>
      </c>
    </row>
    <row r="47" spans="1:2">
      <c r="A47" s="32" t="s">
        <v>200</v>
      </c>
    </row>
    <row r="48" spans="1:2">
      <c r="B48" s="23" t="s">
        <v>201</v>
      </c>
    </row>
    <row r="49" spans="1:3">
      <c r="B49" s="23" t="s">
        <v>202</v>
      </c>
    </row>
    <row r="51" spans="1:3">
      <c r="A51" s="45" t="s">
        <v>217</v>
      </c>
    </row>
    <row r="52" spans="1:3">
      <c r="B52" s="32" t="s">
        <v>218</v>
      </c>
    </row>
    <row r="53" spans="1:3">
      <c r="B53" s="32" t="s">
        <v>219</v>
      </c>
    </row>
    <row r="55" spans="1:3">
      <c r="A55" s="45" t="s">
        <v>265</v>
      </c>
    </row>
    <row r="56" spans="1:3">
      <c r="B56" s="32" t="s">
        <v>278</v>
      </c>
    </row>
    <row r="57" spans="1:3">
      <c r="C57" s="23" t="s">
        <v>279</v>
      </c>
    </row>
    <row r="58" spans="1:3">
      <c r="C58" s="23" t="s">
        <v>280</v>
      </c>
    </row>
    <row r="59" spans="1:3">
      <c r="C59" s="23" t="s">
        <v>281</v>
      </c>
    </row>
    <row r="60" spans="1:3">
      <c r="C60" s="23" t="s">
        <v>282</v>
      </c>
    </row>
    <row r="61" spans="1:3">
      <c r="C61" s="23" t="s">
        <v>283</v>
      </c>
    </row>
    <row r="62" spans="1:3">
      <c r="C62" s="23" t="s">
        <v>284</v>
      </c>
    </row>
    <row r="63" spans="1:3">
      <c r="B63" s="32" t="s">
        <v>285</v>
      </c>
    </row>
    <row r="64" spans="1:3">
      <c r="B64" s="32" t="s">
        <v>286</v>
      </c>
    </row>
    <row r="65" spans="1:3">
      <c r="B65" s="32" t="s">
        <v>287</v>
      </c>
    </row>
    <row r="66" spans="1:3">
      <c r="B66" s="32" t="s">
        <v>288</v>
      </c>
    </row>
    <row r="67" spans="1:3">
      <c r="B67" s="32" t="s">
        <v>289</v>
      </c>
    </row>
    <row r="68" spans="1:3">
      <c r="C68" s="23" t="s">
        <v>237</v>
      </c>
    </row>
    <row r="69" spans="1:3">
      <c r="C69" s="23" t="s">
        <v>236</v>
      </c>
    </row>
    <row r="71" spans="1:3">
      <c r="A71" s="45" t="s">
        <v>290</v>
      </c>
    </row>
    <row r="72" spans="1:3">
      <c r="B72" s="32" t="s">
        <v>291</v>
      </c>
    </row>
    <row r="73" spans="1:3">
      <c r="B73" s="32" t="s">
        <v>292</v>
      </c>
    </row>
    <row r="74" spans="1:3">
      <c r="B74" s="32" t="s">
        <v>293</v>
      </c>
    </row>
    <row r="75" spans="1:3">
      <c r="B75" s="32" t="s">
        <v>294</v>
      </c>
    </row>
    <row r="76" spans="1:3">
      <c r="B76" s="32" t="s">
        <v>295</v>
      </c>
    </row>
    <row r="78" spans="1:3">
      <c r="A78" s="32" t="s">
        <v>308</v>
      </c>
    </row>
    <row r="79" spans="1:3">
      <c r="B79" s="32" t="s">
        <v>309</v>
      </c>
    </row>
    <row r="80" spans="1:3">
      <c r="B80" s="32" t="s">
        <v>310</v>
      </c>
    </row>
    <row r="81" spans="1:2">
      <c r="B81" s="32" t="s">
        <v>311</v>
      </c>
    </row>
    <row r="84" spans="1:2">
      <c r="A84" s="32" t="s">
        <v>350</v>
      </c>
    </row>
    <row r="85" spans="1:2">
      <c r="B85" s="32" t="s">
        <v>351</v>
      </c>
    </row>
    <row r="86" spans="1:2">
      <c r="B86" s="32" t="s">
        <v>352</v>
      </c>
    </row>
    <row r="87" spans="1:2">
      <c r="B87" s="32" t="s">
        <v>353</v>
      </c>
    </row>
    <row r="88" spans="1:2">
      <c r="B88" s="32" t="s">
        <v>354</v>
      </c>
    </row>
    <row r="89" spans="1:2">
      <c r="B89" s="32" t="s">
        <v>355</v>
      </c>
    </row>
    <row r="90" spans="1:2">
      <c r="B90" s="32" t="s">
        <v>356</v>
      </c>
    </row>
    <row r="91" spans="1:2">
      <c r="B91" s="32" t="s">
        <v>357</v>
      </c>
    </row>
    <row r="93" spans="1:2">
      <c r="A93" s="45" t="s">
        <v>358</v>
      </c>
    </row>
    <row r="94" spans="1:2">
      <c r="B94" s="32" t="s">
        <v>401</v>
      </c>
    </row>
    <row r="95" spans="1:2">
      <c r="B95" s="32" t="s">
        <v>402</v>
      </c>
    </row>
    <row r="96" spans="1:2">
      <c r="B96" s="32" t="s">
        <v>403</v>
      </c>
    </row>
    <row r="97" spans="2:2">
      <c r="B97" s="32" t="s">
        <v>404</v>
      </c>
    </row>
    <row r="98" spans="2:2">
      <c r="B98" s="32" t="s">
        <v>405</v>
      </c>
    </row>
  </sheetData>
  <mergeCells count="1">
    <mergeCell ref="A1:B1"/>
  </mergeCells>
  <hyperlinks>
    <hyperlink ref="A4" location="'multiple sum'!A1" display="SUM FUNTIONS"/>
    <hyperlink ref="A9" location="'multiple count'!A1" display="COUNT FUNCTIONS"/>
    <hyperlink ref="A16" location="Text!A1" display="TEXT FUNCTIONS"/>
    <hyperlink ref="A29" location="Performance!A1" display="LOGICAL FUNCTIONS"/>
    <hyperlink ref="A47" location="Area!A1" display="FILTER &amp; ADVANCE FILTER"/>
    <hyperlink ref="B52" location="'Working Day'!A1" display="WORKING DAY"/>
    <hyperlink ref="B53" location="'Holiday Calculation'!A1" display="HOLIDAY CALCULATION"/>
    <hyperlink ref="B56" location="loans!A1" display="LOAN CALCULATIONS"/>
    <hyperlink ref="B63" location="Simple!A1" display="SIMPLE INT. CALCULATION"/>
    <hyperlink ref="B64" location="Compound1!A1" display="COMPOUND INT. CALCULATION 1"/>
    <hyperlink ref="B65" location="Compound2!A1" display="COMPOUND INT. CALCULATION 2"/>
    <hyperlink ref="B66" location="'Annuity Calculator'!A1" display="ANNUITY CALCULATION"/>
    <hyperlink ref="B67" location="Depreciation!A1" display="DEPRICIATION CALCULATION"/>
    <hyperlink ref="B72" location="TextOnly!A1" display="TEXT ONLY"/>
    <hyperlink ref="B73" location="NonDuplicates!A1" display="NON DUPLICATES"/>
    <hyperlink ref="B74" location="BeginWithA!A1" display="BEGIN WITH A"/>
    <hyperlink ref="B75" location="MondayOnly!A1" display="MONDAY ONLY"/>
    <hyperlink ref="B76" location="StayWithinBudget!A1" display="BUDGET"/>
    <hyperlink ref="A78" location="'PIVOT TABLE'!A1" display="PIVOT TABLE"/>
    <hyperlink ref="B79" location="'PT 1'!A1" display="PT 1"/>
    <hyperlink ref="B80" location="'PT 2'!A1" display="PT 2"/>
    <hyperlink ref="B81" location="'PT 3'!A1" display="PT 3"/>
    <hyperlink ref="A84" location="ARRAY!A1" display="ARRAY FORMULAS"/>
    <hyperlink ref="B85" location="'ARRAY WITH Text'!A1" display="ARRAY WITH TEXT"/>
    <hyperlink ref="B86" location="'ARRAY WITH Numbers'!A1" display="ARRAY WITH NUMBERS"/>
    <hyperlink ref="B87" location="'# of Text with Array'!A1" display="# OF TEXT WITH ARRAY"/>
    <hyperlink ref="B88" location="'Average with Array'!A1" display="AVERAGE WITH ARRAY"/>
    <hyperlink ref="B89" location="'Array example 1'!A1" display="ARRAY EX. 1"/>
    <hyperlink ref="B90" location="'Array example 2'!A1" display="ARRAY EX. 2"/>
    <hyperlink ref="B91" location="'Array example 3'!A1" display="ARRAY EX. 3"/>
    <hyperlink ref="B94" location="'Two way DATA Table'!A1" display="TWO WAY DATA TABLE 1"/>
    <hyperlink ref="B95" location="'Two way DATA Table 2'!A1" display="TWO WAY DATA TABLE 2"/>
    <hyperlink ref="B96" location="'Scenario Mgr.'!A1" display="SCENARIO MANAGER"/>
    <hyperlink ref="B97" location="'Scenario Summary'!A1" display="SCENARIO SUMMARY"/>
    <hyperlink ref="B98" location="'Scenario PivotTable'!A1" display="SCENARIO PIVOT TABL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H13"/>
  <sheetViews>
    <sheetView workbookViewId="0">
      <selection activeCell="H2" sqref="H2"/>
    </sheetView>
  </sheetViews>
  <sheetFormatPr defaultRowHeight="12.75"/>
  <cols>
    <col min="1" max="1" width="13.42578125" bestFit="1" customWidth="1"/>
    <col min="2" max="2" width="11.28515625" bestFit="1" customWidth="1"/>
    <col min="3" max="3" width="10.7109375" bestFit="1" customWidth="1"/>
    <col min="4" max="5" width="11.28515625" bestFit="1" customWidth="1"/>
    <col min="6" max="6" width="11.85546875" bestFit="1" customWidth="1"/>
    <col min="7" max="7" width="47.140625" bestFit="1" customWidth="1"/>
    <col min="8" max="8" width="27.28515625" customWidth="1"/>
  </cols>
  <sheetData>
    <row r="1" spans="1:8" ht="15">
      <c r="A1" s="1" t="s">
        <v>0</v>
      </c>
      <c r="B1" s="1" t="s">
        <v>1</v>
      </c>
      <c r="C1" s="1" t="s">
        <v>2</v>
      </c>
      <c r="D1" s="1" t="s">
        <v>3</v>
      </c>
      <c r="E1" s="1" t="s">
        <v>4</v>
      </c>
      <c r="F1" s="2" t="s">
        <v>5</v>
      </c>
      <c r="G1" s="3" t="s">
        <v>6</v>
      </c>
      <c r="H1" s="1" t="s">
        <v>7</v>
      </c>
    </row>
    <row r="2" spans="1:8" ht="16.5">
      <c r="A2" s="4" t="s">
        <v>8</v>
      </c>
      <c r="B2" s="4" t="s">
        <v>9</v>
      </c>
      <c r="C2" s="5">
        <v>5000</v>
      </c>
      <c r="D2" s="6">
        <v>39173</v>
      </c>
      <c r="E2" s="6">
        <v>39207</v>
      </c>
      <c r="F2" s="7">
        <f>D2-E2</f>
        <v>-34</v>
      </c>
      <c r="G2" s="8" t="s">
        <v>10</v>
      </c>
      <c r="H2" s="4"/>
    </row>
    <row r="3" spans="1:8" ht="16.5">
      <c r="A3" s="4" t="s">
        <v>11</v>
      </c>
      <c r="B3" s="4" t="s">
        <v>12</v>
      </c>
      <c r="C3" s="5">
        <v>450</v>
      </c>
      <c r="D3" s="6">
        <v>39191</v>
      </c>
      <c r="E3" s="6">
        <v>39207</v>
      </c>
      <c r="F3" s="7">
        <f t="shared" ref="F3:F11" si="0">D3-E3</f>
        <v>-16</v>
      </c>
      <c r="G3" s="8" t="s">
        <v>13</v>
      </c>
      <c r="H3" s="4"/>
    </row>
    <row r="4" spans="1:8" ht="16.5">
      <c r="A4" s="4" t="s">
        <v>14</v>
      </c>
      <c r="B4" s="4" t="s">
        <v>15</v>
      </c>
      <c r="C4" s="5">
        <v>3211.56</v>
      </c>
      <c r="D4" s="6">
        <v>39200</v>
      </c>
      <c r="E4" s="6">
        <v>39207</v>
      </c>
      <c r="F4" s="7">
        <f t="shared" si="0"/>
        <v>-7</v>
      </c>
      <c r="G4" s="8" t="s">
        <v>16</v>
      </c>
      <c r="H4" s="4"/>
    </row>
    <row r="5" spans="1:8" ht="16.5">
      <c r="A5" s="4" t="s">
        <v>17</v>
      </c>
      <c r="B5" s="4" t="s">
        <v>9</v>
      </c>
      <c r="C5" s="5">
        <v>250</v>
      </c>
      <c r="D5" s="6">
        <v>39202</v>
      </c>
      <c r="E5" s="6">
        <v>39207</v>
      </c>
      <c r="F5" s="7">
        <f t="shared" si="0"/>
        <v>-5</v>
      </c>
      <c r="G5" s="8" t="s">
        <v>18</v>
      </c>
      <c r="H5" s="4"/>
    </row>
    <row r="6" spans="1:8" ht="16.5">
      <c r="A6" s="4" t="s">
        <v>19</v>
      </c>
      <c r="B6" s="4" t="s">
        <v>15</v>
      </c>
      <c r="C6" s="5">
        <v>125.5</v>
      </c>
      <c r="D6" s="6">
        <v>39206</v>
      </c>
      <c r="E6" s="6">
        <v>39207</v>
      </c>
      <c r="F6" s="7">
        <f t="shared" si="0"/>
        <v>-1</v>
      </c>
      <c r="G6" s="8" t="s">
        <v>437</v>
      </c>
      <c r="H6" s="4"/>
    </row>
    <row r="7" spans="1:8" ht="13.5">
      <c r="A7" s="4" t="s">
        <v>20</v>
      </c>
      <c r="B7" s="4" t="s">
        <v>15</v>
      </c>
      <c r="C7" s="5">
        <v>3000</v>
      </c>
      <c r="D7" s="6">
        <v>39212</v>
      </c>
      <c r="E7" s="6">
        <v>39207</v>
      </c>
      <c r="F7" s="7">
        <f t="shared" si="0"/>
        <v>5</v>
      </c>
    </row>
    <row r="8" spans="1:8" ht="13.5">
      <c r="A8" s="4" t="s">
        <v>21</v>
      </c>
      <c r="B8" s="4" t="s">
        <v>9</v>
      </c>
      <c r="C8" s="5">
        <v>2100</v>
      </c>
      <c r="D8" s="6">
        <v>39225</v>
      </c>
      <c r="E8" s="6">
        <v>39207</v>
      </c>
      <c r="F8" s="7">
        <f t="shared" si="0"/>
        <v>18</v>
      </c>
    </row>
    <row r="9" spans="1:8" ht="13.5">
      <c r="A9" s="4" t="s">
        <v>22</v>
      </c>
      <c r="B9" s="4" t="s">
        <v>9</v>
      </c>
      <c r="C9" s="5">
        <v>335.39</v>
      </c>
      <c r="D9" s="6">
        <v>39225</v>
      </c>
      <c r="E9" s="6">
        <v>39207</v>
      </c>
      <c r="F9" s="7">
        <f t="shared" si="0"/>
        <v>18</v>
      </c>
    </row>
    <row r="10" spans="1:8" ht="13.5">
      <c r="A10" s="4" t="s">
        <v>23</v>
      </c>
      <c r="B10" s="4" t="s">
        <v>15</v>
      </c>
      <c r="C10" s="5">
        <v>65</v>
      </c>
      <c r="D10" s="6">
        <v>39230</v>
      </c>
      <c r="E10" s="6">
        <v>39207</v>
      </c>
      <c r="F10" s="7">
        <f t="shared" si="0"/>
        <v>23</v>
      </c>
      <c r="G10" s="9"/>
    </row>
    <row r="11" spans="1:8" ht="13.5">
      <c r="A11" s="4" t="s">
        <v>24</v>
      </c>
      <c r="B11" s="4" t="s">
        <v>12</v>
      </c>
      <c r="C11" s="5">
        <v>250</v>
      </c>
      <c r="D11" s="6">
        <v>39232</v>
      </c>
      <c r="E11" s="6">
        <v>39207</v>
      </c>
      <c r="F11" s="7">
        <f t="shared" si="0"/>
        <v>25</v>
      </c>
    </row>
    <row r="12" spans="1:8" ht="13.5" thickBot="1">
      <c r="C12" s="92"/>
    </row>
    <row r="13" spans="1:8" ht="13.5" thickTop="1"/>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G27"/>
  <sheetViews>
    <sheetView workbookViewId="0">
      <selection activeCell="B9" sqref="B9"/>
    </sheetView>
  </sheetViews>
  <sheetFormatPr defaultRowHeight="12.75"/>
  <cols>
    <col min="1" max="1" width="14.28515625" customWidth="1"/>
    <col min="2" max="2" width="15" customWidth="1"/>
    <col min="3" max="3" width="14.42578125" customWidth="1"/>
    <col min="4" max="4" width="13" customWidth="1"/>
    <col min="6" max="6" width="43.28515625" bestFit="1" customWidth="1"/>
    <col min="7" max="7" width="27.7109375" customWidth="1"/>
  </cols>
  <sheetData>
    <row r="1" spans="1:7" ht="15">
      <c r="A1" s="10" t="s">
        <v>26</v>
      </c>
      <c r="B1" s="10" t="s">
        <v>27</v>
      </c>
      <c r="C1" s="10" t="s">
        <v>28</v>
      </c>
      <c r="D1" s="10" t="s">
        <v>2</v>
      </c>
      <c r="F1" s="10" t="s">
        <v>6</v>
      </c>
      <c r="G1" s="10" t="s">
        <v>7</v>
      </c>
    </row>
    <row r="2" spans="1:7" ht="16.5">
      <c r="A2" s="11" t="s">
        <v>29</v>
      </c>
      <c r="B2" s="11" t="s">
        <v>30</v>
      </c>
      <c r="C2" s="11" t="s">
        <v>31</v>
      </c>
      <c r="D2" s="11">
        <v>85</v>
      </c>
      <c r="F2" s="12" t="s">
        <v>32</v>
      </c>
      <c r="G2" s="13">
        <f>COUNTA(A2:A27)</f>
        <v>26</v>
      </c>
    </row>
    <row r="3" spans="1:7" ht="16.5">
      <c r="A3" s="11" t="s">
        <v>29</v>
      </c>
      <c r="B3" s="11" t="s">
        <v>30</v>
      </c>
      <c r="C3" s="11" t="s">
        <v>31</v>
      </c>
      <c r="D3" s="11">
        <v>675</v>
      </c>
      <c r="F3" s="12" t="s">
        <v>33</v>
      </c>
      <c r="G3" s="13">
        <f>COUNTBLANK(D2:D27)</f>
        <v>2</v>
      </c>
    </row>
    <row r="4" spans="1:7" ht="16.5">
      <c r="A4" s="11" t="s">
        <v>29</v>
      </c>
      <c r="B4" s="11" t="s">
        <v>34</v>
      </c>
      <c r="C4" s="11" t="s">
        <v>31</v>
      </c>
      <c r="D4" s="11">
        <v>130</v>
      </c>
      <c r="F4" s="12" t="s">
        <v>35</v>
      </c>
      <c r="G4" s="13">
        <f>COUNTIF(C2:C27,"New")</f>
        <v>20</v>
      </c>
    </row>
    <row r="5" spans="1:7" ht="16.5">
      <c r="A5" s="11" t="s">
        <v>29</v>
      </c>
      <c r="B5" s="11" t="s">
        <v>36</v>
      </c>
      <c r="C5" s="11" t="s">
        <v>31</v>
      </c>
      <c r="D5" s="11">
        <v>1350</v>
      </c>
      <c r="F5" s="12" t="s">
        <v>37</v>
      </c>
      <c r="G5" s="13">
        <f>COUNTIFS(D2:D27,"&gt;100",D2:D27,"&lt;=200")</f>
        <v>4</v>
      </c>
    </row>
    <row r="6" spans="1:7" ht="16.5">
      <c r="A6" s="11" t="s">
        <v>29</v>
      </c>
      <c r="B6" s="11" t="s">
        <v>36</v>
      </c>
      <c r="C6" s="11" t="s">
        <v>38</v>
      </c>
      <c r="D6" s="11">
        <v>685</v>
      </c>
      <c r="F6" s="12" t="s">
        <v>39</v>
      </c>
      <c r="G6" s="20">
        <f>COUNTIFS(A2:A27,"January",B2:B27,"Brooks",D2:D27,"&gt;1000")</f>
        <v>2</v>
      </c>
    </row>
    <row r="7" spans="1:7" ht="13.5">
      <c r="A7" s="11" t="s">
        <v>29</v>
      </c>
      <c r="B7" s="11" t="s">
        <v>34</v>
      </c>
      <c r="C7" s="11" t="s">
        <v>31</v>
      </c>
      <c r="D7" s="11">
        <v>1350</v>
      </c>
      <c r="F7" s="14"/>
      <c r="G7" s="14"/>
    </row>
    <row r="8" spans="1:7" ht="13.5">
      <c r="A8" s="11" t="s">
        <v>29</v>
      </c>
      <c r="B8" s="11" t="s">
        <v>36</v>
      </c>
      <c r="C8" s="11" t="s">
        <v>31</v>
      </c>
      <c r="D8" s="11">
        <v>475</v>
      </c>
      <c r="F8" s="14"/>
      <c r="G8" s="14"/>
    </row>
    <row r="9" spans="1:7" ht="13.5">
      <c r="A9" s="11" t="s">
        <v>29</v>
      </c>
      <c r="B9" s="11" t="s">
        <v>34</v>
      </c>
      <c r="C9" s="11" t="s">
        <v>31</v>
      </c>
      <c r="D9" s="11">
        <v>1205</v>
      </c>
      <c r="F9" s="14"/>
      <c r="G9" s="14"/>
    </row>
    <row r="10" spans="1:7" ht="13.5">
      <c r="A10" s="11" t="s">
        <v>40</v>
      </c>
      <c r="B10" s="11" t="s">
        <v>34</v>
      </c>
      <c r="C10" s="11" t="s">
        <v>38</v>
      </c>
      <c r="D10" s="11"/>
      <c r="F10" s="14"/>
      <c r="G10" s="14"/>
    </row>
    <row r="11" spans="1:7" ht="13.5">
      <c r="A11" s="11" t="s">
        <v>40</v>
      </c>
      <c r="B11" s="11" t="s">
        <v>30</v>
      </c>
      <c r="C11" s="11" t="s">
        <v>31</v>
      </c>
      <c r="D11" s="11">
        <v>495</v>
      </c>
      <c r="F11" s="14"/>
      <c r="G11" s="14"/>
    </row>
    <row r="12" spans="1:7" ht="13.5">
      <c r="A12" s="11" t="s">
        <v>40</v>
      </c>
      <c r="B12" s="11" t="s">
        <v>36</v>
      </c>
      <c r="C12" s="11" t="s">
        <v>31</v>
      </c>
      <c r="D12" s="11">
        <v>210</v>
      </c>
      <c r="F12" s="14"/>
      <c r="G12" s="14"/>
    </row>
    <row r="13" spans="1:7" ht="13.5">
      <c r="A13" s="11" t="s">
        <v>40</v>
      </c>
      <c r="B13" s="11" t="s">
        <v>36</v>
      </c>
      <c r="C13" s="11" t="s">
        <v>38</v>
      </c>
      <c r="D13" s="11">
        <v>1050</v>
      </c>
      <c r="F13" s="14"/>
      <c r="G13" s="14"/>
    </row>
    <row r="14" spans="1:7" ht="13.5">
      <c r="A14" s="11" t="s">
        <v>40</v>
      </c>
      <c r="B14" s="11" t="s">
        <v>30</v>
      </c>
      <c r="C14" s="11" t="s">
        <v>31</v>
      </c>
      <c r="D14" s="11">
        <v>140</v>
      </c>
      <c r="F14" s="14"/>
      <c r="G14" s="14"/>
    </row>
    <row r="15" spans="1:7" ht="13.5">
      <c r="A15" s="11" t="s">
        <v>40</v>
      </c>
      <c r="B15" s="11" t="s">
        <v>34</v>
      </c>
      <c r="C15" s="11" t="s">
        <v>31</v>
      </c>
      <c r="D15" s="11">
        <v>900</v>
      </c>
      <c r="F15" s="14"/>
      <c r="G15" s="14"/>
    </row>
    <row r="16" spans="1:7" ht="13.5">
      <c r="A16" s="11" t="s">
        <v>40</v>
      </c>
      <c r="B16" s="11" t="s">
        <v>34</v>
      </c>
      <c r="C16" s="11" t="s">
        <v>31</v>
      </c>
      <c r="D16" s="11">
        <v>900</v>
      </c>
      <c r="F16" s="14"/>
      <c r="G16" s="14"/>
    </row>
    <row r="17" spans="1:7" ht="13.5">
      <c r="A17" s="11" t="s">
        <v>40</v>
      </c>
      <c r="B17" s="11" t="s">
        <v>36</v>
      </c>
      <c r="C17" s="11" t="s">
        <v>31</v>
      </c>
      <c r="D17" s="11">
        <v>95</v>
      </c>
      <c r="F17" s="14"/>
      <c r="G17" s="14"/>
    </row>
    <row r="18" spans="1:7" ht="13.5">
      <c r="A18" s="11" t="s">
        <v>40</v>
      </c>
      <c r="B18" s="11" t="s">
        <v>36</v>
      </c>
      <c r="C18" s="11" t="s">
        <v>31</v>
      </c>
      <c r="D18" s="11">
        <v>780</v>
      </c>
      <c r="F18" s="14"/>
      <c r="G18" s="14"/>
    </row>
    <row r="19" spans="1:7" ht="13.5">
      <c r="A19" s="11" t="s">
        <v>41</v>
      </c>
      <c r="B19" s="11" t="s">
        <v>34</v>
      </c>
      <c r="C19" s="11" t="s">
        <v>31</v>
      </c>
      <c r="D19" s="11">
        <v>900</v>
      </c>
      <c r="F19" s="14"/>
      <c r="G19" s="14"/>
    </row>
    <row r="20" spans="1:7" ht="13.5">
      <c r="A20" s="11" t="s">
        <v>41</v>
      </c>
      <c r="B20" s="11" t="s">
        <v>30</v>
      </c>
      <c r="C20" s="11" t="s">
        <v>38</v>
      </c>
      <c r="D20" s="11">
        <v>875</v>
      </c>
      <c r="F20" s="14"/>
      <c r="G20" s="14"/>
    </row>
    <row r="21" spans="1:7" ht="13.5">
      <c r="A21" s="11" t="s">
        <v>41</v>
      </c>
      <c r="B21" s="11" t="s">
        <v>34</v>
      </c>
      <c r="C21" s="11" t="s">
        <v>31</v>
      </c>
      <c r="D21" s="11">
        <v>50</v>
      </c>
      <c r="F21" s="14"/>
      <c r="G21" s="14"/>
    </row>
    <row r="22" spans="1:7" ht="13.5">
      <c r="A22" s="11" t="s">
        <v>41</v>
      </c>
      <c r="B22" s="11" t="s">
        <v>34</v>
      </c>
      <c r="C22" s="11" t="s">
        <v>31</v>
      </c>
      <c r="D22" s="11"/>
      <c r="F22" s="14"/>
      <c r="G22" s="14"/>
    </row>
    <row r="23" spans="1:7" ht="13.5">
      <c r="A23" s="11" t="s">
        <v>41</v>
      </c>
      <c r="B23" s="11" t="s">
        <v>36</v>
      </c>
      <c r="C23" s="11" t="s">
        <v>38</v>
      </c>
      <c r="D23" s="11">
        <v>225</v>
      </c>
      <c r="F23" s="14"/>
      <c r="G23" s="14"/>
    </row>
    <row r="24" spans="1:7" ht="13.5">
      <c r="A24" s="11" t="s">
        <v>41</v>
      </c>
      <c r="B24" s="11" t="s">
        <v>36</v>
      </c>
      <c r="C24" s="11" t="s">
        <v>31</v>
      </c>
      <c r="D24" s="11">
        <v>175</v>
      </c>
      <c r="F24" s="14"/>
      <c r="G24" s="14"/>
    </row>
    <row r="25" spans="1:7" ht="13.5">
      <c r="A25" s="11" t="s">
        <v>41</v>
      </c>
      <c r="B25" s="11" t="s">
        <v>34</v>
      </c>
      <c r="C25" s="11" t="s">
        <v>38</v>
      </c>
      <c r="D25" s="11">
        <v>400</v>
      </c>
      <c r="F25" s="14"/>
      <c r="G25" s="14"/>
    </row>
    <row r="26" spans="1:7" ht="13.5">
      <c r="A26" s="11" t="s">
        <v>41</v>
      </c>
      <c r="B26" s="11" t="s">
        <v>30</v>
      </c>
      <c r="C26" s="11" t="s">
        <v>31</v>
      </c>
      <c r="D26" s="11">
        <v>840</v>
      </c>
      <c r="F26" s="14"/>
      <c r="G26" s="14"/>
    </row>
    <row r="27" spans="1:7" ht="13.5">
      <c r="A27" s="11" t="s">
        <v>41</v>
      </c>
      <c r="B27" s="11" t="s">
        <v>36</v>
      </c>
      <c r="C27" s="11" t="s">
        <v>31</v>
      </c>
      <c r="D27" s="11">
        <v>132</v>
      </c>
      <c r="F27" s="14"/>
      <c r="G27"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A1:JI45"/>
  <sheetViews>
    <sheetView topLeftCell="B1" workbookViewId="0">
      <selection activeCell="I15" sqref="I15"/>
    </sheetView>
  </sheetViews>
  <sheetFormatPr defaultRowHeight="12.75"/>
  <cols>
    <col min="1" max="2" width="21.85546875" customWidth="1"/>
    <col min="3" max="3" width="16" bestFit="1" customWidth="1"/>
    <col min="4" max="4" width="12.7109375" bestFit="1" customWidth="1"/>
    <col min="5" max="5" width="13.140625" bestFit="1" customWidth="1"/>
    <col min="6" max="6" width="13.42578125" bestFit="1" customWidth="1"/>
    <col min="7" max="7" width="7" customWidth="1"/>
    <col min="8" max="8" width="16.7109375" bestFit="1" customWidth="1"/>
    <col min="9" max="9" width="14.28515625" customWidth="1"/>
    <col min="10" max="10" width="15.42578125" customWidth="1"/>
    <col min="11" max="11" width="17.140625" customWidth="1"/>
    <col min="12" max="12" width="17.28515625" customWidth="1"/>
    <col min="13" max="13" width="15.42578125" bestFit="1" customWidth="1"/>
    <col min="14" max="14" width="11" bestFit="1" customWidth="1"/>
    <col min="15" max="15" width="15.28515625" bestFit="1" customWidth="1"/>
  </cols>
  <sheetData>
    <row r="1" spans="1:269" ht="30">
      <c r="A1" s="15" t="s">
        <v>42</v>
      </c>
      <c r="B1" s="15" t="s">
        <v>43</v>
      </c>
      <c r="C1" s="15" t="s">
        <v>44</v>
      </c>
      <c r="D1" s="15" t="s">
        <v>45</v>
      </c>
      <c r="E1" s="15" t="s">
        <v>46</v>
      </c>
      <c r="F1" s="15" t="s">
        <v>47</v>
      </c>
      <c r="H1" s="16" t="s">
        <v>48</v>
      </c>
      <c r="I1" s="17" t="s">
        <v>49</v>
      </c>
      <c r="J1" s="16" t="s">
        <v>50</v>
      </c>
      <c r="K1" s="16" t="s">
        <v>51</v>
      </c>
      <c r="L1" s="16" t="s">
        <v>52</v>
      </c>
      <c r="M1" s="16" t="s">
        <v>48</v>
      </c>
    </row>
    <row r="2" spans="1:269" ht="13.5">
      <c r="A2" s="18" t="s">
        <v>53</v>
      </c>
      <c r="B2" s="18">
        <v>4553</v>
      </c>
      <c r="C2" s="18" t="str">
        <f>LOWER(A2)</f>
        <v>ravi</v>
      </c>
      <c r="D2" s="18" t="str">
        <f>UPPER(A2)</f>
        <v>RAVI</v>
      </c>
      <c r="E2" s="18" t="str">
        <f>PROPER(D2)</f>
        <v>Ravi</v>
      </c>
      <c r="F2" s="18">
        <f>LEN(B2)</f>
        <v>4</v>
      </c>
      <c r="H2" s="13" t="s">
        <v>54</v>
      </c>
      <c r="J2" s="13"/>
      <c r="K2" s="13"/>
      <c r="L2" s="13"/>
      <c r="M2" s="20"/>
    </row>
    <row r="3" spans="1:269" ht="13.5">
      <c r="A3" s="18" t="s">
        <v>55</v>
      </c>
      <c r="B3" s="18">
        <v>356721</v>
      </c>
      <c r="C3" s="18" t="str">
        <f t="shared" ref="C3:C21" si="0">LOWER(A3)</f>
        <v>shiva</v>
      </c>
      <c r="D3" s="18" t="str">
        <f t="shared" ref="D3:D21" si="1">UPPER(A3)</f>
        <v>SHIVA</v>
      </c>
      <c r="E3" s="18" t="str">
        <f t="shared" ref="E3:E21" si="2">PROPER(D3)</f>
        <v>Shiva</v>
      </c>
      <c r="F3" s="18">
        <f t="shared" ref="F3:F21" si="3">LEN(B3)</f>
        <v>6</v>
      </c>
      <c r="H3" s="13" t="s">
        <v>56</v>
      </c>
      <c r="J3" s="13"/>
      <c r="K3" s="13"/>
      <c r="L3" s="13"/>
      <c r="M3" s="20"/>
    </row>
    <row r="4" spans="1:269" ht="13.5">
      <c r="A4" s="18" t="s">
        <v>57</v>
      </c>
      <c r="B4" s="18">
        <v>67123</v>
      </c>
      <c r="C4" s="18" t="str">
        <f t="shared" si="0"/>
        <v>mohit</v>
      </c>
      <c r="D4" s="18" t="str">
        <f t="shared" si="1"/>
        <v>MOHIT</v>
      </c>
      <c r="E4" s="18" t="str">
        <f t="shared" si="2"/>
        <v>Mohit</v>
      </c>
      <c r="F4" s="18">
        <f t="shared" si="3"/>
        <v>5</v>
      </c>
      <c r="H4" s="13" t="s">
        <v>58</v>
      </c>
      <c r="J4" s="13"/>
      <c r="K4" s="13"/>
      <c r="L4" s="13"/>
      <c r="M4" s="20"/>
    </row>
    <row r="5" spans="1:269" ht="13.5">
      <c r="A5" s="18" t="s">
        <v>59</v>
      </c>
      <c r="B5" s="18">
        <v>22347</v>
      </c>
      <c r="C5" s="18" t="str">
        <f t="shared" si="0"/>
        <v>rupa</v>
      </c>
      <c r="D5" s="18" t="str">
        <f t="shared" si="1"/>
        <v>RUPA</v>
      </c>
      <c r="E5" s="18" t="str">
        <f t="shared" si="2"/>
        <v>Rupa</v>
      </c>
      <c r="F5" s="18">
        <f t="shared" si="3"/>
        <v>5</v>
      </c>
      <c r="H5" s="13" t="s">
        <v>60</v>
      </c>
      <c r="J5" s="13"/>
      <c r="K5" s="13"/>
      <c r="L5" s="13"/>
      <c r="M5" s="20"/>
    </row>
    <row r="6" spans="1:269" ht="13.5">
      <c r="A6" s="18" t="s">
        <v>61</v>
      </c>
      <c r="B6" s="18">
        <v>54387</v>
      </c>
      <c r="C6" s="18" t="str">
        <f t="shared" si="0"/>
        <v>deepa</v>
      </c>
      <c r="D6" s="18" t="str">
        <f t="shared" si="1"/>
        <v>DEEPA</v>
      </c>
      <c r="E6" s="18" t="str">
        <f t="shared" si="2"/>
        <v>Deepa</v>
      </c>
      <c r="F6" s="18">
        <f t="shared" si="3"/>
        <v>5</v>
      </c>
      <c r="H6" s="13" t="s">
        <v>62</v>
      </c>
      <c r="J6" s="13"/>
      <c r="K6" s="13"/>
      <c r="L6" s="13"/>
      <c r="M6" s="20"/>
    </row>
    <row r="7" spans="1:269" ht="13.5">
      <c r="A7" s="18" t="s">
        <v>53</v>
      </c>
      <c r="B7" s="18">
        <v>13564</v>
      </c>
      <c r="C7" s="18" t="str">
        <f t="shared" si="0"/>
        <v>ravi</v>
      </c>
      <c r="D7" s="18" t="str">
        <f t="shared" si="1"/>
        <v>RAVI</v>
      </c>
      <c r="E7" s="18" t="str">
        <f t="shared" si="2"/>
        <v>Ravi</v>
      </c>
      <c r="F7" s="18">
        <f t="shared" si="3"/>
        <v>5</v>
      </c>
      <c r="H7" s="13" t="s">
        <v>63</v>
      </c>
      <c r="J7" s="13"/>
      <c r="K7" s="13"/>
      <c r="L7" s="13"/>
      <c r="M7" s="20"/>
    </row>
    <row r="8" spans="1:269" ht="13.5">
      <c r="A8" s="18" t="s">
        <v>64</v>
      </c>
      <c r="B8" s="18">
        <v>24873</v>
      </c>
      <c r="C8" s="18" t="str">
        <f t="shared" si="0"/>
        <v>sharmin</v>
      </c>
      <c r="D8" s="18" t="str">
        <f t="shared" si="1"/>
        <v>SHARMIN</v>
      </c>
      <c r="E8" s="18" t="str">
        <f t="shared" si="2"/>
        <v>Sharmin</v>
      </c>
      <c r="F8" s="18">
        <f t="shared" si="3"/>
        <v>5</v>
      </c>
      <c r="H8" s="13" t="s">
        <v>65</v>
      </c>
      <c r="J8" s="13"/>
      <c r="K8" s="13"/>
      <c r="L8" s="13"/>
      <c r="M8" s="20"/>
    </row>
    <row r="9" spans="1:269" ht="13.5">
      <c r="A9" s="18" t="s">
        <v>66</v>
      </c>
      <c r="B9" s="18">
        <v>19834</v>
      </c>
      <c r="C9" s="18" t="str">
        <f t="shared" si="0"/>
        <v>babu</v>
      </c>
      <c r="D9" s="18" t="str">
        <f t="shared" si="1"/>
        <v>BABU</v>
      </c>
      <c r="E9" s="18" t="str">
        <f t="shared" si="2"/>
        <v>Babu</v>
      </c>
      <c r="F9" s="18">
        <f t="shared" si="3"/>
        <v>5</v>
      </c>
      <c r="H9" s="13" t="s">
        <v>67</v>
      </c>
      <c r="J9" s="13"/>
      <c r="K9" s="13"/>
      <c r="L9" s="13"/>
      <c r="M9" s="20"/>
    </row>
    <row r="10" spans="1:269" ht="13.5">
      <c r="A10" s="18" t="s">
        <v>68</v>
      </c>
      <c r="B10" s="18">
        <v>28743</v>
      </c>
      <c r="C10" s="18" t="str">
        <f t="shared" si="0"/>
        <v>jalal</v>
      </c>
      <c r="D10" s="18" t="str">
        <f t="shared" si="1"/>
        <v>JALAL</v>
      </c>
      <c r="E10" s="18" t="str">
        <f t="shared" si="2"/>
        <v>Jalal</v>
      </c>
      <c r="F10" s="18">
        <f t="shared" si="3"/>
        <v>5</v>
      </c>
      <c r="H10" s="13" t="s">
        <v>69</v>
      </c>
      <c r="J10" s="13"/>
      <c r="K10" s="13"/>
      <c r="L10" s="13"/>
      <c r="M10" s="20"/>
    </row>
    <row r="11" spans="1:269" ht="13.5">
      <c r="A11" s="18" t="s">
        <v>53</v>
      </c>
      <c r="B11" s="18">
        <v>18643</v>
      </c>
      <c r="C11" s="18" t="str">
        <f t="shared" si="0"/>
        <v>ravi</v>
      </c>
      <c r="D11" s="18" t="str">
        <f t="shared" si="1"/>
        <v>RAVI</v>
      </c>
      <c r="E11" s="18" t="str">
        <f t="shared" si="2"/>
        <v>Ravi</v>
      </c>
      <c r="F11" s="18">
        <f t="shared" si="3"/>
        <v>5</v>
      </c>
      <c r="H11" s="13" t="s">
        <v>70</v>
      </c>
      <c r="J11" s="13"/>
      <c r="K11" s="13"/>
      <c r="L11" s="13"/>
      <c r="M11" s="20"/>
    </row>
    <row r="12" spans="1:269" ht="13.5">
      <c r="A12" s="18" t="s">
        <v>71</v>
      </c>
      <c r="B12" s="18">
        <v>34576</v>
      </c>
      <c r="C12" s="18" t="str">
        <f t="shared" si="0"/>
        <v>mayank</v>
      </c>
      <c r="D12" s="18" t="str">
        <f t="shared" si="1"/>
        <v>MAYANK</v>
      </c>
      <c r="E12" s="18" t="str">
        <f t="shared" si="2"/>
        <v>Mayank</v>
      </c>
      <c r="F12" s="18">
        <f t="shared" si="3"/>
        <v>5</v>
      </c>
    </row>
    <row r="13" spans="1:269" ht="13.5">
      <c r="A13" s="18" t="s">
        <v>72</v>
      </c>
      <c r="B13" s="18">
        <v>76453</v>
      </c>
      <c r="C13" s="18" t="str">
        <f t="shared" si="0"/>
        <v>rahul</v>
      </c>
      <c r="D13" s="18" t="str">
        <f t="shared" si="1"/>
        <v>RAHUL</v>
      </c>
      <c r="E13" s="18" t="str">
        <f t="shared" si="2"/>
        <v>Rahul</v>
      </c>
      <c r="F13" s="18">
        <f t="shared" si="3"/>
        <v>5</v>
      </c>
    </row>
    <row r="14" spans="1:269" ht="16.5">
      <c r="A14" s="18" t="s">
        <v>73</v>
      </c>
      <c r="B14" s="18">
        <v>3652</v>
      </c>
      <c r="C14" s="18" t="str">
        <f t="shared" si="0"/>
        <v>sunil</v>
      </c>
      <c r="D14" s="18" t="str">
        <f t="shared" si="1"/>
        <v>SUNIL</v>
      </c>
      <c r="E14" s="18" t="str">
        <f t="shared" si="2"/>
        <v>Sunil</v>
      </c>
      <c r="F14" s="18">
        <f t="shared" si="3"/>
        <v>4</v>
      </c>
      <c r="H14" s="21" t="s">
        <v>74</v>
      </c>
      <c r="I14" s="21" t="s">
        <v>75</v>
      </c>
      <c r="J14" s="21" t="s">
        <v>76</v>
      </c>
      <c r="K14" s="21" t="s">
        <v>77</v>
      </c>
    </row>
    <row r="15" spans="1:269" ht="13.5">
      <c r="A15" s="18" t="s">
        <v>78</v>
      </c>
      <c r="B15" s="18">
        <v>57812</v>
      </c>
      <c r="C15" s="18" t="str">
        <f t="shared" si="0"/>
        <v>mehak</v>
      </c>
      <c r="D15" s="18" t="str">
        <f t="shared" si="1"/>
        <v>MEHAK</v>
      </c>
      <c r="E15" s="18" t="str">
        <f t="shared" si="2"/>
        <v>Mehak</v>
      </c>
      <c r="F15" s="18">
        <f t="shared" si="3"/>
        <v>5</v>
      </c>
      <c r="H15" s="13" t="s">
        <v>79</v>
      </c>
      <c r="I15" s="13"/>
      <c r="J15" s="13"/>
      <c r="K15" s="13"/>
      <c r="N15" s="23" t="s">
        <v>407</v>
      </c>
      <c r="O15" s="23" t="s">
        <v>408</v>
      </c>
      <c r="JH15" t="s">
        <v>81</v>
      </c>
      <c r="JI15" t="s">
        <v>80</v>
      </c>
    </row>
    <row r="16" spans="1:269" ht="13.5">
      <c r="A16" s="18" t="s">
        <v>82</v>
      </c>
      <c r="B16" s="18">
        <v>3434</v>
      </c>
      <c r="C16" s="18" t="str">
        <f t="shared" si="0"/>
        <v>sakshi</v>
      </c>
      <c r="D16" s="18" t="str">
        <f t="shared" si="1"/>
        <v>SAKSHI</v>
      </c>
      <c r="E16" s="18" t="str">
        <f t="shared" si="2"/>
        <v>Sakshi</v>
      </c>
      <c r="F16" s="18">
        <f t="shared" si="3"/>
        <v>4</v>
      </c>
      <c r="H16" s="13" t="s">
        <v>83</v>
      </c>
      <c r="I16" s="13"/>
      <c r="J16" s="13"/>
      <c r="K16" s="13"/>
      <c r="JH16" t="s">
        <v>85</v>
      </c>
      <c r="JI16" t="s">
        <v>84</v>
      </c>
    </row>
    <row r="17" spans="1:269" ht="13.5">
      <c r="A17" s="18" t="s">
        <v>86</v>
      </c>
      <c r="B17" s="18">
        <v>47621</v>
      </c>
      <c r="C17" s="18" t="str">
        <f t="shared" si="0"/>
        <v>sameer</v>
      </c>
      <c r="D17" s="18" t="str">
        <f t="shared" si="1"/>
        <v>SAMEER</v>
      </c>
      <c r="E17" s="18" t="str">
        <f t="shared" si="2"/>
        <v>Sameer</v>
      </c>
      <c r="F17" s="18">
        <f t="shared" si="3"/>
        <v>5</v>
      </c>
      <c r="H17" s="13" t="s">
        <v>87</v>
      </c>
      <c r="I17" s="13"/>
      <c r="J17" s="13"/>
      <c r="K17" s="13"/>
      <c r="JH17" t="s">
        <v>89</v>
      </c>
      <c r="JI17" t="s">
        <v>88</v>
      </c>
    </row>
    <row r="18" spans="1:269" ht="13.5">
      <c r="A18" s="18" t="s">
        <v>90</v>
      </c>
      <c r="B18" s="18">
        <v>96432</v>
      </c>
      <c r="C18" s="18" t="str">
        <f t="shared" si="0"/>
        <v>virender</v>
      </c>
      <c r="D18" s="18" t="str">
        <f t="shared" si="1"/>
        <v>VIRENDER</v>
      </c>
      <c r="E18" s="18" t="str">
        <f t="shared" si="2"/>
        <v>Virender</v>
      </c>
      <c r="F18" s="18">
        <f t="shared" si="3"/>
        <v>5</v>
      </c>
      <c r="H18" s="13" t="s">
        <v>91</v>
      </c>
      <c r="I18" s="13"/>
      <c r="J18" s="13"/>
      <c r="K18" s="13"/>
      <c r="M18" s="23"/>
      <c r="JH18" t="s">
        <v>93</v>
      </c>
      <c r="JI18" t="s">
        <v>92</v>
      </c>
    </row>
    <row r="19" spans="1:269" ht="13.5">
      <c r="A19" s="18" t="s">
        <v>94</v>
      </c>
      <c r="B19" s="18">
        <v>86523</v>
      </c>
      <c r="C19" s="18" t="str">
        <f t="shared" si="0"/>
        <v>rohit</v>
      </c>
      <c r="D19" s="18" t="str">
        <f t="shared" si="1"/>
        <v>ROHIT</v>
      </c>
      <c r="E19" s="18" t="str">
        <f t="shared" si="2"/>
        <v>Rohit</v>
      </c>
      <c r="F19" s="18">
        <f t="shared" si="3"/>
        <v>5</v>
      </c>
      <c r="H19" s="13" t="s">
        <v>95</v>
      </c>
      <c r="I19" s="13"/>
      <c r="J19" s="13"/>
      <c r="K19" s="13"/>
      <c r="JH19" t="s">
        <v>97</v>
      </c>
      <c r="JI19" t="s">
        <v>96</v>
      </c>
    </row>
    <row r="20" spans="1:269" ht="13.5">
      <c r="A20" s="18" t="s">
        <v>53</v>
      </c>
      <c r="B20" s="18">
        <v>7534</v>
      </c>
      <c r="C20" s="18" t="str">
        <f t="shared" si="0"/>
        <v>ravi</v>
      </c>
      <c r="D20" s="18" t="str">
        <f t="shared" si="1"/>
        <v>RAVI</v>
      </c>
      <c r="E20" s="18" t="str">
        <f t="shared" si="2"/>
        <v>Ravi</v>
      </c>
      <c r="F20" s="18">
        <f t="shared" si="3"/>
        <v>4</v>
      </c>
      <c r="H20" s="13" t="s">
        <v>98</v>
      </c>
      <c r="I20" s="13"/>
      <c r="J20" s="13"/>
      <c r="K20" s="13"/>
      <c r="JH20" t="s">
        <v>100</v>
      </c>
      <c r="JI20" t="s">
        <v>99</v>
      </c>
    </row>
    <row r="21" spans="1:269" ht="13.5">
      <c r="A21" s="18" t="s">
        <v>101</v>
      </c>
      <c r="B21" s="18">
        <v>87631</v>
      </c>
      <c r="C21" s="18" t="str">
        <f t="shared" si="0"/>
        <v>deepak</v>
      </c>
      <c r="D21" s="18" t="str">
        <f t="shared" si="1"/>
        <v>DEEPAK</v>
      </c>
      <c r="E21" s="18" t="str">
        <f t="shared" si="2"/>
        <v>Deepak</v>
      </c>
      <c r="F21" s="18">
        <f t="shared" si="3"/>
        <v>5</v>
      </c>
      <c r="H21" s="13" t="s">
        <v>102</v>
      </c>
      <c r="I21" s="13"/>
      <c r="J21" s="13"/>
      <c r="K21" s="13"/>
      <c r="JH21" t="s">
        <v>104</v>
      </c>
      <c r="JI21" t="s">
        <v>103</v>
      </c>
    </row>
    <row r="22" spans="1:269" ht="13.5">
      <c r="H22" s="13" t="s">
        <v>105</v>
      </c>
      <c r="I22" s="13"/>
      <c r="J22" s="13"/>
      <c r="K22" s="13"/>
      <c r="JH22" t="s">
        <v>107</v>
      </c>
      <c r="JI22" t="s">
        <v>106</v>
      </c>
    </row>
    <row r="23" spans="1:269" ht="13.5">
      <c r="H23" s="13" t="s">
        <v>108</v>
      </c>
      <c r="I23" s="13"/>
      <c r="J23" s="13"/>
      <c r="K23" s="13"/>
      <c r="JH23" t="s">
        <v>110</v>
      </c>
      <c r="JI23" t="s">
        <v>109</v>
      </c>
    </row>
    <row r="24" spans="1:269" ht="13.5">
      <c r="A24" s="22"/>
      <c r="D24" s="23"/>
      <c r="H24" s="13" t="s">
        <v>111</v>
      </c>
      <c r="I24" s="13"/>
      <c r="J24" s="13"/>
      <c r="K24" s="13"/>
      <c r="JH24" t="s">
        <v>113</v>
      </c>
      <c r="JI24" t="s">
        <v>112</v>
      </c>
    </row>
    <row r="25" spans="1:269">
      <c r="B25" s="23"/>
      <c r="D25" s="23"/>
    </row>
    <row r="26" spans="1:269">
      <c r="B26" s="23"/>
      <c r="D26" s="23"/>
    </row>
    <row r="27" spans="1:269">
      <c r="C27" s="23"/>
      <c r="E27" s="23"/>
    </row>
    <row r="28" spans="1:269">
      <c r="C28" s="23"/>
      <c r="E28" s="23"/>
    </row>
    <row r="35" spans="2:3">
      <c r="C35" s="23"/>
    </row>
    <row r="36" spans="2:3">
      <c r="C36" s="23"/>
    </row>
    <row r="37" spans="2:3">
      <c r="C37" s="23"/>
    </row>
    <row r="38" spans="2:3">
      <c r="C38" s="23"/>
    </row>
    <row r="39" spans="2:3">
      <c r="C39" s="23"/>
    </row>
    <row r="41" spans="2:3">
      <c r="B41" s="23" t="s">
        <v>114</v>
      </c>
    </row>
    <row r="42" spans="2:3">
      <c r="B42" s="23" t="s">
        <v>115</v>
      </c>
    </row>
    <row r="43" spans="2:3">
      <c r="B43" s="23" t="s">
        <v>116</v>
      </c>
    </row>
    <row r="44" spans="2:3">
      <c r="B44" s="23" t="s">
        <v>117</v>
      </c>
    </row>
    <row r="45" spans="2:3">
      <c r="B45" s="23" t="s">
        <v>118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sheetPr codeName="Sheet6"/>
  <dimension ref="A1:S21"/>
  <sheetViews>
    <sheetView topLeftCell="E1" workbookViewId="0">
      <selection activeCell="L2" sqref="L2"/>
    </sheetView>
  </sheetViews>
  <sheetFormatPr defaultRowHeight="16.5"/>
  <cols>
    <col min="1" max="1" width="9.140625" style="28"/>
    <col min="2" max="2" width="19.28515625" style="28" bestFit="1" customWidth="1"/>
    <col min="3" max="3" width="9.140625" style="28"/>
    <col min="4" max="4" width="19.42578125" style="28" bestFit="1" customWidth="1"/>
    <col min="5" max="5" width="11.5703125" style="28" bestFit="1" customWidth="1"/>
    <col min="6" max="6" width="13.5703125" style="28" customWidth="1"/>
    <col min="7" max="7" width="16" style="28" customWidth="1"/>
    <col min="8" max="8" width="15.7109375" style="28" customWidth="1"/>
    <col min="9" max="9" width="14" style="28" customWidth="1"/>
    <col min="10" max="11" width="14.42578125" style="28" customWidth="1"/>
    <col min="12" max="12" width="38.5703125" style="28" customWidth="1"/>
    <col min="13" max="17" width="9.140625" style="28"/>
    <col min="18" max="18" width="27.42578125" style="28" customWidth="1"/>
    <col min="19" max="16384" width="9.140625" style="28"/>
  </cols>
  <sheetData>
    <row r="1" spans="1:19" ht="45.75">
      <c r="A1" s="24" t="s">
        <v>119</v>
      </c>
      <c r="B1" s="24" t="s">
        <v>120</v>
      </c>
      <c r="C1" s="24" t="s">
        <v>121</v>
      </c>
      <c r="D1" s="24" t="s">
        <v>122</v>
      </c>
      <c r="E1" s="24" t="s">
        <v>123</v>
      </c>
      <c r="F1" s="25" t="s">
        <v>124</v>
      </c>
      <c r="G1" s="25" t="s">
        <v>125</v>
      </c>
      <c r="H1" s="24" t="s">
        <v>126</v>
      </c>
      <c r="I1" s="24" t="s">
        <v>126</v>
      </c>
      <c r="J1" s="24" t="s">
        <v>126</v>
      </c>
      <c r="K1" s="24" t="s">
        <v>127</v>
      </c>
      <c r="L1" s="25" t="s">
        <v>128</v>
      </c>
      <c r="M1" s="26"/>
      <c r="N1" s="360" t="s">
        <v>6</v>
      </c>
      <c r="O1" s="361"/>
      <c r="P1" s="361"/>
      <c r="Q1" s="362"/>
      <c r="R1" s="27" t="s">
        <v>7</v>
      </c>
    </row>
    <row r="2" spans="1:19">
      <c r="A2" s="29">
        <v>1</v>
      </c>
      <c r="B2" s="29" t="s">
        <v>129</v>
      </c>
      <c r="C2" s="29">
        <v>3</v>
      </c>
      <c r="D2" s="29">
        <v>8</v>
      </c>
      <c r="E2" s="29">
        <v>10</v>
      </c>
      <c r="F2" s="29">
        <f>SUM(C2:E2)</f>
        <v>21</v>
      </c>
      <c r="G2" s="30">
        <f>AVERAGE(C2:E2)</f>
        <v>7</v>
      </c>
      <c r="H2" s="29" t="str">
        <f>IF(F2&gt;15,"Qualified","Disqualified")</f>
        <v>Qualified</v>
      </c>
      <c r="I2" s="29" t="str">
        <f>IF(G2&gt;6,"Qualified","Disqualified")</f>
        <v>Qualified</v>
      </c>
      <c r="J2" s="29" t="str">
        <f>IF(C2&gt;5,"Qualified",IF(D2&gt;5,"Qualified",IF(E2&gt;5,"Qualified","Disqualified")))</f>
        <v>Qualified</v>
      </c>
      <c r="K2" s="29"/>
      <c r="L2" s="29"/>
      <c r="M2" s="31"/>
      <c r="N2" s="363" t="s">
        <v>130</v>
      </c>
      <c r="O2" s="363"/>
      <c r="P2" s="363"/>
      <c r="Q2" s="363"/>
      <c r="R2" s="18"/>
    </row>
    <row r="3" spans="1:19">
      <c r="A3" s="29">
        <v>2</v>
      </c>
      <c r="B3" s="29" t="s">
        <v>131</v>
      </c>
      <c r="C3" s="29">
        <v>6</v>
      </c>
      <c r="D3" s="29">
        <v>5</v>
      </c>
      <c r="E3" s="29">
        <v>7</v>
      </c>
      <c r="F3" s="29">
        <f t="shared" ref="F3:F21" si="0">SUM(C3:E3)</f>
        <v>18</v>
      </c>
      <c r="G3" s="30">
        <f t="shared" ref="G3:G21" si="1">AVERAGE(C3:E3)</f>
        <v>6</v>
      </c>
      <c r="H3" s="29" t="str">
        <f t="shared" ref="H3:H21" si="2">IF(F3&gt;15,"Qualified","Disqualified")</f>
        <v>Qualified</v>
      </c>
      <c r="I3" s="29" t="str">
        <f t="shared" ref="I3:I21" si="3">IF(G3&gt;6,"Qualified","Disqualified")</f>
        <v>Disqualified</v>
      </c>
      <c r="J3" s="29" t="str">
        <f t="shared" ref="J3:J21" si="4">IF(C3&gt;5,"Qualified",IF(D3&gt;5,"Qualified",IF(E3&gt;5,"Qualified","Disqualified")))</f>
        <v>Qualified</v>
      </c>
      <c r="K3" s="29"/>
      <c r="L3" s="29"/>
      <c r="M3" s="31"/>
      <c r="N3" s="363" t="s">
        <v>132</v>
      </c>
      <c r="O3" s="363"/>
      <c r="P3" s="363"/>
      <c r="Q3" s="363"/>
      <c r="R3" s="18"/>
    </row>
    <row r="4" spans="1:19">
      <c r="A4" s="29">
        <v>3</v>
      </c>
      <c r="B4" s="29" t="s">
        <v>93</v>
      </c>
      <c r="C4" s="29">
        <v>8</v>
      </c>
      <c r="D4" s="29">
        <v>4</v>
      </c>
      <c r="E4" s="29">
        <v>9</v>
      </c>
      <c r="F4" s="29">
        <f t="shared" si="0"/>
        <v>21</v>
      </c>
      <c r="G4" s="30">
        <f t="shared" si="1"/>
        <v>7</v>
      </c>
      <c r="H4" s="29" t="str">
        <f t="shared" si="2"/>
        <v>Qualified</v>
      </c>
      <c r="I4" s="29" t="str">
        <f t="shared" si="3"/>
        <v>Qualified</v>
      </c>
      <c r="J4" s="29" t="str">
        <f t="shared" si="4"/>
        <v>Qualified</v>
      </c>
      <c r="K4" s="29"/>
      <c r="L4" s="29"/>
      <c r="M4" s="31"/>
      <c r="N4" s="363" t="s">
        <v>133</v>
      </c>
      <c r="O4" s="363"/>
      <c r="P4" s="363"/>
      <c r="Q4" s="363"/>
      <c r="R4" s="18"/>
    </row>
    <row r="5" spans="1:19">
      <c r="A5" s="29">
        <v>4</v>
      </c>
      <c r="B5" s="29" t="s">
        <v>134</v>
      </c>
      <c r="C5" s="29">
        <v>9</v>
      </c>
      <c r="D5" s="29">
        <v>7</v>
      </c>
      <c r="E5" s="29">
        <v>4</v>
      </c>
      <c r="F5" s="29">
        <f t="shared" si="0"/>
        <v>20</v>
      </c>
      <c r="G5" s="30">
        <f t="shared" si="1"/>
        <v>6.666666666666667</v>
      </c>
      <c r="H5" s="29" t="str">
        <f t="shared" si="2"/>
        <v>Qualified</v>
      </c>
      <c r="I5" s="29" t="str">
        <f t="shared" si="3"/>
        <v>Qualified</v>
      </c>
      <c r="J5" s="29" t="str">
        <f t="shared" si="4"/>
        <v>Qualified</v>
      </c>
      <c r="K5" s="29"/>
      <c r="L5" s="29"/>
      <c r="M5" s="31"/>
      <c r="N5" s="363" t="s">
        <v>135</v>
      </c>
      <c r="O5" s="363"/>
      <c r="P5" s="363"/>
      <c r="Q5" s="363"/>
      <c r="R5" s="18"/>
    </row>
    <row r="6" spans="1:19">
      <c r="A6" s="29">
        <v>5</v>
      </c>
      <c r="B6" s="29" t="s">
        <v>136</v>
      </c>
      <c r="C6" s="29">
        <v>4</v>
      </c>
      <c r="D6" s="29">
        <v>8</v>
      </c>
      <c r="E6" s="29">
        <v>9</v>
      </c>
      <c r="F6" s="29">
        <f t="shared" si="0"/>
        <v>21</v>
      </c>
      <c r="G6" s="30">
        <f t="shared" si="1"/>
        <v>7</v>
      </c>
      <c r="H6" s="29" t="str">
        <f t="shared" si="2"/>
        <v>Qualified</v>
      </c>
      <c r="I6" s="29" t="str">
        <f t="shared" si="3"/>
        <v>Qualified</v>
      </c>
      <c r="J6" s="29" t="str">
        <f t="shared" si="4"/>
        <v>Qualified</v>
      </c>
      <c r="K6" s="29"/>
      <c r="L6" s="29"/>
      <c r="M6" s="31"/>
      <c r="N6"/>
      <c r="O6"/>
      <c r="P6"/>
      <c r="Q6"/>
      <c r="R6"/>
    </row>
    <row r="7" spans="1:19">
      <c r="A7" s="29">
        <v>6</v>
      </c>
      <c r="B7" s="29" t="s">
        <v>129</v>
      </c>
      <c r="C7" s="29">
        <v>4</v>
      </c>
      <c r="D7" s="29">
        <v>9</v>
      </c>
      <c r="E7" s="29">
        <v>5</v>
      </c>
      <c r="F7" s="29">
        <f t="shared" si="0"/>
        <v>18</v>
      </c>
      <c r="G7" s="30">
        <f t="shared" si="1"/>
        <v>6</v>
      </c>
      <c r="H7" s="29" t="str">
        <f t="shared" si="2"/>
        <v>Qualified</v>
      </c>
      <c r="I7" s="29" t="str">
        <f t="shared" si="3"/>
        <v>Disqualified</v>
      </c>
      <c r="J7" s="29" t="str">
        <f t="shared" si="4"/>
        <v>Qualified</v>
      </c>
      <c r="K7" s="29"/>
      <c r="L7" s="29"/>
      <c r="M7" s="31"/>
      <c r="N7" s="102"/>
      <c r="O7" s="102"/>
      <c r="P7" s="102"/>
      <c r="Q7" s="102"/>
      <c r="R7" s="19"/>
    </row>
    <row r="8" spans="1:19">
      <c r="A8" s="29">
        <v>7</v>
      </c>
      <c r="B8" s="29" t="s">
        <v>131</v>
      </c>
      <c r="C8" s="29">
        <v>8</v>
      </c>
      <c r="D8" s="29">
        <v>5</v>
      </c>
      <c r="E8" s="29">
        <v>2</v>
      </c>
      <c r="F8" s="29">
        <f t="shared" si="0"/>
        <v>15</v>
      </c>
      <c r="G8" s="30">
        <f t="shared" si="1"/>
        <v>5</v>
      </c>
      <c r="H8" s="29" t="str">
        <f t="shared" si="2"/>
        <v>Disqualified</v>
      </c>
      <c r="I8" s="29" t="str">
        <f t="shared" si="3"/>
        <v>Disqualified</v>
      </c>
      <c r="J8" s="29" t="str">
        <f t="shared" si="4"/>
        <v>Qualified</v>
      </c>
      <c r="K8" s="29"/>
      <c r="L8" s="29"/>
      <c r="M8" s="31"/>
      <c r="N8" s="102"/>
      <c r="O8" s="102"/>
      <c r="P8" s="102"/>
      <c r="Q8" s="102"/>
      <c r="R8" s="19"/>
    </row>
    <row r="9" spans="1:19">
      <c r="A9" s="29">
        <v>8</v>
      </c>
      <c r="B9" s="29" t="s">
        <v>137</v>
      </c>
      <c r="C9" s="29">
        <v>7</v>
      </c>
      <c r="D9" s="29">
        <v>4</v>
      </c>
      <c r="E9" s="29">
        <v>8</v>
      </c>
      <c r="F9" s="29">
        <f t="shared" si="0"/>
        <v>19</v>
      </c>
      <c r="G9" s="30">
        <f t="shared" si="1"/>
        <v>6.333333333333333</v>
      </c>
      <c r="H9" s="29" t="str">
        <f t="shared" si="2"/>
        <v>Qualified</v>
      </c>
      <c r="I9" s="29" t="str">
        <f t="shared" si="3"/>
        <v>Qualified</v>
      </c>
      <c r="J9" s="29" t="str">
        <f t="shared" si="4"/>
        <v>Qualified</v>
      </c>
      <c r="K9" s="29"/>
      <c r="L9" s="29"/>
      <c r="M9" s="31"/>
      <c r="N9" s="102"/>
      <c r="O9" s="102"/>
      <c r="P9" s="102"/>
      <c r="Q9" s="102"/>
      <c r="R9" s="19"/>
    </row>
    <row r="10" spans="1:19">
      <c r="A10" s="29">
        <v>9</v>
      </c>
      <c r="B10" s="29" t="s">
        <v>138</v>
      </c>
      <c r="C10" s="29">
        <v>3</v>
      </c>
      <c r="D10" s="29">
        <v>4</v>
      </c>
      <c r="E10" s="29">
        <v>4</v>
      </c>
      <c r="F10" s="29">
        <f t="shared" si="0"/>
        <v>11</v>
      </c>
      <c r="G10" s="30">
        <f t="shared" si="1"/>
        <v>3.6666666666666665</v>
      </c>
      <c r="H10" s="29" t="str">
        <f t="shared" si="2"/>
        <v>Disqualified</v>
      </c>
      <c r="I10" s="29" t="str">
        <f t="shared" si="3"/>
        <v>Disqualified</v>
      </c>
      <c r="J10" s="29" t="str">
        <f t="shared" si="4"/>
        <v>Disqualified</v>
      </c>
      <c r="K10" s="29"/>
      <c r="L10" s="29"/>
      <c r="M10" s="31"/>
      <c r="N10"/>
      <c r="O10"/>
      <c r="P10"/>
      <c r="Q10"/>
      <c r="R10"/>
      <c r="S10"/>
    </row>
    <row r="11" spans="1:19">
      <c r="A11" s="29">
        <v>10</v>
      </c>
      <c r="B11" s="29" t="s">
        <v>129</v>
      </c>
      <c r="C11" s="29">
        <v>10</v>
      </c>
      <c r="D11" s="29">
        <v>5</v>
      </c>
      <c r="E11" s="29">
        <v>4</v>
      </c>
      <c r="F11" s="29">
        <f t="shared" si="0"/>
        <v>19</v>
      </c>
      <c r="G11" s="30">
        <f t="shared" si="1"/>
        <v>6.333333333333333</v>
      </c>
      <c r="H11" s="29" t="str">
        <f t="shared" si="2"/>
        <v>Qualified</v>
      </c>
      <c r="I11" s="29" t="str">
        <f t="shared" si="3"/>
        <v>Qualified</v>
      </c>
      <c r="J11" s="29" t="str">
        <f t="shared" si="4"/>
        <v>Qualified</v>
      </c>
      <c r="K11" s="29"/>
      <c r="L11" s="29"/>
      <c r="M11" s="31"/>
      <c r="N11"/>
      <c r="O11"/>
      <c r="P11"/>
      <c r="Q11"/>
      <c r="R11"/>
      <c r="S11"/>
    </row>
    <row r="12" spans="1:19">
      <c r="A12" s="29">
        <v>11</v>
      </c>
      <c r="B12" s="29" t="s">
        <v>100</v>
      </c>
      <c r="C12" s="29">
        <v>7</v>
      </c>
      <c r="D12" s="29">
        <v>4</v>
      </c>
      <c r="E12" s="29">
        <v>8</v>
      </c>
      <c r="F12" s="29">
        <f t="shared" si="0"/>
        <v>19</v>
      </c>
      <c r="G12" s="30">
        <f t="shared" si="1"/>
        <v>6.333333333333333</v>
      </c>
      <c r="H12" s="29" t="str">
        <f t="shared" si="2"/>
        <v>Qualified</v>
      </c>
      <c r="I12" s="29" t="str">
        <f t="shared" si="3"/>
        <v>Qualified</v>
      </c>
      <c r="J12" s="29" t="str">
        <f t="shared" si="4"/>
        <v>Qualified</v>
      </c>
      <c r="K12" s="29"/>
      <c r="L12" s="29"/>
      <c r="M12" s="31"/>
      <c r="N12"/>
      <c r="O12"/>
      <c r="P12"/>
      <c r="Q12"/>
      <c r="R12"/>
      <c r="S12"/>
    </row>
    <row r="13" spans="1:19">
      <c r="A13" s="29">
        <v>12</v>
      </c>
      <c r="B13" s="29" t="s">
        <v>104</v>
      </c>
      <c r="C13" s="29">
        <v>5</v>
      </c>
      <c r="D13" s="29">
        <v>8</v>
      </c>
      <c r="E13" s="29">
        <v>9</v>
      </c>
      <c r="F13" s="29">
        <f t="shared" si="0"/>
        <v>22</v>
      </c>
      <c r="G13" s="30">
        <f t="shared" si="1"/>
        <v>7.333333333333333</v>
      </c>
      <c r="H13" s="29" t="str">
        <f t="shared" si="2"/>
        <v>Qualified</v>
      </c>
      <c r="I13" s="29" t="str">
        <f t="shared" si="3"/>
        <v>Qualified</v>
      </c>
      <c r="J13" s="29" t="str">
        <f t="shared" si="4"/>
        <v>Qualified</v>
      </c>
      <c r="K13" s="29"/>
      <c r="L13" s="29"/>
      <c r="M13" s="31"/>
      <c r="N13"/>
      <c r="O13"/>
      <c r="P13"/>
      <c r="Q13"/>
      <c r="R13"/>
      <c r="S13"/>
    </row>
    <row r="14" spans="1:19">
      <c r="A14" s="29">
        <v>13</v>
      </c>
      <c r="B14" s="29" t="s">
        <v>142</v>
      </c>
      <c r="C14" s="29">
        <v>4</v>
      </c>
      <c r="D14" s="29">
        <v>8</v>
      </c>
      <c r="E14" s="29">
        <v>4</v>
      </c>
      <c r="F14" s="29">
        <f t="shared" si="0"/>
        <v>16</v>
      </c>
      <c r="G14" s="30">
        <f t="shared" si="1"/>
        <v>5.333333333333333</v>
      </c>
      <c r="H14" s="29" t="str">
        <f t="shared" si="2"/>
        <v>Qualified</v>
      </c>
      <c r="I14" s="29" t="str">
        <f t="shared" si="3"/>
        <v>Disqualified</v>
      </c>
      <c r="J14" s="29" t="str">
        <f t="shared" si="4"/>
        <v>Qualified</v>
      </c>
      <c r="K14" s="29"/>
      <c r="L14" s="29"/>
      <c r="M14" s="31"/>
      <c r="N14"/>
      <c r="O14"/>
      <c r="P14"/>
      <c r="Q14"/>
      <c r="R14"/>
      <c r="S14"/>
    </row>
    <row r="15" spans="1:19">
      <c r="A15" s="29">
        <v>14</v>
      </c>
      <c r="B15" s="29" t="s">
        <v>89</v>
      </c>
      <c r="C15" s="29">
        <v>8</v>
      </c>
      <c r="D15" s="29">
        <v>9</v>
      </c>
      <c r="E15" s="29">
        <v>6</v>
      </c>
      <c r="F15" s="29">
        <f t="shared" si="0"/>
        <v>23</v>
      </c>
      <c r="G15" s="30">
        <f t="shared" si="1"/>
        <v>7.666666666666667</v>
      </c>
      <c r="H15" s="29" t="str">
        <f t="shared" si="2"/>
        <v>Qualified</v>
      </c>
      <c r="I15" s="29" t="str">
        <f t="shared" si="3"/>
        <v>Qualified</v>
      </c>
      <c r="J15" s="29" t="str">
        <f t="shared" si="4"/>
        <v>Qualified</v>
      </c>
      <c r="K15" s="29"/>
      <c r="L15" s="29"/>
      <c r="M15" s="31"/>
      <c r="N15"/>
      <c r="O15"/>
      <c r="P15"/>
      <c r="Q15"/>
      <c r="R15"/>
      <c r="S15"/>
    </row>
    <row r="16" spans="1:19">
      <c r="A16" s="29">
        <v>15</v>
      </c>
      <c r="B16" s="29" t="s">
        <v>85</v>
      </c>
      <c r="C16" s="29">
        <v>9</v>
      </c>
      <c r="D16" s="29">
        <v>7</v>
      </c>
      <c r="E16" s="29">
        <v>5</v>
      </c>
      <c r="F16" s="29">
        <f t="shared" si="0"/>
        <v>21</v>
      </c>
      <c r="G16" s="30">
        <f t="shared" si="1"/>
        <v>7</v>
      </c>
      <c r="H16" s="29" t="str">
        <f t="shared" si="2"/>
        <v>Qualified</v>
      </c>
      <c r="I16" s="29" t="str">
        <f t="shared" si="3"/>
        <v>Qualified</v>
      </c>
      <c r="J16" s="29" t="str">
        <f t="shared" si="4"/>
        <v>Qualified</v>
      </c>
      <c r="K16" s="29"/>
      <c r="L16" s="29"/>
      <c r="M16" s="31"/>
      <c r="N16"/>
      <c r="O16"/>
      <c r="P16"/>
      <c r="Q16"/>
      <c r="R16"/>
      <c r="S16"/>
    </row>
    <row r="17" spans="1:18">
      <c r="A17" s="29">
        <v>16</v>
      </c>
      <c r="B17" s="29" t="s">
        <v>146</v>
      </c>
      <c r="C17" s="29">
        <v>10</v>
      </c>
      <c r="D17" s="29">
        <v>6</v>
      </c>
      <c r="E17" s="29">
        <v>4</v>
      </c>
      <c r="F17" s="29">
        <f t="shared" si="0"/>
        <v>20</v>
      </c>
      <c r="G17" s="30">
        <f t="shared" si="1"/>
        <v>6.666666666666667</v>
      </c>
      <c r="H17" s="29" t="str">
        <f t="shared" si="2"/>
        <v>Qualified</v>
      </c>
      <c r="I17" s="29" t="str">
        <f t="shared" si="3"/>
        <v>Qualified</v>
      </c>
      <c r="J17" s="29" t="str">
        <f t="shared" si="4"/>
        <v>Qualified</v>
      </c>
      <c r="K17" s="29"/>
      <c r="L17" s="29"/>
      <c r="M17" s="31"/>
      <c r="N17" s="31"/>
      <c r="O17" s="31"/>
      <c r="P17" s="31"/>
      <c r="Q17" s="31"/>
      <c r="R17" s="31"/>
    </row>
    <row r="18" spans="1:18">
      <c r="A18" s="29">
        <v>17</v>
      </c>
      <c r="B18" s="29" t="s">
        <v>147</v>
      </c>
      <c r="C18" s="29">
        <v>3</v>
      </c>
      <c r="D18" s="29">
        <v>8</v>
      </c>
      <c r="E18" s="29">
        <v>9</v>
      </c>
      <c r="F18" s="29">
        <f t="shared" si="0"/>
        <v>20</v>
      </c>
      <c r="G18" s="30">
        <f t="shared" si="1"/>
        <v>6.666666666666667</v>
      </c>
      <c r="H18" s="29" t="str">
        <f t="shared" si="2"/>
        <v>Qualified</v>
      </c>
      <c r="I18" s="29" t="str">
        <f t="shared" si="3"/>
        <v>Qualified</v>
      </c>
      <c r="J18" s="29" t="str">
        <f t="shared" si="4"/>
        <v>Qualified</v>
      </c>
      <c r="K18" s="29"/>
      <c r="L18" s="29"/>
      <c r="M18" s="31"/>
      <c r="N18" s="31"/>
      <c r="O18" s="31"/>
      <c r="P18" s="31"/>
      <c r="Q18" s="31"/>
      <c r="R18" s="31"/>
    </row>
    <row r="19" spans="1:18">
      <c r="A19" s="29">
        <v>18</v>
      </c>
      <c r="B19" s="29" t="s">
        <v>107</v>
      </c>
      <c r="C19" s="29">
        <v>6</v>
      </c>
      <c r="D19" s="29">
        <v>4</v>
      </c>
      <c r="E19" s="29">
        <v>7</v>
      </c>
      <c r="F19" s="29">
        <f t="shared" si="0"/>
        <v>17</v>
      </c>
      <c r="G19" s="30">
        <f t="shared" si="1"/>
        <v>5.666666666666667</v>
      </c>
      <c r="H19" s="29" t="str">
        <f t="shared" si="2"/>
        <v>Qualified</v>
      </c>
      <c r="I19" s="29" t="str">
        <f t="shared" si="3"/>
        <v>Disqualified</v>
      </c>
      <c r="J19" s="29" t="str">
        <f t="shared" si="4"/>
        <v>Qualified</v>
      </c>
      <c r="K19" s="29"/>
      <c r="L19" s="29"/>
      <c r="M19" s="31"/>
      <c r="N19" s="31"/>
      <c r="O19" s="31"/>
      <c r="P19" s="31"/>
      <c r="Q19" s="31"/>
      <c r="R19" s="31"/>
    </row>
    <row r="20" spans="1:18">
      <c r="A20" s="29">
        <v>19</v>
      </c>
      <c r="B20" s="29" t="s">
        <v>129</v>
      </c>
      <c r="C20" s="29">
        <v>4</v>
      </c>
      <c r="D20" s="29">
        <v>8</v>
      </c>
      <c r="E20" s="29">
        <v>7</v>
      </c>
      <c r="F20" s="29">
        <f t="shared" si="0"/>
        <v>19</v>
      </c>
      <c r="G20" s="30">
        <f t="shared" si="1"/>
        <v>6.333333333333333</v>
      </c>
      <c r="H20" s="29" t="str">
        <f t="shared" si="2"/>
        <v>Qualified</v>
      </c>
      <c r="I20" s="29" t="str">
        <f t="shared" si="3"/>
        <v>Qualified</v>
      </c>
      <c r="J20" s="29" t="str">
        <f t="shared" si="4"/>
        <v>Qualified</v>
      </c>
      <c r="K20" s="29"/>
      <c r="L20" s="29"/>
      <c r="M20" s="31"/>
      <c r="N20" s="31"/>
      <c r="O20" s="31"/>
      <c r="P20" s="31"/>
      <c r="Q20" s="31"/>
      <c r="R20" s="31"/>
    </row>
    <row r="21" spans="1:18">
      <c r="A21" s="29">
        <v>20</v>
      </c>
      <c r="B21" s="29" t="s">
        <v>148</v>
      </c>
      <c r="C21" s="29">
        <v>8</v>
      </c>
      <c r="D21" s="29">
        <v>9</v>
      </c>
      <c r="E21" s="29">
        <v>5</v>
      </c>
      <c r="F21" s="29">
        <f t="shared" si="0"/>
        <v>22</v>
      </c>
      <c r="G21" s="30">
        <f t="shared" si="1"/>
        <v>7.333333333333333</v>
      </c>
      <c r="H21" s="29" t="str">
        <f t="shared" si="2"/>
        <v>Qualified</v>
      </c>
      <c r="I21" s="29" t="str">
        <f t="shared" si="3"/>
        <v>Qualified</v>
      </c>
      <c r="J21" s="29" t="str">
        <f t="shared" si="4"/>
        <v>Qualified</v>
      </c>
      <c r="K21" s="29"/>
      <c r="L21" s="29"/>
      <c r="M21" s="31"/>
      <c r="N21" s="31"/>
      <c r="O21" s="31"/>
      <c r="P21" s="31"/>
      <c r="Q21" s="31"/>
      <c r="R21" s="31"/>
    </row>
  </sheetData>
  <mergeCells count="5">
    <mergeCell ref="N1:Q1"/>
    <mergeCell ref="N2:Q2"/>
    <mergeCell ref="N3:Q3"/>
    <mergeCell ref="N4:Q4"/>
    <mergeCell ref="N5:Q5"/>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sheetPr codeName="Sheet7"/>
  <dimension ref="A1:Q195"/>
  <sheetViews>
    <sheetView showGridLines="0" tabSelected="1" topLeftCell="D1" workbookViewId="0">
      <selection activeCell="G21" sqref="G21"/>
    </sheetView>
  </sheetViews>
  <sheetFormatPr defaultRowHeight="12.75"/>
  <cols>
    <col min="1" max="1" width="11.85546875" bestFit="1" customWidth="1"/>
    <col min="2" max="2" width="18" customWidth="1"/>
    <col min="3" max="3" width="9.28515625" bestFit="1" customWidth="1"/>
    <col min="4" max="4" width="10.85546875" bestFit="1" customWidth="1"/>
    <col min="5" max="5" width="8.140625" bestFit="1" customWidth="1"/>
    <col min="6" max="6" width="8.140625" customWidth="1"/>
    <col min="7" max="7" width="76.28515625" bestFit="1" customWidth="1"/>
    <col min="8" max="8" width="15" bestFit="1" customWidth="1"/>
    <col min="9" max="9" width="21.28515625" customWidth="1"/>
    <col min="10" max="10" width="29.7109375" customWidth="1"/>
    <col min="11" max="11" width="31" customWidth="1"/>
    <col min="12" max="12" width="9.85546875" bestFit="1" customWidth="1"/>
    <col min="17" max="17" width="9.140625" customWidth="1"/>
  </cols>
  <sheetData>
    <row r="1" spans="1:17">
      <c r="A1" s="106" t="s">
        <v>439</v>
      </c>
    </row>
    <row r="2" spans="1:17" ht="15.75" thickBot="1">
      <c r="A2" s="33" t="s">
        <v>188</v>
      </c>
      <c r="B2" s="33" t="s">
        <v>438</v>
      </c>
      <c r="C2" s="33" t="s">
        <v>190</v>
      </c>
      <c r="D2" s="33" t="s">
        <v>191</v>
      </c>
      <c r="E2" s="33" t="s">
        <v>192</v>
      </c>
    </row>
    <row r="3" spans="1:17">
      <c r="A3" s="35">
        <v>350000</v>
      </c>
      <c r="B3" s="36">
        <v>37633</v>
      </c>
      <c r="C3" s="37" t="s">
        <v>194</v>
      </c>
      <c r="D3" s="38">
        <v>3</v>
      </c>
      <c r="E3" s="39">
        <v>2.5</v>
      </c>
      <c r="G3" s="103" t="s">
        <v>440</v>
      </c>
      <c r="H3" s="381">
        <f>SUMIF(C3:C121,"N. County",A3:A121)</f>
        <v>12795840</v>
      </c>
      <c r="Q3" s="20">
        <v>12795840</v>
      </c>
    </row>
    <row r="4" spans="1:17">
      <c r="A4" s="35">
        <v>215000</v>
      </c>
      <c r="B4" s="36">
        <v>37635</v>
      </c>
      <c r="C4" s="40" t="s">
        <v>196</v>
      </c>
      <c r="D4" s="38">
        <v>3</v>
      </c>
      <c r="E4" s="39">
        <v>1.75</v>
      </c>
      <c r="G4" s="104" t="s">
        <v>441</v>
      </c>
      <c r="H4" s="382">
        <f>SUMIFS(A3:A121,C3:C121,"S. County",D3:D121,"&gt;3")</f>
        <v>7472088</v>
      </c>
      <c r="Q4" s="20">
        <v>7472088</v>
      </c>
    </row>
    <row r="5" spans="1:17" ht="13.5" thickBot="1">
      <c r="A5" s="35">
        <v>315000</v>
      </c>
      <c r="B5" s="36">
        <v>37637</v>
      </c>
      <c r="C5" s="37" t="s">
        <v>198</v>
      </c>
      <c r="D5" s="38">
        <v>2</v>
      </c>
      <c r="E5" s="39">
        <v>2</v>
      </c>
      <c r="G5" s="105" t="s">
        <v>442</v>
      </c>
      <c r="H5" s="382">
        <f>SUMIFS(A3:A121,C3:C121,"&lt;&gt; N. County",D3:D121,"&gt;5",E3:E121,"&gt;=3")</f>
        <v>1084450</v>
      </c>
      <c r="Q5" s="20">
        <v>0</v>
      </c>
    </row>
    <row r="6" spans="1:17">
      <c r="A6" s="35">
        <v>379000</v>
      </c>
      <c r="B6" s="36">
        <v>37641</v>
      </c>
      <c r="C6" s="37" t="s">
        <v>194</v>
      </c>
      <c r="D6" s="38">
        <v>4</v>
      </c>
      <c r="E6" s="39">
        <v>3</v>
      </c>
    </row>
    <row r="7" spans="1:17">
      <c r="A7" s="35">
        <v>248500</v>
      </c>
      <c r="B7" s="36">
        <v>37651</v>
      </c>
      <c r="C7" s="37" t="s">
        <v>199</v>
      </c>
      <c r="D7" s="38">
        <v>4</v>
      </c>
      <c r="E7" s="39">
        <v>2.5</v>
      </c>
    </row>
    <row r="8" spans="1:17">
      <c r="A8" s="35">
        <v>297500</v>
      </c>
      <c r="B8" s="36">
        <v>37653</v>
      </c>
      <c r="C8" s="37" t="s">
        <v>198</v>
      </c>
      <c r="D8" s="38">
        <v>4</v>
      </c>
      <c r="E8" s="39">
        <v>3.5</v>
      </c>
    </row>
    <row r="9" spans="1:17">
      <c r="A9" s="35">
        <v>259900</v>
      </c>
      <c r="B9" s="36">
        <v>37657</v>
      </c>
      <c r="C9" s="37" t="s">
        <v>194</v>
      </c>
      <c r="D9" s="38">
        <v>4</v>
      </c>
      <c r="E9" s="39">
        <v>3</v>
      </c>
    </row>
    <row r="10" spans="1:17">
      <c r="A10" s="35">
        <v>208750</v>
      </c>
      <c r="B10" s="36">
        <v>37663</v>
      </c>
      <c r="C10" s="40" t="s">
        <v>198</v>
      </c>
      <c r="D10" s="38">
        <v>4</v>
      </c>
      <c r="E10" s="39">
        <v>3</v>
      </c>
    </row>
    <row r="11" spans="1:17">
      <c r="A11" s="35">
        <v>227500</v>
      </c>
      <c r="B11" s="36">
        <v>37663</v>
      </c>
      <c r="C11" s="40" t="s">
        <v>198</v>
      </c>
      <c r="D11" s="38">
        <v>4</v>
      </c>
      <c r="E11" s="39">
        <v>3</v>
      </c>
    </row>
    <row r="12" spans="1:17">
      <c r="A12" s="35">
        <v>259900</v>
      </c>
      <c r="B12" s="36">
        <v>37663</v>
      </c>
      <c r="C12" s="37" t="s">
        <v>194</v>
      </c>
      <c r="D12" s="38">
        <v>3</v>
      </c>
      <c r="E12" s="39">
        <v>2.5</v>
      </c>
    </row>
    <row r="13" spans="1:17">
      <c r="A13" s="35">
        <v>405000</v>
      </c>
      <c r="B13" s="36">
        <v>37666</v>
      </c>
      <c r="C13" s="37" t="s">
        <v>194</v>
      </c>
      <c r="D13" s="38">
        <v>2</v>
      </c>
      <c r="E13" s="39">
        <v>3</v>
      </c>
    </row>
    <row r="14" spans="1:17">
      <c r="A14" s="35">
        <v>236900</v>
      </c>
      <c r="B14" s="36">
        <v>37667</v>
      </c>
      <c r="C14" s="37" t="s">
        <v>198</v>
      </c>
      <c r="D14" s="38">
        <v>2</v>
      </c>
      <c r="E14" s="39">
        <v>2</v>
      </c>
    </row>
    <row r="15" spans="1:17">
      <c r="A15" s="35">
        <v>304900</v>
      </c>
      <c r="B15" s="36">
        <v>37669</v>
      </c>
      <c r="C15" s="37" t="s">
        <v>198</v>
      </c>
      <c r="D15" s="38">
        <v>4</v>
      </c>
      <c r="E15" s="39">
        <v>3</v>
      </c>
    </row>
    <row r="16" spans="1:17">
      <c r="A16" s="35">
        <v>249000</v>
      </c>
      <c r="B16" s="36">
        <v>37681</v>
      </c>
      <c r="C16" s="37" t="s">
        <v>196</v>
      </c>
      <c r="D16" s="38">
        <v>4</v>
      </c>
      <c r="E16" s="39">
        <v>3</v>
      </c>
    </row>
    <row r="17" spans="1:5">
      <c r="A17" s="35">
        <v>229500</v>
      </c>
      <c r="B17" s="36">
        <v>37684</v>
      </c>
      <c r="C17" s="37" t="s">
        <v>196</v>
      </c>
      <c r="D17" s="38">
        <v>4</v>
      </c>
      <c r="E17" s="39">
        <v>3</v>
      </c>
    </row>
    <row r="18" spans="1:5">
      <c r="A18" s="35">
        <v>359900</v>
      </c>
      <c r="B18" s="36">
        <v>37686</v>
      </c>
      <c r="C18" s="40" t="s">
        <v>194</v>
      </c>
      <c r="D18" s="38">
        <v>3</v>
      </c>
      <c r="E18" s="39">
        <v>3</v>
      </c>
    </row>
    <row r="19" spans="1:5">
      <c r="A19" s="35">
        <v>335000</v>
      </c>
      <c r="B19" s="36">
        <v>37691</v>
      </c>
      <c r="C19" s="37" t="s">
        <v>196</v>
      </c>
      <c r="D19" s="38">
        <v>3</v>
      </c>
      <c r="E19" s="39">
        <v>2.5</v>
      </c>
    </row>
    <row r="20" spans="1:5">
      <c r="A20" s="35">
        <v>249000</v>
      </c>
      <c r="B20" s="36">
        <v>37698</v>
      </c>
      <c r="C20" s="37" t="s">
        <v>198</v>
      </c>
      <c r="D20" s="38">
        <v>3</v>
      </c>
      <c r="E20" s="39">
        <v>2.5</v>
      </c>
    </row>
    <row r="21" spans="1:5">
      <c r="A21" s="35">
        <v>309950</v>
      </c>
      <c r="B21" s="36">
        <v>37700</v>
      </c>
      <c r="C21" s="37" t="s">
        <v>194</v>
      </c>
      <c r="D21" s="38">
        <v>6</v>
      </c>
      <c r="E21" s="39">
        <v>3</v>
      </c>
    </row>
    <row r="22" spans="1:5">
      <c r="A22" s="35">
        <v>325000</v>
      </c>
      <c r="B22" s="36">
        <v>37707</v>
      </c>
      <c r="C22" s="37" t="s">
        <v>194</v>
      </c>
      <c r="D22" s="38">
        <v>7</v>
      </c>
      <c r="E22" s="39">
        <v>2.5</v>
      </c>
    </row>
    <row r="23" spans="1:5">
      <c r="A23" s="35">
        <v>285000</v>
      </c>
      <c r="B23" s="36">
        <v>37716</v>
      </c>
      <c r="C23" s="37" t="s">
        <v>196</v>
      </c>
      <c r="D23" s="38">
        <v>2</v>
      </c>
      <c r="E23" s="39">
        <v>1</v>
      </c>
    </row>
    <row r="24" spans="1:5">
      <c r="A24" s="35">
        <v>375000</v>
      </c>
      <c r="B24" s="36">
        <v>37717</v>
      </c>
      <c r="C24" s="37" t="s">
        <v>196</v>
      </c>
      <c r="D24" s="38">
        <v>4</v>
      </c>
      <c r="E24" s="39">
        <v>3</v>
      </c>
    </row>
    <row r="25" spans="1:5">
      <c r="A25" s="35">
        <v>214500</v>
      </c>
      <c r="B25" s="36">
        <v>37721</v>
      </c>
      <c r="C25" s="37" t="s">
        <v>194</v>
      </c>
      <c r="D25" s="38">
        <v>3</v>
      </c>
      <c r="E25" s="39">
        <v>2.5</v>
      </c>
    </row>
    <row r="26" spans="1:5">
      <c r="A26" s="35">
        <v>289000</v>
      </c>
      <c r="B26" s="36">
        <v>37721</v>
      </c>
      <c r="C26" s="37" t="s">
        <v>198</v>
      </c>
      <c r="D26" s="38">
        <v>3</v>
      </c>
      <c r="E26" s="39">
        <v>2</v>
      </c>
    </row>
    <row r="27" spans="1:5">
      <c r="A27" s="35">
        <v>273500</v>
      </c>
      <c r="B27" s="36">
        <v>37729</v>
      </c>
      <c r="C27" s="37" t="s">
        <v>196</v>
      </c>
      <c r="D27" s="38">
        <v>2</v>
      </c>
      <c r="E27" s="39">
        <v>2</v>
      </c>
    </row>
    <row r="28" spans="1:5">
      <c r="A28" s="35">
        <v>242500</v>
      </c>
      <c r="B28" s="36">
        <v>37730</v>
      </c>
      <c r="C28" s="37" t="s">
        <v>196</v>
      </c>
      <c r="D28" s="38">
        <v>3</v>
      </c>
      <c r="E28" s="39">
        <v>2.5</v>
      </c>
    </row>
    <row r="29" spans="1:5">
      <c r="A29" s="35">
        <v>379000</v>
      </c>
      <c r="B29" s="36">
        <v>37731</v>
      </c>
      <c r="C29" s="37" t="s">
        <v>194</v>
      </c>
      <c r="D29" s="38">
        <v>3</v>
      </c>
      <c r="E29" s="39">
        <v>3</v>
      </c>
    </row>
    <row r="30" spans="1:5">
      <c r="A30" s="35">
        <v>350000</v>
      </c>
      <c r="B30" s="36">
        <v>37733</v>
      </c>
      <c r="C30" s="37" t="s">
        <v>196</v>
      </c>
      <c r="D30" s="38">
        <v>3</v>
      </c>
      <c r="E30" s="39">
        <v>2</v>
      </c>
    </row>
    <row r="31" spans="1:5">
      <c r="A31" s="35">
        <v>354000</v>
      </c>
      <c r="B31" s="36">
        <v>37743</v>
      </c>
      <c r="C31" s="37" t="s">
        <v>196</v>
      </c>
      <c r="D31" s="38">
        <v>4</v>
      </c>
      <c r="E31" s="39">
        <v>2</v>
      </c>
    </row>
    <row r="32" spans="1:5">
      <c r="A32" s="35">
        <v>425900</v>
      </c>
      <c r="B32" s="36">
        <v>37747</v>
      </c>
      <c r="C32" s="37" t="s">
        <v>194</v>
      </c>
      <c r="D32" s="38">
        <v>5</v>
      </c>
      <c r="E32" s="39">
        <v>3</v>
      </c>
    </row>
    <row r="33" spans="1:5">
      <c r="A33" s="35">
        <v>204900</v>
      </c>
      <c r="B33" s="36">
        <v>37748</v>
      </c>
      <c r="C33" s="37" t="s">
        <v>198</v>
      </c>
      <c r="D33" s="38">
        <v>3</v>
      </c>
      <c r="E33" s="39">
        <v>2.5</v>
      </c>
    </row>
    <row r="34" spans="1:5">
      <c r="A34" s="35">
        <v>239900</v>
      </c>
      <c r="B34" s="36">
        <v>37749</v>
      </c>
      <c r="C34" s="37" t="s">
        <v>196</v>
      </c>
      <c r="D34" s="38">
        <v>2</v>
      </c>
      <c r="E34" s="39">
        <v>2</v>
      </c>
    </row>
    <row r="35" spans="1:5">
      <c r="A35" s="35">
        <v>269900</v>
      </c>
      <c r="B35" s="36">
        <v>37750</v>
      </c>
      <c r="C35" s="37" t="s">
        <v>198</v>
      </c>
      <c r="D35" s="38">
        <v>4</v>
      </c>
      <c r="E35" s="39">
        <v>2.5</v>
      </c>
    </row>
    <row r="36" spans="1:5">
      <c r="A36" s="35">
        <v>338876</v>
      </c>
      <c r="B36" s="36">
        <v>37754</v>
      </c>
      <c r="C36" s="37" t="s">
        <v>198</v>
      </c>
      <c r="D36" s="38">
        <v>4</v>
      </c>
      <c r="E36" s="39">
        <v>2.5</v>
      </c>
    </row>
    <row r="37" spans="1:5">
      <c r="A37" s="35">
        <v>299000</v>
      </c>
      <c r="B37" s="36">
        <v>37758</v>
      </c>
      <c r="C37" s="37" t="s">
        <v>194</v>
      </c>
      <c r="D37" s="38">
        <v>3</v>
      </c>
      <c r="E37" s="39">
        <v>2</v>
      </c>
    </row>
    <row r="38" spans="1:5">
      <c r="A38" s="35">
        <v>229900</v>
      </c>
      <c r="B38" s="36">
        <v>37759</v>
      </c>
      <c r="C38" s="40" t="s">
        <v>196</v>
      </c>
      <c r="D38" s="38">
        <v>4</v>
      </c>
      <c r="E38" s="39">
        <v>3</v>
      </c>
    </row>
    <row r="39" spans="1:5">
      <c r="A39" s="35">
        <v>264900</v>
      </c>
      <c r="B39" s="36">
        <v>37765</v>
      </c>
      <c r="C39" s="37" t="s">
        <v>194</v>
      </c>
      <c r="D39" s="38">
        <v>3</v>
      </c>
      <c r="E39" s="39">
        <v>3</v>
      </c>
    </row>
    <row r="40" spans="1:5">
      <c r="A40" s="35">
        <v>364900</v>
      </c>
      <c r="B40" s="36">
        <v>37765</v>
      </c>
      <c r="C40" s="37" t="s">
        <v>196</v>
      </c>
      <c r="D40" s="38">
        <v>4</v>
      </c>
      <c r="E40" s="39">
        <v>2.5</v>
      </c>
    </row>
    <row r="41" spans="1:5">
      <c r="A41" s="35">
        <v>235910</v>
      </c>
      <c r="B41" s="36">
        <v>37767</v>
      </c>
      <c r="C41" s="40" t="s">
        <v>196</v>
      </c>
      <c r="D41" s="38">
        <v>4</v>
      </c>
      <c r="E41" s="39">
        <v>3</v>
      </c>
    </row>
    <row r="42" spans="1:5">
      <c r="A42" s="35">
        <v>205000</v>
      </c>
      <c r="B42" s="36">
        <v>37773</v>
      </c>
      <c r="C42" s="37" t="s">
        <v>198</v>
      </c>
      <c r="D42" s="38">
        <v>3</v>
      </c>
      <c r="E42" s="39">
        <v>2.5</v>
      </c>
    </row>
    <row r="43" spans="1:5">
      <c r="A43" s="35">
        <v>325000</v>
      </c>
      <c r="B43" s="36">
        <v>37774</v>
      </c>
      <c r="C43" s="37" t="s">
        <v>198</v>
      </c>
      <c r="D43" s="38">
        <v>4</v>
      </c>
      <c r="E43" s="39">
        <v>3</v>
      </c>
    </row>
    <row r="44" spans="1:5">
      <c r="A44" s="35">
        <v>398000</v>
      </c>
      <c r="B44" s="36">
        <v>37775</v>
      </c>
      <c r="C44" s="37" t="s">
        <v>194</v>
      </c>
      <c r="D44" s="38">
        <v>4</v>
      </c>
      <c r="E44" s="39">
        <v>2.5</v>
      </c>
    </row>
    <row r="45" spans="1:5">
      <c r="A45" s="35">
        <v>247500</v>
      </c>
      <c r="B45" s="36">
        <v>37777</v>
      </c>
      <c r="C45" s="37" t="s">
        <v>198</v>
      </c>
      <c r="D45" s="38">
        <v>4</v>
      </c>
      <c r="E45" s="39">
        <v>3</v>
      </c>
    </row>
    <row r="46" spans="1:5">
      <c r="A46" s="35">
        <v>545000</v>
      </c>
      <c r="B46" s="36">
        <v>37786</v>
      </c>
      <c r="C46" s="37" t="s">
        <v>194</v>
      </c>
      <c r="D46" s="38">
        <v>8</v>
      </c>
      <c r="E46" s="39">
        <v>4</v>
      </c>
    </row>
    <row r="47" spans="1:5">
      <c r="A47" s="35">
        <v>309900</v>
      </c>
      <c r="B47" s="36">
        <v>37789</v>
      </c>
      <c r="C47" s="37" t="s">
        <v>194</v>
      </c>
      <c r="D47" s="38">
        <v>5</v>
      </c>
      <c r="E47" s="39">
        <v>3</v>
      </c>
    </row>
    <row r="48" spans="1:5">
      <c r="A48" s="35">
        <v>365000</v>
      </c>
      <c r="B48" s="36">
        <v>37789</v>
      </c>
      <c r="C48" s="40" t="s">
        <v>196</v>
      </c>
      <c r="D48" s="38">
        <v>3</v>
      </c>
      <c r="E48" s="39">
        <v>2.5</v>
      </c>
    </row>
    <row r="49" spans="1:5">
      <c r="A49" s="35">
        <v>319000</v>
      </c>
      <c r="B49" s="36">
        <v>37793</v>
      </c>
      <c r="C49" s="37" t="s">
        <v>196</v>
      </c>
      <c r="D49" s="38">
        <v>4</v>
      </c>
      <c r="E49" s="39">
        <v>2</v>
      </c>
    </row>
    <row r="50" spans="1:5">
      <c r="A50" s="35">
        <v>339900</v>
      </c>
      <c r="B50" s="36">
        <v>37797</v>
      </c>
      <c r="C50" s="37" t="s">
        <v>194</v>
      </c>
      <c r="D50" s="38">
        <v>3</v>
      </c>
      <c r="E50" s="39">
        <v>2</v>
      </c>
    </row>
    <row r="51" spans="1:5">
      <c r="A51" s="35">
        <v>375000</v>
      </c>
      <c r="B51" s="36">
        <v>37803</v>
      </c>
      <c r="C51" s="37" t="s">
        <v>196</v>
      </c>
      <c r="D51" s="38">
        <v>4</v>
      </c>
      <c r="E51" s="39">
        <v>3</v>
      </c>
    </row>
    <row r="52" spans="1:5">
      <c r="A52" s="35">
        <v>229900</v>
      </c>
      <c r="B52" s="36">
        <v>37803</v>
      </c>
      <c r="C52" s="40" t="s">
        <v>194</v>
      </c>
      <c r="D52" s="38">
        <v>3</v>
      </c>
      <c r="E52" s="39">
        <v>3</v>
      </c>
    </row>
    <row r="53" spans="1:5">
      <c r="A53" s="35">
        <v>238000</v>
      </c>
      <c r="B53" s="36">
        <v>37804</v>
      </c>
      <c r="C53" s="37" t="s">
        <v>194</v>
      </c>
      <c r="D53" s="38">
        <v>4</v>
      </c>
      <c r="E53" s="39">
        <v>2.5</v>
      </c>
    </row>
    <row r="54" spans="1:5">
      <c r="A54" s="35">
        <v>265000</v>
      </c>
      <c r="B54" s="36">
        <v>37810</v>
      </c>
      <c r="C54" s="37" t="s">
        <v>196</v>
      </c>
      <c r="D54" s="38">
        <v>4</v>
      </c>
      <c r="E54" s="39">
        <v>3</v>
      </c>
    </row>
    <row r="55" spans="1:5">
      <c r="A55" s="35">
        <v>250000</v>
      </c>
      <c r="B55" s="36">
        <v>37813</v>
      </c>
      <c r="C55" s="37" t="s">
        <v>196</v>
      </c>
      <c r="D55" s="38">
        <v>3</v>
      </c>
      <c r="E55" s="39">
        <v>2</v>
      </c>
    </row>
    <row r="56" spans="1:5">
      <c r="A56" s="35">
        <v>225911</v>
      </c>
      <c r="B56" s="36">
        <v>37815</v>
      </c>
      <c r="C56" s="37" t="s">
        <v>198</v>
      </c>
      <c r="D56" s="38">
        <v>4</v>
      </c>
      <c r="E56" s="39">
        <v>2.5</v>
      </c>
    </row>
    <row r="57" spans="1:5">
      <c r="A57" s="35">
        <v>369900</v>
      </c>
      <c r="B57" s="36">
        <v>37815</v>
      </c>
      <c r="C57" s="37" t="s">
        <v>194</v>
      </c>
      <c r="D57" s="38">
        <v>3</v>
      </c>
      <c r="E57" s="39">
        <v>2.5</v>
      </c>
    </row>
    <row r="58" spans="1:5">
      <c r="A58" s="35">
        <v>225000</v>
      </c>
      <c r="B58" s="36">
        <v>37819</v>
      </c>
      <c r="C58" s="37" t="s">
        <v>199</v>
      </c>
      <c r="D58" s="38">
        <v>4</v>
      </c>
      <c r="E58" s="39">
        <v>3</v>
      </c>
    </row>
    <row r="59" spans="1:5">
      <c r="A59" s="35">
        <v>319000</v>
      </c>
      <c r="B59" s="36">
        <v>37829</v>
      </c>
      <c r="C59" s="37" t="s">
        <v>196</v>
      </c>
      <c r="D59" s="38">
        <v>3</v>
      </c>
      <c r="E59" s="39">
        <v>2.5</v>
      </c>
    </row>
    <row r="60" spans="1:5">
      <c r="A60" s="35">
        <v>229900</v>
      </c>
      <c r="B60" s="36">
        <v>37839</v>
      </c>
      <c r="C60" s="37" t="s">
        <v>194</v>
      </c>
      <c r="D60" s="38">
        <v>4</v>
      </c>
      <c r="E60" s="39">
        <v>3</v>
      </c>
    </row>
    <row r="61" spans="1:5">
      <c r="A61" s="35">
        <v>189000</v>
      </c>
      <c r="B61" s="36">
        <v>37845</v>
      </c>
      <c r="C61" s="40" t="s">
        <v>196</v>
      </c>
      <c r="D61" s="38">
        <v>2</v>
      </c>
      <c r="E61" s="39">
        <v>2</v>
      </c>
    </row>
    <row r="62" spans="1:5">
      <c r="A62" s="35">
        <v>574900</v>
      </c>
      <c r="B62" s="36">
        <v>37847</v>
      </c>
      <c r="C62" s="37" t="s">
        <v>198</v>
      </c>
      <c r="D62" s="38">
        <v>5</v>
      </c>
      <c r="E62" s="39">
        <v>4</v>
      </c>
    </row>
    <row r="63" spans="1:5">
      <c r="A63" s="35">
        <v>379900</v>
      </c>
      <c r="B63" s="36">
        <v>37849</v>
      </c>
      <c r="C63" s="37" t="s">
        <v>194</v>
      </c>
      <c r="D63" s="38">
        <v>3</v>
      </c>
      <c r="E63" s="39">
        <v>2.5</v>
      </c>
    </row>
    <row r="64" spans="1:5">
      <c r="A64" s="35">
        <v>389500</v>
      </c>
      <c r="B64" s="36">
        <v>37852</v>
      </c>
      <c r="C64" s="37" t="s">
        <v>194</v>
      </c>
      <c r="D64" s="38">
        <v>4</v>
      </c>
      <c r="E64" s="39">
        <v>2</v>
      </c>
    </row>
    <row r="65" spans="1:5">
      <c r="A65" s="35">
        <v>235990</v>
      </c>
      <c r="B65" s="36">
        <v>37861</v>
      </c>
      <c r="C65" s="37" t="s">
        <v>194</v>
      </c>
      <c r="D65" s="38">
        <v>4</v>
      </c>
      <c r="E65" s="39">
        <v>2</v>
      </c>
    </row>
    <row r="66" spans="1:5">
      <c r="A66" s="35">
        <v>245000</v>
      </c>
      <c r="B66" s="36">
        <v>37863</v>
      </c>
      <c r="C66" s="37" t="s">
        <v>198</v>
      </c>
      <c r="D66" s="38">
        <v>4</v>
      </c>
      <c r="E66" s="39">
        <v>3</v>
      </c>
    </row>
    <row r="67" spans="1:5">
      <c r="A67" s="35">
        <v>359000</v>
      </c>
      <c r="B67" s="36">
        <v>37866</v>
      </c>
      <c r="C67" s="37" t="s">
        <v>194</v>
      </c>
      <c r="D67" s="38">
        <v>3</v>
      </c>
      <c r="E67" s="39">
        <v>2.5</v>
      </c>
    </row>
    <row r="68" spans="1:5">
      <c r="A68" s="35">
        <v>355000</v>
      </c>
      <c r="B68" s="36">
        <v>37869</v>
      </c>
      <c r="C68" s="37" t="s">
        <v>194</v>
      </c>
      <c r="D68" s="38">
        <v>4</v>
      </c>
      <c r="E68" s="39">
        <v>2.5</v>
      </c>
    </row>
    <row r="69" spans="1:5">
      <c r="A69" s="35">
        <v>225000</v>
      </c>
      <c r="B69" s="36">
        <v>37869</v>
      </c>
      <c r="C69" s="37" t="s">
        <v>198</v>
      </c>
      <c r="D69" s="38">
        <v>4</v>
      </c>
      <c r="E69" s="39">
        <v>3</v>
      </c>
    </row>
    <row r="70" spans="1:5">
      <c r="A70" s="35">
        <v>229900</v>
      </c>
      <c r="B70" s="36">
        <v>37869</v>
      </c>
      <c r="C70" s="37" t="s">
        <v>198</v>
      </c>
      <c r="D70" s="38">
        <v>3</v>
      </c>
      <c r="E70" s="39">
        <v>2.5</v>
      </c>
    </row>
    <row r="71" spans="1:5">
      <c r="A71" s="35">
        <v>208750</v>
      </c>
      <c r="B71" s="36">
        <v>37869</v>
      </c>
      <c r="C71" s="37" t="s">
        <v>198</v>
      </c>
      <c r="D71" s="38">
        <v>4</v>
      </c>
      <c r="E71" s="39">
        <v>2</v>
      </c>
    </row>
    <row r="72" spans="1:5">
      <c r="A72" s="35">
        <v>229500</v>
      </c>
      <c r="B72" s="36">
        <v>37874</v>
      </c>
      <c r="C72" s="40" t="s">
        <v>194</v>
      </c>
      <c r="D72" s="38">
        <v>6</v>
      </c>
      <c r="E72" s="39">
        <v>3</v>
      </c>
    </row>
    <row r="73" spans="1:5">
      <c r="A73" s="35">
        <v>239900</v>
      </c>
      <c r="B73" s="36">
        <v>37878</v>
      </c>
      <c r="C73" s="37" t="s">
        <v>198</v>
      </c>
      <c r="D73" s="38">
        <v>4</v>
      </c>
      <c r="E73" s="39">
        <v>3</v>
      </c>
    </row>
    <row r="74" spans="1:5">
      <c r="A74" s="35">
        <v>236900</v>
      </c>
      <c r="B74" s="36">
        <v>37881</v>
      </c>
      <c r="C74" s="40" t="s">
        <v>196</v>
      </c>
      <c r="D74" s="38">
        <v>3</v>
      </c>
      <c r="E74" s="39">
        <v>2</v>
      </c>
    </row>
    <row r="75" spans="1:5">
      <c r="A75" s="35">
        <v>205500</v>
      </c>
      <c r="B75" s="36">
        <v>37885</v>
      </c>
      <c r="C75" s="37" t="s">
        <v>198</v>
      </c>
      <c r="D75" s="38">
        <v>4</v>
      </c>
      <c r="E75" s="39">
        <v>2.5</v>
      </c>
    </row>
    <row r="76" spans="1:5">
      <c r="A76" s="35">
        <v>374900</v>
      </c>
      <c r="B76" s="36">
        <v>37888</v>
      </c>
      <c r="C76" s="37" t="s">
        <v>194</v>
      </c>
      <c r="D76" s="38">
        <v>4</v>
      </c>
      <c r="E76" s="39">
        <v>3</v>
      </c>
    </row>
    <row r="77" spans="1:5">
      <c r="A77" s="35">
        <v>268500</v>
      </c>
      <c r="B77" s="36">
        <v>37892</v>
      </c>
      <c r="C77" s="37" t="s">
        <v>196</v>
      </c>
      <c r="D77" s="38">
        <v>4</v>
      </c>
      <c r="E77" s="39">
        <v>2.5</v>
      </c>
    </row>
    <row r="78" spans="1:5">
      <c r="A78" s="35">
        <v>349000</v>
      </c>
      <c r="B78" s="36">
        <v>37893</v>
      </c>
      <c r="C78" s="40" t="s">
        <v>198</v>
      </c>
      <c r="D78" s="38">
        <v>4</v>
      </c>
      <c r="E78" s="39">
        <v>3</v>
      </c>
    </row>
    <row r="79" spans="1:5">
      <c r="A79" s="35">
        <v>238000</v>
      </c>
      <c r="B79" s="36">
        <v>37895</v>
      </c>
      <c r="C79" s="40" t="s">
        <v>198</v>
      </c>
      <c r="D79" s="38">
        <v>3</v>
      </c>
      <c r="E79" s="39">
        <v>2.5</v>
      </c>
    </row>
    <row r="80" spans="1:5">
      <c r="A80" s="35">
        <v>349000</v>
      </c>
      <c r="B80" s="36">
        <v>37895</v>
      </c>
      <c r="C80" s="37" t="s">
        <v>194</v>
      </c>
      <c r="D80" s="38">
        <v>4</v>
      </c>
      <c r="E80" s="39">
        <v>3</v>
      </c>
    </row>
    <row r="81" spans="1:5">
      <c r="A81" s="35">
        <v>369900</v>
      </c>
      <c r="B81" s="36">
        <v>37896</v>
      </c>
      <c r="C81" s="37" t="s">
        <v>194</v>
      </c>
      <c r="D81" s="38">
        <v>5</v>
      </c>
      <c r="E81" s="39">
        <v>3</v>
      </c>
    </row>
    <row r="82" spans="1:5">
      <c r="A82" s="35">
        <v>215000</v>
      </c>
      <c r="B82" s="36">
        <v>37902</v>
      </c>
      <c r="C82" s="37" t="s">
        <v>194</v>
      </c>
      <c r="D82" s="38">
        <v>4</v>
      </c>
      <c r="E82" s="39">
        <v>2.5</v>
      </c>
    </row>
    <row r="83" spans="1:5">
      <c r="A83" s="35">
        <v>309950</v>
      </c>
      <c r="B83" s="36">
        <v>37905</v>
      </c>
      <c r="C83" s="37" t="s">
        <v>196</v>
      </c>
      <c r="D83" s="38">
        <v>4</v>
      </c>
      <c r="E83" s="39">
        <v>3</v>
      </c>
    </row>
    <row r="84" spans="1:5">
      <c r="A84" s="35">
        <v>338876</v>
      </c>
      <c r="B84" s="36">
        <v>37905</v>
      </c>
      <c r="C84" s="37" t="s">
        <v>196</v>
      </c>
      <c r="D84" s="38">
        <v>4</v>
      </c>
      <c r="E84" s="39">
        <v>3</v>
      </c>
    </row>
    <row r="85" spans="1:5">
      <c r="A85" s="35">
        <v>359900</v>
      </c>
      <c r="B85" s="36">
        <v>37907</v>
      </c>
      <c r="C85" s="37" t="s">
        <v>194</v>
      </c>
      <c r="D85" s="38">
        <v>3</v>
      </c>
      <c r="E85" s="39">
        <v>2</v>
      </c>
    </row>
    <row r="86" spans="1:5">
      <c r="A86" s="35">
        <v>229500</v>
      </c>
      <c r="B86" s="36">
        <v>37907</v>
      </c>
      <c r="C86" s="37" t="s">
        <v>198</v>
      </c>
      <c r="D86" s="38">
        <v>4</v>
      </c>
      <c r="E86" s="39">
        <v>2.5</v>
      </c>
    </row>
    <row r="87" spans="1:5">
      <c r="A87" s="35">
        <v>349000</v>
      </c>
      <c r="B87" s="36">
        <v>37909</v>
      </c>
      <c r="C87" s="37" t="s">
        <v>194</v>
      </c>
      <c r="D87" s="38">
        <v>3</v>
      </c>
      <c r="E87" s="39">
        <v>2.5</v>
      </c>
    </row>
    <row r="88" spans="1:5">
      <c r="A88" s="35">
        <v>249900</v>
      </c>
      <c r="B88" s="36">
        <v>37912</v>
      </c>
      <c r="C88" s="37" t="s">
        <v>198</v>
      </c>
      <c r="D88" s="38">
        <v>3</v>
      </c>
      <c r="E88" s="39">
        <v>2</v>
      </c>
    </row>
    <row r="89" spans="1:5">
      <c r="A89" s="35">
        <v>345000</v>
      </c>
      <c r="B89" s="36">
        <v>37914</v>
      </c>
      <c r="C89" s="37" t="s">
        <v>194</v>
      </c>
      <c r="D89" s="38">
        <v>4</v>
      </c>
      <c r="E89" s="39">
        <v>3</v>
      </c>
    </row>
    <row r="90" spans="1:5">
      <c r="A90" s="35">
        <v>225911</v>
      </c>
      <c r="B90" s="36">
        <v>37916</v>
      </c>
      <c r="C90" s="37" t="s">
        <v>198</v>
      </c>
      <c r="D90" s="38">
        <v>4</v>
      </c>
      <c r="E90" s="39">
        <v>2.5</v>
      </c>
    </row>
    <row r="91" spans="1:5">
      <c r="A91" s="35">
        <v>389900</v>
      </c>
      <c r="B91" s="36">
        <v>37916</v>
      </c>
      <c r="C91" s="37" t="s">
        <v>196</v>
      </c>
      <c r="D91" s="38">
        <v>4</v>
      </c>
      <c r="E91" s="39">
        <v>2.5</v>
      </c>
    </row>
    <row r="92" spans="1:5">
      <c r="A92" s="35">
        <v>389000</v>
      </c>
      <c r="B92" s="36">
        <v>37921</v>
      </c>
      <c r="C92" s="37" t="s">
        <v>194</v>
      </c>
      <c r="D92" s="38">
        <v>4</v>
      </c>
      <c r="E92" s="39">
        <v>3</v>
      </c>
    </row>
    <row r="93" spans="1:5">
      <c r="A93" s="35">
        <v>214500</v>
      </c>
      <c r="B93" s="36">
        <v>37923</v>
      </c>
      <c r="C93" s="40" t="s">
        <v>196</v>
      </c>
      <c r="D93" s="38">
        <v>4</v>
      </c>
      <c r="E93" s="39">
        <v>2.5</v>
      </c>
    </row>
    <row r="94" spans="1:5">
      <c r="A94" s="35">
        <v>317500</v>
      </c>
      <c r="B94" s="36">
        <v>37925</v>
      </c>
      <c r="C94" s="37" t="s">
        <v>198</v>
      </c>
      <c r="D94" s="38">
        <v>4</v>
      </c>
      <c r="E94" s="39">
        <v>3</v>
      </c>
    </row>
    <row r="95" spans="1:5">
      <c r="A95" s="35">
        <v>264900</v>
      </c>
      <c r="B95" s="36">
        <v>37927</v>
      </c>
      <c r="C95" s="37" t="s">
        <v>194</v>
      </c>
      <c r="D95" s="38">
        <v>3</v>
      </c>
      <c r="E95" s="39">
        <v>2.5</v>
      </c>
    </row>
    <row r="96" spans="1:5">
      <c r="A96" s="35">
        <v>229500</v>
      </c>
      <c r="B96" s="36">
        <v>37930</v>
      </c>
      <c r="C96" s="37" t="s">
        <v>198</v>
      </c>
      <c r="D96" s="38">
        <v>3</v>
      </c>
      <c r="E96" s="39">
        <v>2</v>
      </c>
    </row>
    <row r="97" spans="1:5">
      <c r="A97" s="35">
        <v>339900</v>
      </c>
      <c r="B97" s="36">
        <v>37931</v>
      </c>
      <c r="C97" s="37" t="s">
        <v>196</v>
      </c>
      <c r="D97" s="38">
        <v>4</v>
      </c>
      <c r="E97" s="39">
        <v>2</v>
      </c>
    </row>
    <row r="98" spans="1:5">
      <c r="A98" s="35">
        <v>300000</v>
      </c>
      <c r="B98" s="36">
        <v>37932</v>
      </c>
      <c r="C98" s="37" t="s">
        <v>198</v>
      </c>
      <c r="D98" s="38">
        <v>4</v>
      </c>
      <c r="E98" s="39">
        <v>3</v>
      </c>
    </row>
    <row r="99" spans="1:5">
      <c r="A99" s="35">
        <v>225911</v>
      </c>
      <c r="B99" s="36">
        <v>37933</v>
      </c>
      <c r="C99" s="40" t="s">
        <v>196</v>
      </c>
      <c r="D99" s="38">
        <v>4</v>
      </c>
      <c r="E99" s="39">
        <v>3</v>
      </c>
    </row>
    <row r="100" spans="1:5">
      <c r="A100" s="35">
        <v>365000</v>
      </c>
      <c r="B100" s="36">
        <v>37936</v>
      </c>
      <c r="C100" s="37" t="s">
        <v>198</v>
      </c>
      <c r="D100" s="38">
        <v>5</v>
      </c>
      <c r="E100" s="39">
        <v>3</v>
      </c>
    </row>
    <row r="101" spans="1:5">
      <c r="A101" s="35">
        <v>245000</v>
      </c>
      <c r="B101" s="36">
        <v>37937</v>
      </c>
      <c r="C101" s="37" t="s">
        <v>198</v>
      </c>
      <c r="D101" s="38">
        <v>4</v>
      </c>
      <c r="E101" s="39">
        <v>3</v>
      </c>
    </row>
    <row r="102" spans="1:5">
      <c r="A102" s="35">
        <v>249900</v>
      </c>
      <c r="B102" s="36">
        <v>37938</v>
      </c>
      <c r="C102" s="37" t="s">
        <v>196</v>
      </c>
      <c r="D102" s="38">
        <v>3</v>
      </c>
      <c r="E102" s="39">
        <v>2</v>
      </c>
    </row>
    <row r="103" spans="1:5">
      <c r="A103" s="35">
        <v>239900</v>
      </c>
      <c r="B103" s="36">
        <v>37939</v>
      </c>
      <c r="C103" s="40" t="s">
        <v>196</v>
      </c>
      <c r="D103" s="38">
        <v>4</v>
      </c>
      <c r="E103" s="39">
        <v>3</v>
      </c>
    </row>
    <row r="104" spans="1:5">
      <c r="A104" s="35">
        <v>249900</v>
      </c>
      <c r="B104" s="36">
        <v>37947</v>
      </c>
      <c r="C104" s="37" t="s">
        <v>198</v>
      </c>
      <c r="D104" s="38">
        <v>2</v>
      </c>
      <c r="E104" s="39">
        <v>1</v>
      </c>
    </row>
    <row r="105" spans="1:5">
      <c r="A105" s="35">
        <v>349000</v>
      </c>
      <c r="B105" s="36">
        <v>37948</v>
      </c>
      <c r="C105" s="37" t="s">
        <v>194</v>
      </c>
      <c r="D105" s="38">
        <v>3</v>
      </c>
      <c r="E105" s="39">
        <v>2</v>
      </c>
    </row>
    <row r="106" spans="1:5">
      <c r="A106" s="35">
        <v>205500</v>
      </c>
      <c r="B106" s="36">
        <v>37951</v>
      </c>
      <c r="C106" s="40" t="s">
        <v>198</v>
      </c>
      <c r="D106" s="38">
        <v>4</v>
      </c>
      <c r="E106" s="39">
        <v>2.5</v>
      </c>
    </row>
    <row r="107" spans="1:5">
      <c r="A107" s="35">
        <v>339900</v>
      </c>
      <c r="B107" s="36">
        <v>37961</v>
      </c>
      <c r="C107" s="37" t="s">
        <v>198</v>
      </c>
      <c r="D107" s="38">
        <v>4</v>
      </c>
      <c r="E107" s="39">
        <v>3</v>
      </c>
    </row>
    <row r="108" spans="1:5">
      <c r="A108" s="35">
        <v>239900</v>
      </c>
      <c r="B108" s="36">
        <v>37962</v>
      </c>
      <c r="C108" s="37" t="s">
        <v>194</v>
      </c>
      <c r="D108" s="38">
        <v>4</v>
      </c>
      <c r="E108" s="39">
        <v>3</v>
      </c>
    </row>
    <row r="109" spans="1:5">
      <c r="A109" s="35">
        <v>250000</v>
      </c>
      <c r="B109" s="36">
        <v>37963</v>
      </c>
      <c r="C109" s="37" t="s">
        <v>196</v>
      </c>
      <c r="D109" s="38">
        <v>4</v>
      </c>
      <c r="E109" s="39">
        <v>3</v>
      </c>
    </row>
    <row r="110" spans="1:5">
      <c r="A110" s="35">
        <v>249000</v>
      </c>
      <c r="B110" s="36">
        <v>37963</v>
      </c>
      <c r="C110" s="37" t="s">
        <v>198</v>
      </c>
      <c r="D110" s="38">
        <v>4</v>
      </c>
      <c r="E110" s="39">
        <v>2.5</v>
      </c>
    </row>
    <row r="111" spans="1:5">
      <c r="A111" s="35">
        <v>235990</v>
      </c>
      <c r="B111" s="36">
        <v>37965</v>
      </c>
      <c r="C111" s="40" t="s">
        <v>198</v>
      </c>
      <c r="D111" s="38">
        <v>5</v>
      </c>
      <c r="E111" s="39">
        <v>3</v>
      </c>
    </row>
    <row r="112" spans="1:5">
      <c r="A112" s="35">
        <v>349000</v>
      </c>
      <c r="B112" s="36">
        <v>37967</v>
      </c>
      <c r="C112" s="40" t="s">
        <v>194</v>
      </c>
      <c r="D112" s="38">
        <v>3</v>
      </c>
      <c r="E112" s="39">
        <v>2.5</v>
      </c>
    </row>
    <row r="113" spans="1:17">
      <c r="A113" s="35">
        <v>340000</v>
      </c>
      <c r="B113" s="36">
        <v>37968</v>
      </c>
      <c r="C113" s="37" t="s">
        <v>196</v>
      </c>
      <c r="D113" s="38">
        <v>4</v>
      </c>
      <c r="E113" s="39">
        <v>2.5</v>
      </c>
    </row>
    <row r="114" spans="1:17">
      <c r="A114" s="35">
        <v>290000</v>
      </c>
      <c r="B114" s="36">
        <v>37971</v>
      </c>
      <c r="C114" s="37" t="s">
        <v>196</v>
      </c>
      <c r="D114" s="38">
        <v>4</v>
      </c>
      <c r="E114" s="39">
        <v>2</v>
      </c>
    </row>
    <row r="115" spans="1:17">
      <c r="A115" s="35">
        <v>227500</v>
      </c>
      <c r="B115" s="36">
        <v>37974</v>
      </c>
      <c r="C115" s="37" t="s">
        <v>196</v>
      </c>
      <c r="D115" s="38">
        <v>4</v>
      </c>
      <c r="E115" s="39">
        <v>3</v>
      </c>
    </row>
    <row r="116" spans="1:17">
      <c r="A116" s="35">
        <v>272500</v>
      </c>
      <c r="B116" s="36">
        <v>37974</v>
      </c>
      <c r="C116" s="37" t="s">
        <v>196</v>
      </c>
      <c r="D116" s="38">
        <v>4</v>
      </c>
      <c r="E116" s="39">
        <v>3</v>
      </c>
    </row>
    <row r="117" spans="1:17">
      <c r="A117" s="35">
        <v>199000</v>
      </c>
      <c r="B117" s="36">
        <v>37974</v>
      </c>
      <c r="C117" s="37" t="s">
        <v>196</v>
      </c>
      <c r="D117" s="38">
        <v>3</v>
      </c>
      <c r="E117" s="39">
        <v>2.5</v>
      </c>
    </row>
    <row r="118" spans="1:17">
      <c r="A118" s="35">
        <v>345000</v>
      </c>
      <c r="B118" s="36">
        <v>37976</v>
      </c>
      <c r="C118" s="37" t="s">
        <v>196</v>
      </c>
      <c r="D118" s="38">
        <v>3</v>
      </c>
      <c r="E118" s="39">
        <v>2</v>
      </c>
    </row>
    <row r="119" spans="1:17">
      <c r="A119" s="35">
        <v>243000</v>
      </c>
      <c r="B119" s="36">
        <v>37979</v>
      </c>
      <c r="C119" s="37" t="s">
        <v>196</v>
      </c>
      <c r="D119" s="38">
        <v>4</v>
      </c>
      <c r="E119" s="39">
        <v>2.5</v>
      </c>
    </row>
    <row r="120" spans="1:17">
      <c r="A120" s="35">
        <v>264900</v>
      </c>
      <c r="B120" s="36">
        <v>37983</v>
      </c>
      <c r="C120" s="37" t="s">
        <v>198</v>
      </c>
      <c r="D120" s="38">
        <v>4</v>
      </c>
      <c r="E120" s="39">
        <v>2.5</v>
      </c>
    </row>
    <row r="121" spans="1:17">
      <c r="A121" s="35">
        <v>360000</v>
      </c>
      <c r="B121" s="36">
        <v>37983</v>
      </c>
      <c r="C121" s="37" t="s">
        <v>198</v>
      </c>
      <c r="D121" s="38">
        <v>3</v>
      </c>
      <c r="E121" s="39">
        <v>2.5</v>
      </c>
    </row>
    <row r="124" spans="1:17">
      <c r="A124" s="106" t="s">
        <v>443</v>
      </c>
    </row>
    <row r="125" spans="1:17" ht="15">
      <c r="A125" s="10" t="s">
        <v>26</v>
      </c>
      <c r="B125" s="10" t="s">
        <v>27</v>
      </c>
      <c r="C125" s="10" t="s">
        <v>28</v>
      </c>
      <c r="D125" s="10" t="s">
        <v>2</v>
      </c>
      <c r="G125" s="10" t="s">
        <v>6</v>
      </c>
      <c r="H125" s="10" t="s">
        <v>7</v>
      </c>
    </row>
    <row r="126" spans="1:17" ht="16.5">
      <c r="A126" s="11" t="s">
        <v>29</v>
      </c>
      <c r="B126" s="11" t="s">
        <v>30</v>
      </c>
      <c r="C126" s="11" t="s">
        <v>31</v>
      </c>
      <c r="D126" s="11">
        <v>85</v>
      </c>
      <c r="G126" s="12" t="s">
        <v>32</v>
      </c>
      <c r="H126" s="13"/>
      <c r="Q126" s="20">
        <v>26</v>
      </c>
    </row>
    <row r="127" spans="1:17" ht="16.5">
      <c r="A127" s="11" t="s">
        <v>29</v>
      </c>
      <c r="B127" s="11" t="s">
        <v>30</v>
      </c>
      <c r="C127" s="11" t="s">
        <v>31</v>
      </c>
      <c r="D127" s="11">
        <v>675</v>
      </c>
      <c r="G127" s="12" t="s">
        <v>33</v>
      </c>
      <c r="H127" s="13"/>
      <c r="Q127" s="20">
        <v>3</v>
      </c>
    </row>
    <row r="128" spans="1:17" ht="16.5">
      <c r="A128" s="11" t="s">
        <v>29</v>
      </c>
      <c r="B128" s="11" t="s">
        <v>34</v>
      </c>
      <c r="C128" s="11" t="s">
        <v>31</v>
      </c>
      <c r="D128" s="11">
        <v>130</v>
      </c>
      <c r="G128" s="12" t="s">
        <v>35</v>
      </c>
      <c r="H128" s="13"/>
      <c r="Q128" s="20">
        <v>20</v>
      </c>
    </row>
    <row r="129" spans="1:17" ht="16.5">
      <c r="A129" s="11" t="s">
        <v>29</v>
      </c>
      <c r="B129" s="11" t="s">
        <v>36</v>
      </c>
      <c r="C129" s="11" t="s">
        <v>31</v>
      </c>
      <c r="D129" s="11">
        <v>1350</v>
      </c>
      <c r="G129" s="12" t="s">
        <v>37</v>
      </c>
      <c r="H129" s="13"/>
      <c r="Q129" s="20">
        <v>3</v>
      </c>
    </row>
    <row r="130" spans="1:17" ht="16.5">
      <c r="A130" s="11" t="s">
        <v>29</v>
      </c>
      <c r="B130" s="11" t="s">
        <v>36</v>
      </c>
      <c r="C130" s="11" t="s">
        <v>38</v>
      </c>
      <c r="D130" s="11">
        <v>685</v>
      </c>
      <c r="G130" s="12" t="s">
        <v>444</v>
      </c>
      <c r="H130" s="13"/>
      <c r="Q130" s="20">
        <v>2</v>
      </c>
    </row>
    <row r="131" spans="1:17" ht="13.5">
      <c r="A131" s="11" t="s">
        <v>29</v>
      </c>
      <c r="B131" s="11" t="s">
        <v>34</v>
      </c>
      <c r="C131" s="11" t="s">
        <v>31</v>
      </c>
      <c r="D131" s="11">
        <v>1350</v>
      </c>
    </row>
    <row r="132" spans="1:17" ht="13.5">
      <c r="A132" s="11" t="s">
        <v>29</v>
      </c>
      <c r="B132" s="11" t="s">
        <v>36</v>
      </c>
      <c r="C132" s="11" t="s">
        <v>31</v>
      </c>
      <c r="D132" s="11">
        <v>475</v>
      </c>
    </row>
    <row r="133" spans="1:17" ht="13.5">
      <c r="A133" s="11" t="s">
        <v>29</v>
      </c>
      <c r="B133" s="11" t="s">
        <v>34</v>
      </c>
      <c r="C133" s="11" t="s">
        <v>31</v>
      </c>
      <c r="D133" s="11">
        <v>1205</v>
      </c>
    </row>
    <row r="134" spans="1:17" ht="13.5">
      <c r="A134" s="11" t="s">
        <v>40</v>
      </c>
      <c r="B134" s="11" t="s">
        <v>34</v>
      </c>
      <c r="C134" s="11" t="s">
        <v>38</v>
      </c>
      <c r="D134" s="11"/>
    </row>
    <row r="135" spans="1:17" ht="13.5">
      <c r="A135" s="11" t="s">
        <v>40</v>
      </c>
      <c r="B135" s="11" t="s">
        <v>30</v>
      </c>
      <c r="C135" s="11" t="s">
        <v>31</v>
      </c>
      <c r="D135" s="11">
        <v>495</v>
      </c>
    </row>
    <row r="136" spans="1:17" ht="13.5">
      <c r="A136" s="11" t="s">
        <v>40</v>
      </c>
      <c r="B136" s="11" t="s">
        <v>36</v>
      </c>
      <c r="C136" s="11" t="s">
        <v>31</v>
      </c>
      <c r="D136" s="11">
        <v>210</v>
      </c>
    </row>
    <row r="137" spans="1:17" ht="13.5">
      <c r="A137" s="11" t="s">
        <v>40</v>
      </c>
      <c r="B137" s="11" t="s">
        <v>36</v>
      </c>
      <c r="C137" s="11" t="s">
        <v>38</v>
      </c>
      <c r="D137" s="11">
        <v>1050</v>
      </c>
    </row>
    <row r="138" spans="1:17" ht="13.5">
      <c r="A138" s="11" t="s">
        <v>40</v>
      </c>
      <c r="B138" s="11" t="s">
        <v>30</v>
      </c>
      <c r="C138" s="11" t="s">
        <v>31</v>
      </c>
      <c r="D138" s="11">
        <v>140</v>
      </c>
    </row>
    <row r="139" spans="1:17" ht="13.5">
      <c r="A139" s="11" t="s">
        <v>40</v>
      </c>
      <c r="B139" s="11" t="s">
        <v>34</v>
      </c>
      <c r="C139" s="11" t="s">
        <v>31</v>
      </c>
      <c r="D139" s="11">
        <v>900</v>
      </c>
    </row>
    <row r="140" spans="1:17" ht="13.5">
      <c r="A140" s="11" t="s">
        <v>40</v>
      </c>
      <c r="B140" s="11" t="s">
        <v>34</v>
      </c>
      <c r="C140" s="11" t="s">
        <v>31</v>
      </c>
      <c r="D140" s="11">
        <v>900</v>
      </c>
    </row>
    <row r="141" spans="1:17" ht="13.5">
      <c r="A141" s="11" t="s">
        <v>40</v>
      </c>
      <c r="B141" s="11" t="s">
        <v>36</v>
      </c>
      <c r="C141" s="11" t="s">
        <v>31</v>
      </c>
      <c r="D141" s="11">
        <v>95</v>
      </c>
    </row>
    <row r="142" spans="1:17" ht="13.5">
      <c r="A142" s="11" t="s">
        <v>40</v>
      </c>
      <c r="B142" s="11" t="s">
        <v>36</v>
      </c>
      <c r="C142" s="11" t="s">
        <v>31</v>
      </c>
      <c r="D142" s="11">
        <v>780</v>
      </c>
    </row>
    <row r="143" spans="1:17" ht="13.5">
      <c r="A143" s="11" t="s">
        <v>41</v>
      </c>
      <c r="B143" s="11" t="s">
        <v>34</v>
      </c>
      <c r="C143" s="11" t="s">
        <v>31</v>
      </c>
      <c r="D143" s="11">
        <v>900</v>
      </c>
    </row>
    <row r="144" spans="1:17" ht="13.5">
      <c r="A144" s="11" t="s">
        <v>41</v>
      </c>
      <c r="B144" s="11" t="s">
        <v>30</v>
      </c>
      <c r="C144" s="11" t="s">
        <v>38</v>
      </c>
      <c r="D144" s="11">
        <v>875</v>
      </c>
    </row>
    <row r="145" spans="1:10" ht="13.5">
      <c r="A145" s="11" t="s">
        <v>41</v>
      </c>
      <c r="B145" s="11" t="s">
        <v>34</v>
      </c>
      <c r="C145" s="11" t="s">
        <v>31</v>
      </c>
      <c r="D145" s="11">
        <v>50</v>
      </c>
    </row>
    <row r="146" spans="1:10" ht="13.5">
      <c r="A146" s="11" t="s">
        <v>41</v>
      </c>
      <c r="B146" s="11" t="s">
        <v>34</v>
      </c>
      <c r="C146" s="11" t="s">
        <v>31</v>
      </c>
      <c r="D146" s="11"/>
    </row>
    <row r="147" spans="1:10" ht="13.5">
      <c r="A147" s="11" t="s">
        <v>41</v>
      </c>
      <c r="B147" s="11" t="s">
        <v>36</v>
      </c>
      <c r="C147" s="11" t="s">
        <v>38</v>
      </c>
      <c r="D147" s="11">
        <v>225</v>
      </c>
    </row>
    <row r="148" spans="1:10" ht="13.5">
      <c r="A148" s="11" t="s">
        <v>41</v>
      </c>
      <c r="B148" s="11" t="s">
        <v>36</v>
      </c>
      <c r="C148" s="11" t="s">
        <v>31</v>
      </c>
      <c r="D148" s="11">
        <v>175</v>
      </c>
    </row>
    <row r="149" spans="1:10" ht="13.5">
      <c r="A149" s="11" t="s">
        <v>41</v>
      </c>
      <c r="B149" s="11" t="s">
        <v>34</v>
      </c>
      <c r="C149" s="11" t="s">
        <v>38</v>
      </c>
      <c r="D149" s="11">
        <v>400</v>
      </c>
    </row>
    <row r="150" spans="1:10" ht="13.5">
      <c r="A150" s="11" t="s">
        <v>41</v>
      </c>
      <c r="B150" s="11" t="s">
        <v>30</v>
      </c>
      <c r="C150" s="11" t="s">
        <v>31</v>
      </c>
      <c r="D150" s="11">
        <v>840</v>
      </c>
    </row>
    <row r="151" spans="1:10" ht="13.5">
      <c r="A151" s="11" t="s">
        <v>41</v>
      </c>
      <c r="B151" s="11" t="s">
        <v>36</v>
      </c>
      <c r="C151" s="11" t="s">
        <v>31</v>
      </c>
      <c r="D151" s="11"/>
    </row>
    <row r="155" spans="1:10" ht="15">
      <c r="A155" s="106" t="s">
        <v>462</v>
      </c>
      <c r="G155" s="364" t="s">
        <v>445</v>
      </c>
      <c r="H155" s="107"/>
      <c r="I155" s="365" t="s">
        <v>446</v>
      </c>
      <c r="J155" s="365"/>
    </row>
    <row r="156" spans="1:10" ht="15">
      <c r="G156" s="364"/>
      <c r="H156" s="107"/>
      <c r="I156" s="108" t="s">
        <v>447</v>
      </c>
      <c r="J156" s="108" t="s">
        <v>256</v>
      </c>
    </row>
    <row r="157" spans="1:10">
      <c r="G157" s="20" t="s">
        <v>448</v>
      </c>
      <c r="I157" s="109">
        <v>200684165</v>
      </c>
      <c r="J157" s="110">
        <v>10065.49</v>
      </c>
    </row>
    <row r="158" spans="1:10">
      <c r="G158" s="20" t="s">
        <v>449</v>
      </c>
      <c r="I158" s="109">
        <v>201853058</v>
      </c>
      <c r="J158" s="111">
        <v>0</v>
      </c>
    </row>
    <row r="159" spans="1:10">
      <c r="G159" s="20" t="s">
        <v>450</v>
      </c>
      <c r="I159" s="109">
        <v>202352225</v>
      </c>
      <c r="J159" s="111">
        <v>117927.2</v>
      </c>
    </row>
    <row r="160" spans="1:10">
      <c r="G160" s="20" t="s">
        <v>451</v>
      </c>
      <c r="I160" s="109">
        <v>202649638</v>
      </c>
      <c r="J160" s="111">
        <v>1558.09</v>
      </c>
    </row>
    <row r="161" spans="1:12">
      <c r="G161" s="20" t="s">
        <v>452</v>
      </c>
      <c r="I161" s="109">
        <v>206423089</v>
      </c>
      <c r="J161" s="111">
        <v>6940.06</v>
      </c>
    </row>
    <row r="162" spans="1:12">
      <c r="G162" s="20" t="s">
        <v>453</v>
      </c>
      <c r="I162" s="109">
        <v>208743393</v>
      </c>
      <c r="J162" s="111">
        <v>88</v>
      </c>
    </row>
    <row r="163" spans="1:12">
      <c r="G163" s="20" t="s">
        <v>454</v>
      </c>
      <c r="I163" s="109">
        <v>211924246</v>
      </c>
      <c r="J163" s="111">
        <v>43617.120000000003</v>
      </c>
    </row>
    <row r="164" spans="1:12">
      <c r="G164" s="20" t="s">
        <v>455</v>
      </c>
      <c r="I164" s="109">
        <v>212169635</v>
      </c>
      <c r="J164" s="111">
        <v>0</v>
      </c>
    </row>
    <row r="165" spans="1:12">
      <c r="G165" s="20" t="s">
        <v>456</v>
      </c>
      <c r="I165" s="109">
        <v>213477359</v>
      </c>
      <c r="J165" s="111">
        <v>565936.93000000005</v>
      </c>
    </row>
    <row r="166" spans="1:12">
      <c r="G166" s="20" t="s">
        <v>457</v>
      </c>
      <c r="I166" s="109">
        <v>214177453</v>
      </c>
      <c r="J166" s="111">
        <v>0</v>
      </c>
    </row>
    <row r="167" spans="1:12">
      <c r="G167" s="20" t="s">
        <v>458</v>
      </c>
      <c r="I167" s="109">
        <v>214422560</v>
      </c>
      <c r="J167" s="111">
        <v>3000</v>
      </c>
    </row>
    <row r="168" spans="1:12">
      <c r="G168" s="20" t="s">
        <v>459</v>
      </c>
      <c r="I168" s="109">
        <v>214430316</v>
      </c>
      <c r="J168" s="111">
        <v>96.96</v>
      </c>
    </row>
    <row r="169" spans="1:12">
      <c r="G169" s="20" t="s">
        <v>460</v>
      </c>
      <c r="I169" s="109">
        <v>216335778</v>
      </c>
      <c r="J169" s="111">
        <v>-25931.81</v>
      </c>
    </row>
    <row r="170" spans="1:12">
      <c r="G170" s="20" t="s">
        <v>461</v>
      </c>
      <c r="I170" s="109">
        <v>221114481</v>
      </c>
      <c r="J170" s="111">
        <v>47366.62</v>
      </c>
    </row>
    <row r="175" spans="1:12" ht="90">
      <c r="A175" s="106" t="s">
        <v>472</v>
      </c>
      <c r="B175" s="24" t="s">
        <v>119</v>
      </c>
      <c r="C175" s="24" t="s">
        <v>120</v>
      </c>
      <c r="D175" s="24" t="s">
        <v>121</v>
      </c>
      <c r="E175" s="24" t="s">
        <v>122</v>
      </c>
      <c r="F175" s="24" t="s">
        <v>123</v>
      </c>
      <c r="G175" s="25" t="s">
        <v>124</v>
      </c>
      <c r="H175" s="25" t="s">
        <v>125</v>
      </c>
      <c r="I175" s="25" t="s">
        <v>463</v>
      </c>
      <c r="J175" s="25" t="s">
        <v>464</v>
      </c>
      <c r="K175" s="25" t="s">
        <v>465</v>
      </c>
      <c r="L175" s="24" t="s">
        <v>466</v>
      </c>
    </row>
    <row r="176" spans="1:12" ht="13.5">
      <c r="B176" s="29">
        <v>1</v>
      </c>
      <c r="C176" s="29" t="s">
        <v>129</v>
      </c>
      <c r="D176" s="29">
        <v>3</v>
      </c>
      <c r="E176" s="29">
        <v>8</v>
      </c>
      <c r="F176" s="29">
        <v>10</v>
      </c>
      <c r="G176" s="29"/>
      <c r="H176" s="30"/>
      <c r="I176" s="29"/>
      <c r="J176" s="29"/>
      <c r="K176" s="29"/>
      <c r="L176" s="29"/>
    </row>
    <row r="177" spans="2:15" ht="13.5">
      <c r="B177" s="29">
        <v>2</v>
      </c>
      <c r="C177" s="29" t="s">
        <v>131</v>
      </c>
      <c r="D177" s="29">
        <v>6</v>
      </c>
      <c r="E177" s="29">
        <v>5</v>
      </c>
      <c r="F177" s="29">
        <v>7</v>
      </c>
      <c r="G177" s="29"/>
      <c r="H177" s="30"/>
      <c r="I177" s="29"/>
      <c r="J177" s="29"/>
      <c r="K177" s="29"/>
      <c r="L177" s="29"/>
      <c r="N177" t="s">
        <v>144</v>
      </c>
      <c r="O177" t="s">
        <v>467</v>
      </c>
    </row>
    <row r="178" spans="2:15" ht="13.5">
      <c r="B178" s="29">
        <v>3</v>
      </c>
      <c r="C178" s="29" t="s">
        <v>93</v>
      </c>
      <c r="D178" s="29">
        <v>8</v>
      </c>
      <c r="E178" s="29">
        <v>4</v>
      </c>
      <c r="F178" s="29">
        <v>9</v>
      </c>
      <c r="G178" s="29"/>
      <c r="H178" s="30"/>
      <c r="I178" s="29"/>
      <c r="J178" s="29"/>
      <c r="K178" s="29"/>
      <c r="L178" s="29"/>
      <c r="N178" t="s">
        <v>143</v>
      </c>
      <c r="O178" t="s">
        <v>468</v>
      </c>
    </row>
    <row r="179" spans="2:15" ht="13.5">
      <c r="B179" s="29">
        <v>4</v>
      </c>
      <c r="C179" s="29" t="s">
        <v>134</v>
      </c>
      <c r="D179" s="29">
        <v>9</v>
      </c>
      <c r="E179" s="29">
        <v>7</v>
      </c>
      <c r="F179" s="29">
        <v>4</v>
      </c>
      <c r="G179" s="29"/>
      <c r="H179" s="30"/>
      <c r="I179" s="29"/>
      <c r="J179" s="29"/>
      <c r="K179" s="29"/>
      <c r="L179" s="29"/>
      <c r="N179" t="s">
        <v>140</v>
      </c>
      <c r="O179" t="s">
        <v>469</v>
      </c>
    </row>
    <row r="180" spans="2:15" ht="13.5">
      <c r="B180" s="29">
        <v>5</v>
      </c>
      <c r="C180" s="29" t="s">
        <v>136</v>
      </c>
      <c r="D180" s="29">
        <v>4</v>
      </c>
      <c r="E180" s="29">
        <v>8</v>
      </c>
      <c r="F180" s="29">
        <v>9</v>
      </c>
      <c r="G180" s="29"/>
      <c r="H180" s="30"/>
      <c r="I180" s="29"/>
      <c r="J180" s="29"/>
      <c r="K180" s="29"/>
      <c r="L180" s="29"/>
      <c r="N180" t="s">
        <v>139</v>
      </c>
      <c r="O180" t="s">
        <v>470</v>
      </c>
    </row>
    <row r="181" spans="2:15" ht="13.5">
      <c r="B181" s="29">
        <v>6</v>
      </c>
      <c r="C181" s="29" t="s">
        <v>129</v>
      </c>
      <c r="D181" s="29">
        <v>4</v>
      </c>
      <c r="E181" s="29">
        <v>9</v>
      </c>
      <c r="F181" s="29">
        <v>5</v>
      </c>
      <c r="G181" s="29"/>
      <c r="H181" s="30"/>
      <c r="I181" s="29"/>
      <c r="J181" s="29"/>
      <c r="K181" s="29"/>
      <c r="L181" s="29"/>
      <c r="N181" t="s">
        <v>149</v>
      </c>
      <c r="O181" t="s">
        <v>471</v>
      </c>
    </row>
    <row r="182" spans="2:15" ht="13.5">
      <c r="B182" s="29">
        <v>7</v>
      </c>
      <c r="C182" s="29" t="s">
        <v>131</v>
      </c>
      <c r="D182" s="29">
        <v>8</v>
      </c>
      <c r="E182" s="29">
        <v>5</v>
      </c>
      <c r="F182" s="29">
        <v>2</v>
      </c>
      <c r="G182" s="29"/>
      <c r="H182" s="30"/>
      <c r="I182" s="29"/>
      <c r="J182" s="29"/>
      <c r="K182" s="29"/>
      <c r="L182" s="29"/>
    </row>
    <row r="183" spans="2:15" ht="13.5">
      <c r="B183" s="29">
        <v>8</v>
      </c>
      <c r="C183" s="29" t="s">
        <v>137</v>
      </c>
      <c r="D183" s="29">
        <v>7</v>
      </c>
      <c r="E183" s="29">
        <v>4</v>
      </c>
      <c r="F183" s="29">
        <v>8</v>
      </c>
      <c r="G183" s="29"/>
      <c r="H183" s="30"/>
      <c r="I183" s="29"/>
      <c r="J183" s="29"/>
      <c r="K183" s="29"/>
      <c r="L183" s="29"/>
    </row>
    <row r="184" spans="2:15" ht="13.5">
      <c r="B184" s="29">
        <v>9</v>
      </c>
      <c r="C184" s="29" t="s">
        <v>138</v>
      </c>
      <c r="D184" s="29">
        <v>3</v>
      </c>
      <c r="E184" s="29">
        <v>4</v>
      </c>
      <c r="F184" s="29">
        <v>4</v>
      </c>
      <c r="G184" s="29"/>
      <c r="H184" s="30"/>
      <c r="I184" s="29"/>
      <c r="J184" s="29"/>
      <c r="K184" s="29"/>
      <c r="L184" s="29"/>
    </row>
    <row r="185" spans="2:15" ht="13.5">
      <c r="B185" s="29">
        <v>10</v>
      </c>
      <c r="C185" s="29" t="s">
        <v>129</v>
      </c>
      <c r="D185" s="29">
        <v>10</v>
      </c>
      <c r="E185" s="29">
        <v>5</v>
      </c>
      <c r="F185" s="29">
        <v>4</v>
      </c>
      <c r="G185" s="29"/>
      <c r="H185" s="30"/>
      <c r="I185" s="29"/>
      <c r="J185" s="29"/>
      <c r="K185" s="29"/>
      <c r="L185" s="29"/>
    </row>
    <row r="186" spans="2:15" ht="13.5">
      <c r="B186" s="29">
        <v>11</v>
      </c>
      <c r="C186" s="29" t="s">
        <v>100</v>
      </c>
      <c r="D186" s="29">
        <v>7</v>
      </c>
      <c r="E186" s="29">
        <v>4</v>
      </c>
      <c r="F186" s="29">
        <v>8</v>
      </c>
      <c r="G186" s="29"/>
      <c r="H186" s="30"/>
      <c r="I186" s="29"/>
      <c r="J186" s="29"/>
      <c r="K186" s="29"/>
      <c r="L186" s="29"/>
    </row>
    <row r="187" spans="2:15" ht="13.5">
      <c r="B187" s="29">
        <v>12</v>
      </c>
      <c r="C187" s="29" t="s">
        <v>104</v>
      </c>
      <c r="D187" s="29">
        <v>5</v>
      </c>
      <c r="E187" s="29">
        <v>8</v>
      </c>
      <c r="F187" s="29">
        <v>9</v>
      </c>
      <c r="G187" s="29"/>
      <c r="H187" s="30"/>
      <c r="I187" s="29"/>
      <c r="J187" s="29"/>
      <c r="K187" s="29"/>
      <c r="L187" s="29"/>
    </row>
    <row r="188" spans="2:15" ht="13.5">
      <c r="B188" s="29">
        <v>13</v>
      </c>
      <c r="C188" s="29" t="s">
        <v>142</v>
      </c>
      <c r="D188" s="29">
        <v>4</v>
      </c>
      <c r="E188" s="29">
        <v>8</v>
      </c>
      <c r="F188" s="29">
        <v>4</v>
      </c>
      <c r="G188" s="29"/>
      <c r="H188" s="30"/>
      <c r="I188" s="29"/>
      <c r="J188" s="29"/>
      <c r="K188" s="29"/>
      <c r="L188" s="29"/>
    </row>
    <row r="189" spans="2:15" ht="13.5">
      <c r="B189" s="29">
        <v>14</v>
      </c>
      <c r="C189" s="29" t="s">
        <v>89</v>
      </c>
      <c r="D189" s="29">
        <v>8</v>
      </c>
      <c r="E189" s="29">
        <v>9</v>
      </c>
      <c r="F189" s="29">
        <v>6</v>
      </c>
      <c r="G189" s="29"/>
      <c r="H189" s="30"/>
      <c r="I189" s="29"/>
      <c r="J189" s="29"/>
      <c r="K189" s="29"/>
      <c r="L189" s="29"/>
    </row>
    <row r="190" spans="2:15" ht="13.5">
      <c r="B190" s="29">
        <v>15</v>
      </c>
      <c r="C190" s="29" t="s">
        <v>85</v>
      </c>
      <c r="D190" s="29">
        <v>9</v>
      </c>
      <c r="E190" s="29">
        <v>7</v>
      </c>
      <c r="F190" s="29">
        <v>5</v>
      </c>
      <c r="G190" s="29"/>
      <c r="H190" s="30"/>
      <c r="I190" s="29"/>
      <c r="J190" s="29"/>
      <c r="K190" s="29"/>
      <c r="L190" s="29"/>
    </row>
    <row r="191" spans="2:15" ht="13.5">
      <c r="B191" s="29">
        <v>16</v>
      </c>
      <c r="C191" s="29" t="s">
        <v>146</v>
      </c>
      <c r="D191" s="29">
        <v>10</v>
      </c>
      <c r="E191" s="29">
        <v>6</v>
      </c>
      <c r="F191" s="29">
        <v>4</v>
      </c>
      <c r="G191" s="29"/>
      <c r="H191" s="30"/>
      <c r="I191" s="29"/>
      <c r="J191" s="29"/>
      <c r="K191" s="29"/>
      <c r="L191" s="29"/>
    </row>
    <row r="192" spans="2:15" ht="13.5">
      <c r="B192" s="29">
        <v>17</v>
      </c>
      <c r="C192" s="29" t="s">
        <v>147</v>
      </c>
      <c r="D192" s="29">
        <v>3</v>
      </c>
      <c r="E192" s="29">
        <v>8</v>
      </c>
      <c r="F192" s="29">
        <v>9</v>
      </c>
      <c r="G192" s="29"/>
      <c r="H192" s="30"/>
      <c r="I192" s="29"/>
      <c r="J192" s="29"/>
      <c r="K192" s="29"/>
      <c r="L192" s="29"/>
    </row>
    <row r="193" spans="2:12" ht="13.5">
      <c r="B193" s="29">
        <v>18</v>
      </c>
      <c r="C193" s="29" t="s">
        <v>107</v>
      </c>
      <c r="D193" s="29">
        <v>6</v>
      </c>
      <c r="E193" s="29">
        <v>4</v>
      </c>
      <c r="F193" s="29">
        <v>7</v>
      </c>
      <c r="G193" s="29"/>
      <c r="H193" s="30"/>
      <c r="I193" s="29"/>
      <c r="J193" s="29"/>
      <c r="K193" s="29"/>
      <c r="L193" s="29"/>
    </row>
    <row r="194" spans="2:12" ht="13.5">
      <c r="B194" s="29">
        <v>19</v>
      </c>
      <c r="C194" s="29" t="s">
        <v>129</v>
      </c>
      <c r="D194" s="29">
        <v>4</v>
      </c>
      <c r="E194" s="29">
        <v>8</v>
      </c>
      <c r="F194" s="29">
        <v>7</v>
      </c>
      <c r="G194" s="29"/>
      <c r="H194" s="30"/>
      <c r="I194" s="29"/>
      <c r="J194" s="29"/>
      <c r="K194" s="29"/>
      <c r="L194" s="29"/>
    </row>
    <row r="195" spans="2:12" ht="13.5">
      <c r="B195" s="29">
        <v>20</v>
      </c>
      <c r="C195" s="29" t="s">
        <v>148</v>
      </c>
      <c r="D195" s="29">
        <v>8</v>
      </c>
      <c r="E195" s="29">
        <v>9</v>
      </c>
      <c r="F195" s="29">
        <v>5</v>
      </c>
      <c r="G195" s="29"/>
      <c r="H195" s="30"/>
      <c r="I195" s="29"/>
      <c r="J195" s="29"/>
      <c r="K195" s="29"/>
      <c r="L195" s="29"/>
    </row>
  </sheetData>
  <mergeCells count="2">
    <mergeCell ref="G155:G156"/>
    <mergeCell ref="I155:J155"/>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sheetPr codeName="Sheet8"/>
  <dimension ref="A1:P21"/>
  <sheetViews>
    <sheetView workbookViewId="0">
      <selection sqref="A1:A7"/>
    </sheetView>
  </sheetViews>
  <sheetFormatPr defaultRowHeight="12.75"/>
  <cols>
    <col min="1" max="7" width="9.140625" style="34"/>
    <col min="8" max="10" width="11.7109375" style="34" bestFit="1" customWidth="1"/>
    <col min="11" max="16384" width="9.140625" style="34"/>
  </cols>
  <sheetData>
    <row r="1" spans="1:16" ht="12.75" customHeight="1">
      <c r="A1" s="366" t="s">
        <v>409</v>
      </c>
      <c r="B1" s="366" t="s">
        <v>410</v>
      </c>
      <c r="C1" s="366" t="s">
        <v>411</v>
      </c>
      <c r="H1" s="94" t="s">
        <v>412</v>
      </c>
      <c r="I1" s="94" t="s">
        <v>413</v>
      </c>
    </row>
    <row r="2" spans="1:16" ht="12.75" customHeight="1">
      <c r="A2" s="366"/>
      <c r="B2" s="366"/>
      <c r="C2" s="366"/>
      <c r="H2" s="95">
        <v>10</v>
      </c>
      <c r="I2" s="95" t="s">
        <v>414</v>
      </c>
    </row>
    <row r="3" spans="1:16" ht="12.75" customHeight="1">
      <c r="A3" s="366"/>
      <c r="B3" s="366"/>
      <c r="C3" s="366"/>
      <c r="H3" s="95">
        <v>8</v>
      </c>
      <c r="I3" s="95" t="s">
        <v>415</v>
      </c>
    </row>
    <row r="4" spans="1:16" ht="12.75" customHeight="1">
      <c r="A4" s="366"/>
      <c r="B4" s="366"/>
      <c r="C4" s="366"/>
      <c r="H4" s="95">
        <v>7</v>
      </c>
      <c r="I4" s="95" t="s">
        <v>416</v>
      </c>
    </row>
    <row r="5" spans="1:16" ht="12.75" customHeight="1">
      <c r="A5" s="366"/>
      <c r="B5" s="366"/>
      <c r="C5" s="366"/>
      <c r="H5" s="95">
        <v>9</v>
      </c>
      <c r="I5" s="95" t="s">
        <v>417</v>
      </c>
    </row>
    <row r="6" spans="1:16" ht="12.75" customHeight="1">
      <c r="A6" s="366"/>
      <c r="B6" s="366"/>
      <c r="C6" s="366"/>
      <c r="F6"/>
      <c r="G6"/>
      <c r="H6" s="95">
        <v>4</v>
      </c>
      <c r="I6" s="95" t="s">
        <v>418</v>
      </c>
      <c r="J6"/>
      <c r="K6"/>
      <c r="L6"/>
      <c r="M6"/>
      <c r="N6"/>
      <c r="O6"/>
      <c r="P6"/>
    </row>
    <row r="7" spans="1:16" ht="12.75" customHeight="1">
      <c r="A7" s="366"/>
      <c r="B7" s="366"/>
      <c r="C7" s="366"/>
      <c r="F7"/>
      <c r="G7"/>
      <c r="H7" s="95">
        <v>6</v>
      </c>
      <c r="I7" s="95" t="s">
        <v>419</v>
      </c>
      <c r="J7"/>
      <c r="K7"/>
      <c r="L7"/>
      <c r="M7"/>
      <c r="N7"/>
      <c r="O7"/>
      <c r="P7"/>
    </row>
    <row r="8" spans="1:16" ht="15.75">
      <c r="A8" s="93">
        <v>0</v>
      </c>
      <c r="B8" s="93">
        <v>5</v>
      </c>
      <c r="C8" s="93" t="s">
        <v>139</v>
      </c>
      <c r="F8"/>
      <c r="G8"/>
      <c r="H8" s="95">
        <v>5</v>
      </c>
      <c r="I8" s="95" t="s">
        <v>420</v>
      </c>
      <c r="J8"/>
      <c r="K8"/>
      <c r="L8"/>
      <c r="M8"/>
      <c r="N8"/>
      <c r="O8"/>
      <c r="P8"/>
    </row>
    <row r="9" spans="1:16" ht="15.75">
      <c r="A9" s="93">
        <v>5</v>
      </c>
      <c r="B9" s="93">
        <v>10</v>
      </c>
      <c r="C9" s="93" t="s">
        <v>140</v>
      </c>
      <c r="H9" s="95">
        <v>1</v>
      </c>
      <c r="I9" s="95" t="s">
        <v>421</v>
      </c>
    </row>
    <row r="10" spans="1:16" ht="15.75">
      <c r="A10" s="93">
        <v>10</v>
      </c>
      <c r="B10" s="93">
        <v>15</v>
      </c>
      <c r="C10" s="93" t="s">
        <v>141</v>
      </c>
      <c r="H10" s="95">
        <v>3</v>
      </c>
      <c r="I10" s="95" t="s">
        <v>422</v>
      </c>
    </row>
    <row r="11" spans="1:16" ht="15.75">
      <c r="A11" s="93">
        <v>15</v>
      </c>
      <c r="B11" s="93">
        <v>20</v>
      </c>
      <c r="C11" s="93" t="s">
        <v>143</v>
      </c>
      <c r="H11" s="95">
        <v>2</v>
      </c>
      <c r="I11" s="95" t="s">
        <v>423</v>
      </c>
    </row>
    <row r="12" spans="1:16" ht="15.75">
      <c r="A12" s="93">
        <v>20</v>
      </c>
      <c r="B12" s="93">
        <v>25</v>
      </c>
      <c r="C12" s="93" t="s">
        <v>144</v>
      </c>
      <c r="H12" s="95">
        <v>20</v>
      </c>
      <c r="I12" s="95" t="s">
        <v>424</v>
      </c>
    </row>
    <row r="13" spans="1:16" ht="15.75">
      <c r="A13" s="93">
        <v>25</v>
      </c>
      <c r="B13" s="93">
        <v>30</v>
      </c>
      <c r="C13" s="93" t="s">
        <v>145</v>
      </c>
      <c r="H13" s="95">
        <v>17</v>
      </c>
      <c r="I13" s="95" t="s">
        <v>425</v>
      </c>
    </row>
    <row r="14" spans="1:16">
      <c r="A14" s="96"/>
      <c r="B14" s="96"/>
      <c r="C14" s="96"/>
      <c r="H14" s="95">
        <v>19</v>
      </c>
      <c r="I14" s="95" t="s">
        <v>426</v>
      </c>
    </row>
    <row r="15" spans="1:16">
      <c r="H15" s="95">
        <v>18</v>
      </c>
      <c r="I15" s="95" t="s">
        <v>427</v>
      </c>
    </row>
    <row r="16" spans="1:16">
      <c r="H16" s="95">
        <v>13</v>
      </c>
      <c r="I16" s="95" t="s">
        <v>428</v>
      </c>
    </row>
    <row r="17" spans="8:9">
      <c r="H17" s="95">
        <v>16</v>
      </c>
      <c r="I17" s="95" t="s">
        <v>429</v>
      </c>
    </row>
    <row r="18" spans="8:9">
      <c r="H18" s="95">
        <v>14</v>
      </c>
      <c r="I18" s="95" t="s">
        <v>430</v>
      </c>
    </row>
    <row r="19" spans="8:9">
      <c r="H19" s="95">
        <v>15</v>
      </c>
      <c r="I19" s="95" t="s">
        <v>431</v>
      </c>
    </row>
    <row r="20" spans="8:9">
      <c r="H20" s="95">
        <v>11</v>
      </c>
      <c r="I20" s="95" t="s">
        <v>432</v>
      </c>
    </row>
    <row r="21" spans="8:9">
      <c r="H21" s="95">
        <v>12</v>
      </c>
      <c r="I21" s="95" t="s">
        <v>433</v>
      </c>
    </row>
  </sheetData>
  <mergeCells count="3">
    <mergeCell ref="A1:A7"/>
    <mergeCell ref="B1:B7"/>
    <mergeCell ref="C1:C7"/>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D24"/>
  <sheetViews>
    <sheetView workbookViewId="0"/>
  </sheetViews>
  <sheetFormatPr defaultRowHeight="12.75"/>
  <cols>
    <col min="1" max="1" width="15.5703125" style="34" customWidth="1"/>
    <col min="2" max="2" width="15.85546875" style="34" customWidth="1"/>
    <col min="3" max="3" width="15.7109375" style="34" customWidth="1"/>
    <col min="4" max="4" width="18.140625" style="34" customWidth="1"/>
    <col min="5" max="16384" width="9.140625" style="34"/>
  </cols>
  <sheetData>
    <row r="1" spans="1:4">
      <c r="A1" s="97" t="s">
        <v>434</v>
      </c>
      <c r="B1" s="97" t="s">
        <v>435</v>
      </c>
      <c r="C1" s="97" t="s">
        <v>436</v>
      </c>
      <c r="D1" s="98" t="s">
        <v>120</v>
      </c>
    </row>
    <row r="2" spans="1:4">
      <c r="A2" s="99">
        <v>1</v>
      </c>
      <c r="B2" s="99">
        <v>89</v>
      </c>
      <c r="C2" s="99">
        <v>108</v>
      </c>
      <c r="D2" s="100"/>
    </row>
    <row r="3" spans="1:4">
      <c r="A3" s="99">
        <v>2</v>
      </c>
      <c r="B3" s="99">
        <v>103</v>
      </c>
      <c r="C3" s="99">
        <v>97</v>
      </c>
      <c r="D3" s="100"/>
    </row>
    <row r="4" spans="1:4">
      <c r="A4" s="99">
        <v>3</v>
      </c>
      <c r="B4" s="99">
        <v>114</v>
      </c>
      <c r="C4" s="99">
        <v>85</v>
      </c>
      <c r="D4" s="100"/>
    </row>
    <row r="5" spans="1:4">
      <c r="A5" s="99">
        <v>4</v>
      </c>
      <c r="B5" s="99">
        <v>93</v>
      </c>
      <c r="C5" s="99">
        <v>91</v>
      </c>
      <c r="D5" s="100"/>
    </row>
    <row r="6" spans="1:4">
      <c r="A6" s="99">
        <v>5</v>
      </c>
      <c r="B6" s="99">
        <v>83</v>
      </c>
      <c r="C6" s="99">
        <v>74</v>
      </c>
      <c r="D6" s="100"/>
    </row>
    <row r="7" spans="1:4">
      <c r="A7" s="99">
        <v>6</v>
      </c>
      <c r="B7" s="99">
        <v>94</v>
      </c>
      <c r="C7" s="99">
        <v>87</v>
      </c>
      <c r="D7" s="100"/>
    </row>
    <row r="8" spans="1:4">
      <c r="A8" s="99">
        <v>7</v>
      </c>
      <c r="B8" s="99">
        <v>89</v>
      </c>
      <c r="C8" s="99">
        <v>84</v>
      </c>
      <c r="D8" s="100"/>
    </row>
    <row r="9" spans="1:4">
      <c r="A9" s="99">
        <v>8</v>
      </c>
      <c r="B9" s="99">
        <v>109</v>
      </c>
      <c r="C9" s="99">
        <v>98</v>
      </c>
      <c r="D9" s="100"/>
    </row>
    <row r="10" spans="1:4">
      <c r="A10" s="99">
        <v>9</v>
      </c>
      <c r="B10" s="99">
        <v>112</v>
      </c>
      <c r="C10" s="99">
        <v>119</v>
      </c>
      <c r="D10" s="100"/>
    </row>
    <row r="11" spans="1:4">
      <c r="A11" s="99">
        <v>10</v>
      </c>
      <c r="B11" s="99">
        <v>96</v>
      </c>
      <c r="C11" s="99">
        <v>99</v>
      </c>
      <c r="D11" s="100"/>
    </row>
    <row r="12" spans="1:4">
      <c r="A12" s="99">
        <v>11</v>
      </c>
      <c r="B12" s="99">
        <v>101</v>
      </c>
      <c r="C12" s="99">
        <v>95</v>
      </c>
      <c r="D12" s="100"/>
    </row>
    <row r="13" spans="1:4">
      <c r="A13" s="99">
        <v>12</v>
      </c>
      <c r="B13" s="99">
        <v>98</v>
      </c>
      <c r="C13" s="99">
        <v>87</v>
      </c>
      <c r="D13" s="100"/>
    </row>
    <row r="14" spans="1:4">
      <c r="A14" s="99">
        <v>13</v>
      </c>
      <c r="B14" s="99">
        <v>100</v>
      </c>
      <c r="C14" s="99">
        <v>94</v>
      </c>
      <c r="D14" s="100"/>
    </row>
    <row r="15" spans="1:4">
      <c r="A15" s="99">
        <v>14</v>
      </c>
      <c r="B15" s="99">
        <v>92</v>
      </c>
      <c r="C15" s="99">
        <v>95</v>
      </c>
      <c r="D15" s="100"/>
    </row>
    <row r="16" spans="1:4">
      <c r="A16" s="99">
        <v>15</v>
      </c>
      <c r="B16" s="99">
        <v>97</v>
      </c>
      <c r="C16" s="99">
        <v>92</v>
      </c>
      <c r="D16" s="100"/>
    </row>
    <row r="17" spans="1:4">
      <c r="A17" s="99">
        <v>16</v>
      </c>
      <c r="B17" s="99">
        <v>73</v>
      </c>
      <c r="C17" s="99">
        <v>98</v>
      </c>
      <c r="D17" s="100"/>
    </row>
    <row r="18" spans="1:4">
      <c r="A18" s="99">
        <v>17</v>
      </c>
      <c r="B18" s="99">
        <v>92</v>
      </c>
      <c r="C18" s="99">
        <v>87</v>
      </c>
      <c r="D18" s="100"/>
    </row>
    <row r="19" spans="1:4">
      <c r="A19" s="99">
        <v>18</v>
      </c>
      <c r="B19" s="99">
        <v>88</v>
      </c>
      <c r="C19" s="99">
        <v>98</v>
      </c>
      <c r="D19" s="100"/>
    </row>
    <row r="20" spans="1:4">
      <c r="A20" s="99">
        <v>19</v>
      </c>
      <c r="B20" s="99">
        <v>92</v>
      </c>
      <c r="C20" s="99">
        <v>99</v>
      </c>
      <c r="D20" s="100"/>
    </row>
    <row r="21" spans="1:4">
      <c r="A21" s="99">
        <v>20</v>
      </c>
      <c r="B21" s="99">
        <v>80</v>
      </c>
      <c r="C21" s="99">
        <v>90</v>
      </c>
      <c r="D21" s="100"/>
    </row>
    <row r="22" spans="1:4">
      <c r="C22" s="101"/>
    </row>
    <row r="23" spans="1:4">
      <c r="C23" s="101"/>
    </row>
    <row r="24" spans="1:4">
      <c r="C24" s="101"/>
    </row>
  </sheetData>
  <pageMargins left="0.75" right="0.7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sheetPr codeName="Sheet10"/>
  <dimension ref="A1:G15"/>
  <sheetViews>
    <sheetView workbookViewId="0"/>
  </sheetViews>
  <sheetFormatPr defaultRowHeight="15"/>
  <cols>
    <col min="1" max="1" width="15.5703125" style="112" bestFit="1" customWidth="1"/>
    <col min="2" max="2" width="9.140625" style="112"/>
    <col min="3" max="7" width="16" style="112" customWidth="1"/>
    <col min="8" max="256" width="9.140625" style="112"/>
    <col min="257" max="257" width="15.5703125" style="112" bestFit="1" customWidth="1"/>
    <col min="258" max="258" width="9.140625" style="112"/>
    <col min="259" max="263" width="16" style="112" customWidth="1"/>
    <col min="264" max="512" width="9.140625" style="112"/>
    <col min="513" max="513" width="15.5703125" style="112" bestFit="1" customWidth="1"/>
    <col min="514" max="514" width="9.140625" style="112"/>
    <col min="515" max="519" width="16" style="112" customWidth="1"/>
    <col min="520" max="768" width="9.140625" style="112"/>
    <col min="769" max="769" width="15.5703125" style="112" bestFit="1" customWidth="1"/>
    <col min="770" max="770" width="9.140625" style="112"/>
    <col min="771" max="775" width="16" style="112" customWidth="1"/>
    <col min="776" max="1024" width="9.140625" style="112"/>
    <col min="1025" max="1025" width="15.5703125" style="112" bestFit="1" customWidth="1"/>
    <col min="1026" max="1026" width="9.140625" style="112"/>
    <col min="1027" max="1031" width="16" style="112" customWidth="1"/>
    <col min="1032" max="1280" width="9.140625" style="112"/>
    <col min="1281" max="1281" width="15.5703125" style="112" bestFit="1" customWidth="1"/>
    <col min="1282" max="1282" width="9.140625" style="112"/>
    <col min="1283" max="1287" width="16" style="112" customWidth="1"/>
    <col min="1288" max="1536" width="9.140625" style="112"/>
    <col min="1537" max="1537" width="15.5703125" style="112" bestFit="1" customWidth="1"/>
    <col min="1538" max="1538" width="9.140625" style="112"/>
    <col min="1539" max="1543" width="16" style="112" customWidth="1"/>
    <col min="1544" max="1792" width="9.140625" style="112"/>
    <col min="1793" max="1793" width="15.5703125" style="112" bestFit="1" customWidth="1"/>
    <col min="1794" max="1794" width="9.140625" style="112"/>
    <col min="1795" max="1799" width="16" style="112" customWidth="1"/>
    <col min="1800" max="2048" width="9.140625" style="112"/>
    <col min="2049" max="2049" width="15.5703125" style="112" bestFit="1" customWidth="1"/>
    <col min="2050" max="2050" width="9.140625" style="112"/>
    <col min="2051" max="2055" width="16" style="112" customWidth="1"/>
    <col min="2056" max="2304" width="9.140625" style="112"/>
    <col min="2305" max="2305" width="15.5703125" style="112" bestFit="1" customWidth="1"/>
    <col min="2306" max="2306" width="9.140625" style="112"/>
    <col min="2307" max="2311" width="16" style="112" customWidth="1"/>
    <col min="2312" max="2560" width="9.140625" style="112"/>
    <col min="2561" max="2561" width="15.5703125" style="112" bestFit="1" customWidth="1"/>
    <col min="2562" max="2562" width="9.140625" style="112"/>
    <col min="2563" max="2567" width="16" style="112" customWidth="1"/>
    <col min="2568" max="2816" width="9.140625" style="112"/>
    <col min="2817" max="2817" width="15.5703125" style="112" bestFit="1" customWidth="1"/>
    <col min="2818" max="2818" width="9.140625" style="112"/>
    <col min="2819" max="2823" width="16" style="112" customWidth="1"/>
    <col min="2824" max="3072" width="9.140625" style="112"/>
    <col min="3073" max="3073" width="15.5703125" style="112" bestFit="1" customWidth="1"/>
    <col min="3074" max="3074" width="9.140625" style="112"/>
    <col min="3075" max="3079" width="16" style="112" customWidth="1"/>
    <col min="3080" max="3328" width="9.140625" style="112"/>
    <col min="3329" max="3329" width="15.5703125" style="112" bestFit="1" customWidth="1"/>
    <col min="3330" max="3330" width="9.140625" style="112"/>
    <col min="3331" max="3335" width="16" style="112" customWidth="1"/>
    <col min="3336" max="3584" width="9.140625" style="112"/>
    <col min="3585" max="3585" width="15.5703125" style="112" bestFit="1" customWidth="1"/>
    <col min="3586" max="3586" width="9.140625" style="112"/>
    <col min="3587" max="3591" width="16" style="112" customWidth="1"/>
    <col min="3592" max="3840" width="9.140625" style="112"/>
    <col min="3841" max="3841" width="15.5703125" style="112" bestFit="1" customWidth="1"/>
    <col min="3842" max="3842" width="9.140625" style="112"/>
    <col min="3843" max="3847" width="16" style="112" customWidth="1"/>
    <col min="3848" max="4096" width="9.140625" style="112"/>
    <col min="4097" max="4097" width="15.5703125" style="112" bestFit="1" customWidth="1"/>
    <col min="4098" max="4098" width="9.140625" style="112"/>
    <col min="4099" max="4103" width="16" style="112" customWidth="1"/>
    <col min="4104" max="4352" width="9.140625" style="112"/>
    <col min="4353" max="4353" width="15.5703125" style="112" bestFit="1" customWidth="1"/>
    <col min="4354" max="4354" width="9.140625" style="112"/>
    <col min="4355" max="4359" width="16" style="112" customWidth="1"/>
    <col min="4360" max="4608" width="9.140625" style="112"/>
    <col min="4609" max="4609" width="15.5703125" style="112" bestFit="1" customWidth="1"/>
    <col min="4610" max="4610" width="9.140625" style="112"/>
    <col min="4611" max="4615" width="16" style="112" customWidth="1"/>
    <col min="4616" max="4864" width="9.140625" style="112"/>
    <col min="4865" max="4865" width="15.5703125" style="112" bestFit="1" customWidth="1"/>
    <col min="4866" max="4866" width="9.140625" style="112"/>
    <col min="4867" max="4871" width="16" style="112" customWidth="1"/>
    <col min="4872" max="5120" width="9.140625" style="112"/>
    <col min="5121" max="5121" width="15.5703125" style="112" bestFit="1" customWidth="1"/>
    <col min="5122" max="5122" width="9.140625" style="112"/>
    <col min="5123" max="5127" width="16" style="112" customWidth="1"/>
    <col min="5128" max="5376" width="9.140625" style="112"/>
    <col min="5377" max="5377" width="15.5703125" style="112" bestFit="1" customWidth="1"/>
    <col min="5378" max="5378" width="9.140625" style="112"/>
    <col min="5379" max="5383" width="16" style="112" customWidth="1"/>
    <col min="5384" max="5632" width="9.140625" style="112"/>
    <col min="5633" max="5633" width="15.5703125" style="112" bestFit="1" customWidth="1"/>
    <col min="5634" max="5634" width="9.140625" style="112"/>
    <col min="5635" max="5639" width="16" style="112" customWidth="1"/>
    <col min="5640" max="5888" width="9.140625" style="112"/>
    <col min="5889" max="5889" width="15.5703125" style="112" bestFit="1" customWidth="1"/>
    <col min="5890" max="5890" width="9.140625" style="112"/>
    <col min="5891" max="5895" width="16" style="112" customWidth="1"/>
    <col min="5896" max="6144" width="9.140625" style="112"/>
    <col min="6145" max="6145" width="15.5703125" style="112" bestFit="1" customWidth="1"/>
    <col min="6146" max="6146" width="9.140625" style="112"/>
    <col min="6147" max="6151" width="16" style="112" customWidth="1"/>
    <col min="6152" max="6400" width="9.140625" style="112"/>
    <col min="6401" max="6401" width="15.5703125" style="112" bestFit="1" customWidth="1"/>
    <col min="6402" max="6402" width="9.140625" style="112"/>
    <col min="6403" max="6407" width="16" style="112" customWidth="1"/>
    <col min="6408" max="6656" width="9.140625" style="112"/>
    <col min="6657" max="6657" width="15.5703125" style="112" bestFit="1" customWidth="1"/>
    <col min="6658" max="6658" width="9.140625" style="112"/>
    <col min="6659" max="6663" width="16" style="112" customWidth="1"/>
    <col min="6664" max="6912" width="9.140625" style="112"/>
    <col min="6913" max="6913" width="15.5703125" style="112" bestFit="1" customWidth="1"/>
    <col min="6914" max="6914" width="9.140625" style="112"/>
    <col min="6915" max="6919" width="16" style="112" customWidth="1"/>
    <col min="6920" max="7168" width="9.140625" style="112"/>
    <col min="7169" max="7169" width="15.5703125" style="112" bestFit="1" customWidth="1"/>
    <col min="7170" max="7170" width="9.140625" style="112"/>
    <col min="7171" max="7175" width="16" style="112" customWidth="1"/>
    <col min="7176" max="7424" width="9.140625" style="112"/>
    <col min="7425" max="7425" width="15.5703125" style="112" bestFit="1" customWidth="1"/>
    <col min="7426" max="7426" width="9.140625" style="112"/>
    <col min="7427" max="7431" width="16" style="112" customWidth="1"/>
    <col min="7432" max="7680" width="9.140625" style="112"/>
    <col min="7681" max="7681" width="15.5703125" style="112" bestFit="1" customWidth="1"/>
    <col min="7682" max="7682" width="9.140625" style="112"/>
    <col min="7683" max="7687" width="16" style="112" customWidth="1"/>
    <col min="7688" max="7936" width="9.140625" style="112"/>
    <col min="7937" max="7937" width="15.5703125" style="112" bestFit="1" customWidth="1"/>
    <col min="7938" max="7938" width="9.140625" style="112"/>
    <col min="7939" max="7943" width="16" style="112" customWidth="1"/>
    <col min="7944" max="8192" width="9.140625" style="112"/>
    <col min="8193" max="8193" width="15.5703125" style="112" bestFit="1" customWidth="1"/>
    <col min="8194" max="8194" width="9.140625" style="112"/>
    <col min="8195" max="8199" width="16" style="112" customWidth="1"/>
    <col min="8200" max="8448" width="9.140625" style="112"/>
    <col min="8449" max="8449" width="15.5703125" style="112" bestFit="1" customWidth="1"/>
    <col min="8450" max="8450" width="9.140625" style="112"/>
    <col min="8451" max="8455" width="16" style="112" customWidth="1"/>
    <col min="8456" max="8704" width="9.140625" style="112"/>
    <col min="8705" max="8705" width="15.5703125" style="112" bestFit="1" customWidth="1"/>
    <col min="8706" max="8706" width="9.140625" style="112"/>
    <col min="8707" max="8711" width="16" style="112" customWidth="1"/>
    <col min="8712" max="8960" width="9.140625" style="112"/>
    <col min="8961" max="8961" width="15.5703125" style="112" bestFit="1" customWidth="1"/>
    <col min="8962" max="8962" width="9.140625" style="112"/>
    <col min="8963" max="8967" width="16" style="112" customWidth="1"/>
    <col min="8968" max="9216" width="9.140625" style="112"/>
    <col min="9217" max="9217" width="15.5703125" style="112" bestFit="1" customWidth="1"/>
    <col min="9218" max="9218" width="9.140625" style="112"/>
    <col min="9219" max="9223" width="16" style="112" customWidth="1"/>
    <col min="9224" max="9472" width="9.140625" style="112"/>
    <col min="9473" max="9473" width="15.5703125" style="112" bestFit="1" customWidth="1"/>
    <col min="9474" max="9474" width="9.140625" style="112"/>
    <col min="9475" max="9479" width="16" style="112" customWidth="1"/>
    <col min="9480" max="9728" width="9.140625" style="112"/>
    <col min="9729" max="9729" width="15.5703125" style="112" bestFit="1" customWidth="1"/>
    <col min="9730" max="9730" width="9.140625" style="112"/>
    <col min="9731" max="9735" width="16" style="112" customWidth="1"/>
    <col min="9736" max="9984" width="9.140625" style="112"/>
    <col min="9985" max="9985" width="15.5703125" style="112" bestFit="1" customWidth="1"/>
    <col min="9986" max="9986" width="9.140625" style="112"/>
    <col min="9987" max="9991" width="16" style="112" customWidth="1"/>
    <col min="9992" max="10240" width="9.140625" style="112"/>
    <col min="10241" max="10241" width="15.5703125" style="112" bestFit="1" customWidth="1"/>
    <col min="10242" max="10242" width="9.140625" style="112"/>
    <col min="10243" max="10247" width="16" style="112" customWidth="1"/>
    <col min="10248" max="10496" width="9.140625" style="112"/>
    <col min="10497" max="10497" width="15.5703125" style="112" bestFit="1" customWidth="1"/>
    <col min="10498" max="10498" width="9.140625" style="112"/>
    <col min="10499" max="10503" width="16" style="112" customWidth="1"/>
    <col min="10504" max="10752" width="9.140625" style="112"/>
    <col min="10753" max="10753" width="15.5703125" style="112" bestFit="1" customWidth="1"/>
    <col min="10754" max="10754" width="9.140625" style="112"/>
    <col min="10755" max="10759" width="16" style="112" customWidth="1"/>
    <col min="10760" max="11008" width="9.140625" style="112"/>
    <col min="11009" max="11009" width="15.5703125" style="112" bestFit="1" customWidth="1"/>
    <col min="11010" max="11010" width="9.140625" style="112"/>
    <col min="11011" max="11015" width="16" style="112" customWidth="1"/>
    <col min="11016" max="11264" width="9.140625" style="112"/>
    <col min="11265" max="11265" width="15.5703125" style="112" bestFit="1" customWidth="1"/>
    <col min="11266" max="11266" width="9.140625" style="112"/>
    <col min="11267" max="11271" width="16" style="112" customWidth="1"/>
    <col min="11272" max="11520" width="9.140625" style="112"/>
    <col min="11521" max="11521" width="15.5703125" style="112" bestFit="1" customWidth="1"/>
    <col min="11522" max="11522" width="9.140625" style="112"/>
    <col min="11523" max="11527" width="16" style="112" customWidth="1"/>
    <col min="11528" max="11776" width="9.140625" style="112"/>
    <col min="11777" max="11777" width="15.5703125" style="112" bestFit="1" customWidth="1"/>
    <col min="11778" max="11778" width="9.140625" style="112"/>
    <col min="11779" max="11783" width="16" style="112" customWidth="1"/>
    <col min="11784" max="12032" width="9.140625" style="112"/>
    <col min="12033" max="12033" width="15.5703125" style="112" bestFit="1" customWidth="1"/>
    <col min="12034" max="12034" width="9.140625" style="112"/>
    <col min="12035" max="12039" width="16" style="112" customWidth="1"/>
    <col min="12040" max="12288" width="9.140625" style="112"/>
    <col min="12289" max="12289" width="15.5703125" style="112" bestFit="1" customWidth="1"/>
    <col min="12290" max="12290" width="9.140625" style="112"/>
    <col min="12291" max="12295" width="16" style="112" customWidth="1"/>
    <col min="12296" max="12544" width="9.140625" style="112"/>
    <col min="12545" max="12545" width="15.5703125" style="112" bestFit="1" customWidth="1"/>
    <col min="12546" max="12546" width="9.140625" style="112"/>
    <col min="12547" max="12551" width="16" style="112" customWidth="1"/>
    <col min="12552" max="12800" width="9.140625" style="112"/>
    <col min="12801" max="12801" width="15.5703125" style="112" bestFit="1" customWidth="1"/>
    <col min="12802" max="12802" width="9.140625" style="112"/>
    <col min="12803" max="12807" width="16" style="112" customWidth="1"/>
    <col min="12808" max="13056" width="9.140625" style="112"/>
    <col min="13057" max="13057" width="15.5703125" style="112" bestFit="1" customWidth="1"/>
    <col min="13058" max="13058" width="9.140625" style="112"/>
    <col min="13059" max="13063" width="16" style="112" customWidth="1"/>
    <col min="13064" max="13312" width="9.140625" style="112"/>
    <col min="13313" max="13313" width="15.5703125" style="112" bestFit="1" customWidth="1"/>
    <col min="13314" max="13314" width="9.140625" style="112"/>
    <col min="13315" max="13319" width="16" style="112" customWidth="1"/>
    <col min="13320" max="13568" width="9.140625" style="112"/>
    <col min="13569" max="13569" width="15.5703125" style="112" bestFit="1" customWidth="1"/>
    <col min="13570" max="13570" width="9.140625" style="112"/>
    <col min="13571" max="13575" width="16" style="112" customWidth="1"/>
    <col min="13576" max="13824" width="9.140625" style="112"/>
    <col min="13825" max="13825" width="15.5703125" style="112" bestFit="1" customWidth="1"/>
    <col min="13826" max="13826" width="9.140625" style="112"/>
    <col min="13827" max="13831" width="16" style="112" customWidth="1"/>
    <col min="13832" max="14080" width="9.140625" style="112"/>
    <col min="14081" max="14081" width="15.5703125" style="112" bestFit="1" customWidth="1"/>
    <col min="14082" max="14082" width="9.140625" style="112"/>
    <col min="14083" max="14087" width="16" style="112" customWidth="1"/>
    <col min="14088" max="14336" width="9.140625" style="112"/>
    <col min="14337" max="14337" width="15.5703125" style="112" bestFit="1" customWidth="1"/>
    <col min="14338" max="14338" width="9.140625" style="112"/>
    <col min="14339" max="14343" width="16" style="112" customWidth="1"/>
    <col min="14344" max="14592" width="9.140625" style="112"/>
    <col min="14593" max="14593" width="15.5703125" style="112" bestFit="1" customWidth="1"/>
    <col min="14594" max="14594" width="9.140625" style="112"/>
    <col min="14595" max="14599" width="16" style="112" customWidth="1"/>
    <col min="14600" max="14848" width="9.140625" style="112"/>
    <col min="14849" max="14849" width="15.5703125" style="112" bestFit="1" customWidth="1"/>
    <col min="14850" max="14850" width="9.140625" style="112"/>
    <col min="14851" max="14855" width="16" style="112" customWidth="1"/>
    <col min="14856" max="15104" width="9.140625" style="112"/>
    <col min="15105" max="15105" width="15.5703125" style="112" bestFit="1" customWidth="1"/>
    <col min="15106" max="15106" width="9.140625" style="112"/>
    <col min="15107" max="15111" width="16" style="112" customWidth="1"/>
    <col min="15112" max="15360" width="9.140625" style="112"/>
    <col min="15361" max="15361" width="15.5703125" style="112" bestFit="1" customWidth="1"/>
    <col min="15362" max="15362" width="9.140625" style="112"/>
    <col min="15363" max="15367" width="16" style="112" customWidth="1"/>
    <col min="15368" max="15616" width="9.140625" style="112"/>
    <col min="15617" max="15617" width="15.5703125" style="112" bestFit="1" customWidth="1"/>
    <col min="15618" max="15618" width="9.140625" style="112"/>
    <col min="15619" max="15623" width="16" style="112" customWidth="1"/>
    <col min="15624" max="15872" width="9.140625" style="112"/>
    <col min="15873" max="15873" width="15.5703125" style="112" bestFit="1" customWidth="1"/>
    <col min="15874" max="15874" width="9.140625" style="112"/>
    <col min="15875" max="15879" width="16" style="112" customWidth="1"/>
    <col min="15880" max="16128" width="9.140625" style="112"/>
    <col min="16129" max="16129" width="15.5703125" style="112" bestFit="1" customWidth="1"/>
    <col min="16130" max="16130" width="9.140625" style="112"/>
    <col min="16131" max="16135" width="16" style="112" customWidth="1"/>
    <col min="16136" max="16384" width="9.140625" style="112"/>
  </cols>
  <sheetData>
    <row r="1" spans="1:7">
      <c r="C1" s="113" t="s">
        <v>76</v>
      </c>
      <c r="D1" s="113" t="s">
        <v>75</v>
      </c>
      <c r="E1" s="113" t="s">
        <v>473</v>
      </c>
      <c r="F1" s="113" t="s">
        <v>474</v>
      </c>
      <c r="G1" s="113" t="s">
        <v>475</v>
      </c>
    </row>
    <row r="2" spans="1:7">
      <c r="A2" s="114" t="s">
        <v>476</v>
      </c>
      <c r="C2" s="112" t="s">
        <v>477</v>
      </c>
      <c r="G2" s="115"/>
    </row>
    <row r="6" spans="1:7">
      <c r="C6" s="113" t="s">
        <v>76</v>
      </c>
      <c r="D6" s="113" t="s">
        <v>75</v>
      </c>
      <c r="E6" s="113" t="s">
        <v>473</v>
      </c>
      <c r="F6" s="113" t="s">
        <v>474</v>
      </c>
      <c r="G6" s="113" t="s">
        <v>475</v>
      </c>
    </row>
    <row r="7" spans="1:7">
      <c r="C7" s="112" t="s">
        <v>478</v>
      </c>
      <c r="D7" s="112" t="s">
        <v>479</v>
      </c>
      <c r="E7" s="112" t="s">
        <v>480</v>
      </c>
      <c r="F7" s="112">
        <v>4466</v>
      </c>
      <c r="G7" s="115">
        <v>35859</v>
      </c>
    </row>
    <row r="8" spans="1:7">
      <c r="C8" s="112" t="s">
        <v>481</v>
      </c>
      <c r="D8" s="112" t="s">
        <v>482</v>
      </c>
      <c r="E8" s="112" t="s">
        <v>483</v>
      </c>
      <c r="F8" s="112">
        <v>3432</v>
      </c>
      <c r="G8" s="115">
        <v>37727</v>
      </c>
    </row>
    <row r="9" spans="1:7">
      <c r="C9" s="112" t="s">
        <v>484</v>
      </c>
      <c r="D9" s="112" t="s">
        <v>485</v>
      </c>
      <c r="E9" s="112" t="s">
        <v>486</v>
      </c>
      <c r="F9" s="112">
        <v>4422</v>
      </c>
      <c r="G9" s="115">
        <v>38322</v>
      </c>
    </row>
    <row r="10" spans="1:7">
      <c r="C10" s="112" t="s">
        <v>487</v>
      </c>
      <c r="D10" s="112" t="s">
        <v>488</v>
      </c>
      <c r="E10" s="112" t="s">
        <v>489</v>
      </c>
      <c r="F10" s="112">
        <v>2822</v>
      </c>
      <c r="G10" s="115">
        <v>36419</v>
      </c>
    </row>
    <row r="11" spans="1:7">
      <c r="C11" s="112" t="s">
        <v>490</v>
      </c>
      <c r="D11" s="112" t="s">
        <v>491</v>
      </c>
      <c r="E11" s="112" t="s">
        <v>489</v>
      </c>
      <c r="F11" s="112">
        <v>1231</v>
      </c>
      <c r="G11" s="115">
        <v>36962</v>
      </c>
    </row>
    <row r="12" spans="1:7">
      <c r="C12" s="112" t="s">
        <v>477</v>
      </c>
      <c r="D12" s="112" t="s">
        <v>492</v>
      </c>
      <c r="E12" s="112" t="s">
        <v>489</v>
      </c>
      <c r="F12" s="112">
        <v>2604</v>
      </c>
      <c r="G12" s="115">
        <v>38457</v>
      </c>
    </row>
    <row r="13" spans="1:7">
      <c r="C13" s="112" t="s">
        <v>493</v>
      </c>
      <c r="D13" s="112" t="s">
        <v>494</v>
      </c>
      <c r="E13" s="112" t="s">
        <v>483</v>
      </c>
      <c r="F13" s="112">
        <v>3983</v>
      </c>
      <c r="G13" s="115">
        <v>36565</v>
      </c>
    </row>
    <row r="14" spans="1:7">
      <c r="C14" s="112" t="s">
        <v>495</v>
      </c>
      <c r="D14" s="112" t="s">
        <v>496</v>
      </c>
      <c r="E14" s="112" t="s">
        <v>497</v>
      </c>
      <c r="F14" s="112">
        <v>2144</v>
      </c>
      <c r="G14" s="115">
        <v>38070</v>
      </c>
    </row>
    <row r="15" spans="1:7">
      <c r="C15" s="112" t="s">
        <v>498</v>
      </c>
      <c r="D15" s="112" t="s">
        <v>499</v>
      </c>
      <c r="E15" s="112" t="s">
        <v>497</v>
      </c>
      <c r="F15" s="112">
        <v>1102</v>
      </c>
      <c r="G15" s="115">
        <v>37937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dimension ref="A1:F9"/>
  <sheetViews>
    <sheetView workbookViewId="0"/>
  </sheetViews>
  <sheetFormatPr defaultRowHeight="15"/>
  <cols>
    <col min="1" max="1" width="17" style="112" customWidth="1"/>
    <col min="2" max="2" width="30.28515625" style="112" customWidth="1"/>
    <col min="3" max="3" width="13.42578125" style="112" customWidth="1"/>
    <col min="4" max="4" width="19.85546875" style="112" customWidth="1"/>
    <col min="5" max="5" width="14.7109375" style="112" customWidth="1"/>
    <col min="6" max="6" width="11.28515625" style="112" customWidth="1"/>
    <col min="7" max="256" width="9.140625" style="112"/>
    <col min="257" max="257" width="17" style="112" customWidth="1"/>
    <col min="258" max="258" width="30.28515625" style="112" customWidth="1"/>
    <col min="259" max="259" width="13.42578125" style="112" customWidth="1"/>
    <col min="260" max="260" width="19.85546875" style="112" customWidth="1"/>
    <col min="261" max="261" width="14.7109375" style="112" customWidth="1"/>
    <col min="262" max="262" width="11.28515625" style="112" customWidth="1"/>
    <col min="263" max="512" width="9.140625" style="112"/>
    <col min="513" max="513" width="17" style="112" customWidth="1"/>
    <col min="514" max="514" width="30.28515625" style="112" customWidth="1"/>
    <col min="515" max="515" width="13.42578125" style="112" customWidth="1"/>
    <col min="516" max="516" width="19.85546875" style="112" customWidth="1"/>
    <col min="517" max="517" width="14.7109375" style="112" customWidth="1"/>
    <col min="518" max="518" width="11.28515625" style="112" customWidth="1"/>
    <col min="519" max="768" width="9.140625" style="112"/>
    <col min="769" max="769" width="17" style="112" customWidth="1"/>
    <col min="770" max="770" width="30.28515625" style="112" customWidth="1"/>
    <col min="771" max="771" width="13.42578125" style="112" customWidth="1"/>
    <col min="772" max="772" width="19.85546875" style="112" customWidth="1"/>
    <col min="773" max="773" width="14.7109375" style="112" customWidth="1"/>
    <col min="774" max="774" width="11.28515625" style="112" customWidth="1"/>
    <col min="775" max="1024" width="9.140625" style="112"/>
    <col min="1025" max="1025" width="17" style="112" customWidth="1"/>
    <col min="1026" max="1026" width="30.28515625" style="112" customWidth="1"/>
    <col min="1027" max="1027" width="13.42578125" style="112" customWidth="1"/>
    <col min="1028" max="1028" width="19.85546875" style="112" customWidth="1"/>
    <col min="1029" max="1029" width="14.7109375" style="112" customWidth="1"/>
    <col min="1030" max="1030" width="11.28515625" style="112" customWidth="1"/>
    <col min="1031" max="1280" width="9.140625" style="112"/>
    <col min="1281" max="1281" width="17" style="112" customWidth="1"/>
    <col min="1282" max="1282" width="30.28515625" style="112" customWidth="1"/>
    <col min="1283" max="1283" width="13.42578125" style="112" customWidth="1"/>
    <col min="1284" max="1284" width="19.85546875" style="112" customWidth="1"/>
    <col min="1285" max="1285" width="14.7109375" style="112" customWidth="1"/>
    <col min="1286" max="1286" width="11.28515625" style="112" customWidth="1"/>
    <col min="1287" max="1536" width="9.140625" style="112"/>
    <col min="1537" max="1537" width="17" style="112" customWidth="1"/>
    <col min="1538" max="1538" width="30.28515625" style="112" customWidth="1"/>
    <col min="1539" max="1539" width="13.42578125" style="112" customWidth="1"/>
    <col min="1540" max="1540" width="19.85546875" style="112" customWidth="1"/>
    <col min="1541" max="1541" width="14.7109375" style="112" customWidth="1"/>
    <col min="1542" max="1542" width="11.28515625" style="112" customWidth="1"/>
    <col min="1543" max="1792" width="9.140625" style="112"/>
    <col min="1793" max="1793" width="17" style="112" customWidth="1"/>
    <col min="1794" max="1794" width="30.28515625" style="112" customWidth="1"/>
    <col min="1795" max="1795" width="13.42578125" style="112" customWidth="1"/>
    <col min="1796" max="1796" width="19.85546875" style="112" customWidth="1"/>
    <col min="1797" max="1797" width="14.7109375" style="112" customWidth="1"/>
    <col min="1798" max="1798" width="11.28515625" style="112" customWidth="1"/>
    <col min="1799" max="2048" width="9.140625" style="112"/>
    <col min="2049" max="2049" width="17" style="112" customWidth="1"/>
    <col min="2050" max="2050" width="30.28515625" style="112" customWidth="1"/>
    <col min="2051" max="2051" width="13.42578125" style="112" customWidth="1"/>
    <col min="2052" max="2052" width="19.85546875" style="112" customWidth="1"/>
    <col min="2053" max="2053" width="14.7109375" style="112" customWidth="1"/>
    <col min="2054" max="2054" width="11.28515625" style="112" customWidth="1"/>
    <col min="2055" max="2304" width="9.140625" style="112"/>
    <col min="2305" max="2305" width="17" style="112" customWidth="1"/>
    <col min="2306" max="2306" width="30.28515625" style="112" customWidth="1"/>
    <col min="2307" max="2307" width="13.42578125" style="112" customWidth="1"/>
    <col min="2308" max="2308" width="19.85546875" style="112" customWidth="1"/>
    <col min="2309" max="2309" width="14.7109375" style="112" customWidth="1"/>
    <col min="2310" max="2310" width="11.28515625" style="112" customWidth="1"/>
    <col min="2311" max="2560" width="9.140625" style="112"/>
    <col min="2561" max="2561" width="17" style="112" customWidth="1"/>
    <col min="2562" max="2562" width="30.28515625" style="112" customWidth="1"/>
    <col min="2563" max="2563" width="13.42578125" style="112" customWidth="1"/>
    <col min="2564" max="2564" width="19.85546875" style="112" customWidth="1"/>
    <col min="2565" max="2565" width="14.7109375" style="112" customWidth="1"/>
    <col min="2566" max="2566" width="11.28515625" style="112" customWidth="1"/>
    <col min="2567" max="2816" width="9.140625" style="112"/>
    <col min="2817" max="2817" width="17" style="112" customWidth="1"/>
    <col min="2818" max="2818" width="30.28515625" style="112" customWidth="1"/>
    <col min="2819" max="2819" width="13.42578125" style="112" customWidth="1"/>
    <col min="2820" max="2820" width="19.85546875" style="112" customWidth="1"/>
    <col min="2821" max="2821" width="14.7109375" style="112" customWidth="1"/>
    <col min="2822" max="2822" width="11.28515625" style="112" customWidth="1"/>
    <col min="2823" max="3072" width="9.140625" style="112"/>
    <col min="3073" max="3073" width="17" style="112" customWidth="1"/>
    <col min="3074" max="3074" width="30.28515625" style="112" customWidth="1"/>
    <col min="3075" max="3075" width="13.42578125" style="112" customWidth="1"/>
    <col min="3076" max="3076" width="19.85546875" style="112" customWidth="1"/>
    <col min="3077" max="3077" width="14.7109375" style="112" customWidth="1"/>
    <col min="3078" max="3078" width="11.28515625" style="112" customWidth="1"/>
    <col min="3079" max="3328" width="9.140625" style="112"/>
    <col min="3329" max="3329" width="17" style="112" customWidth="1"/>
    <col min="3330" max="3330" width="30.28515625" style="112" customWidth="1"/>
    <col min="3331" max="3331" width="13.42578125" style="112" customWidth="1"/>
    <col min="3332" max="3332" width="19.85546875" style="112" customWidth="1"/>
    <col min="3333" max="3333" width="14.7109375" style="112" customWidth="1"/>
    <col min="3334" max="3334" width="11.28515625" style="112" customWidth="1"/>
    <col min="3335" max="3584" width="9.140625" style="112"/>
    <col min="3585" max="3585" width="17" style="112" customWidth="1"/>
    <col min="3586" max="3586" width="30.28515625" style="112" customWidth="1"/>
    <col min="3587" max="3587" width="13.42578125" style="112" customWidth="1"/>
    <col min="3588" max="3588" width="19.85546875" style="112" customWidth="1"/>
    <col min="3589" max="3589" width="14.7109375" style="112" customWidth="1"/>
    <col min="3590" max="3590" width="11.28515625" style="112" customWidth="1"/>
    <col min="3591" max="3840" width="9.140625" style="112"/>
    <col min="3841" max="3841" width="17" style="112" customWidth="1"/>
    <col min="3842" max="3842" width="30.28515625" style="112" customWidth="1"/>
    <col min="3843" max="3843" width="13.42578125" style="112" customWidth="1"/>
    <col min="3844" max="3844" width="19.85546875" style="112" customWidth="1"/>
    <col min="3845" max="3845" width="14.7109375" style="112" customWidth="1"/>
    <col min="3846" max="3846" width="11.28515625" style="112" customWidth="1"/>
    <col min="3847" max="4096" width="9.140625" style="112"/>
    <col min="4097" max="4097" width="17" style="112" customWidth="1"/>
    <col min="4098" max="4098" width="30.28515625" style="112" customWidth="1"/>
    <col min="4099" max="4099" width="13.42578125" style="112" customWidth="1"/>
    <col min="4100" max="4100" width="19.85546875" style="112" customWidth="1"/>
    <col min="4101" max="4101" width="14.7109375" style="112" customWidth="1"/>
    <col min="4102" max="4102" width="11.28515625" style="112" customWidth="1"/>
    <col min="4103" max="4352" width="9.140625" style="112"/>
    <col min="4353" max="4353" width="17" style="112" customWidth="1"/>
    <col min="4354" max="4354" width="30.28515625" style="112" customWidth="1"/>
    <col min="4355" max="4355" width="13.42578125" style="112" customWidth="1"/>
    <col min="4356" max="4356" width="19.85546875" style="112" customWidth="1"/>
    <col min="4357" max="4357" width="14.7109375" style="112" customWidth="1"/>
    <col min="4358" max="4358" width="11.28515625" style="112" customWidth="1"/>
    <col min="4359" max="4608" width="9.140625" style="112"/>
    <col min="4609" max="4609" width="17" style="112" customWidth="1"/>
    <col min="4610" max="4610" width="30.28515625" style="112" customWidth="1"/>
    <col min="4611" max="4611" width="13.42578125" style="112" customWidth="1"/>
    <col min="4612" max="4612" width="19.85546875" style="112" customWidth="1"/>
    <col min="4613" max="4613" width="14.7109375" style="112" customWidth="1"/>
    <col min="4614" max="4614" width="11.28515625" style="112" customWidth="1"/>
    <col min="4615" max="4864" width="9.140625" style="112"/>
    <col min="4865" max="4865" width="17" style="112" customWidth="1"/>
    <col min="4866" max="4866" width="30.28515625" style="112" customWidth="1"/>
    <col min="4867" max="4867" width="13.42578125" style="112" customWidth="1"/>
    <col min="4868" max="4868" width="19.85546875" style="112" customWidth="1"/>
    <col min="4869" max="4869" width="14.7109375" style="112" customWidth="1"/>
    <col min="4870" max="4870" width="11.28515625" style="112" customWidth="1"/>
    <col min="4871" max="5120" width="9.140625" style="112"/>
    <col min="5121" max="5121" width="17" style="112" customWidth="1"/>
    <col min="5122" max="5122" width="30.28515625" style="112" customWidth="1"/>
    <col min="5123" max="5123" width="13.42578125" style="112" customWidth="1"/>
    <col min="5124" max="5124" width="19.85546875" style="112" customWidth="1"/>
    <col min="5125" max="5125" width="14.7109375" style="112" customWidth="1"/>
    <col min="5126" max="5126" width="11.28515625" style="112" customWidth="1"/>
    <col min="5127" max="5376" width="9.140625" style="112"/>
    <col min="5377" max="5377" width="17" style="112" customWidth="1"/>
    <col min="5378" max="5378" width="30.28515625" style="112" customWidth="1"/>
    <col min="5379" max="5379" width="13.42578125" style="112" customWidth="1"/>
    <col min="5380" max="5380" width="19.85546875" style="112" customWidth="1"/>
    <col min="5381" max="5381" width="14.7109375" style="112" customWidth="1"/>
    <col min="5382" max="5382" width="11.28515625" style="112" customWidth="1"/>
    <col min="5383" max="5632" width="9.140625" style="112"/>
    <col min="5633" max="5633" width="17" style="112" customWidth="1"/>
    <col min="5634" max="5634" width="30.28515625" style="112" customWidth="1"/>
    <col min="5635" max="5635" width="13.42578125" style="112" customWidth="1"/>
    <col min="5636" max="5636" width="19.85546875" style="112" customWidth="1"/>
    <col min="5637" max="5637" width="14.7109375" style="112" customWidth="1"/>
    <col min="5638" max="5638" width="11.28515625" style="112" customWidth="1"/>
    <col min="5639" max="5888" width="9.140625" style="112"/>
    <col min="5889" max="5889" width="17" style="112" customWidth="1"/>
    <col min="5890" max="5890" width="30.28515625" style="112" customWidth="1"/>
    <col min="5891" max="5891" width="13.42578125" style="112" customWidth="1"/>
    <col min="5892" max="5892" width="19.85546875" style="112" customWidth="1"/>
    <col min="5893" max="5893" width="14.7109375" style="112" customWidth="1"/>
    <col min="5894" max="5894" width="11.28515625" style="112" customWidth="1"/>
    <col min="5895" max="6144" width="9.140625" style="112"/>
    <col min="6145" max="6145" width="17" style="112" customWidth="1"/>
    <col min="6146" max="6146" width="30.28515625" style="112" customWidth="1"/>
    <col min="6147" max="6147" width="13.42578125" style="112" customWidth="1"/>
    <col min="6148" max="6148" width="19.85546875" style="112" customWidth="1"/>
    <col min="6149" max="6149" width="14.7109375" style="112" customWidth="1"/>
    <col min="6150" max="6150" width="11.28515625" style="112" customWidth="1"/>
    <col min="6151" max="6400" width="9.140625" style="112"/>
    <col min="6401" max="6401" width="17" style="112" customWidth="1"/>
    <col min="6402" max="6402" width="30.28515625" style="112" customWidth="1"/>
    <col min="6403" max="6403" width="13.42578125" style="112" customWidth="1"/>
    <col min="6404" max="6404" width="19.85546875" style="112" customWidth="1"/>
    <col min="6405" max="6405" width="14.7109375" style="112" customWidth="1"/>
    <col min="6406" max="6406" width="11.28515625" style="112" customWidth="1"/>
    <col min="6407" max="6656" width="9.140625" style="112"/>
    <col min="6657" max="6657" width="17" style="112" customWidth="1"/>
    <col min="6658" max="6658" width="30.28515625" style="112" customWidth="1"/>
    <col min="6659" max="6659" width="13.42578125" style="112" customWidth="1"/>
    <col min="6660" max="6660" width="19.85546875" style="112" customWidth="1"/>
    <col min="6661" max="6661" width="14.7109375" style="112" customWidth="1"/>
    <col min="6662" max="6662" width="11.28515625" style="112" customWidth="1"/>
    <col min="6663" max="6912" width="9.140625" style="112"/>
    <col min="6913" max="6913" width="17" style="112" customWidth="1"/>
    <col min="6914" max="6914" width="30.28515625" style="112" customWidth="1"/>
    <col min="6915" max="6915" width="13.42578125" style="112" customWidth="1"/>
    <col min="6916" max="6916" width="19.85546875" style="112" customWidth="1"/>
    <col min="6917" max="6917" width="14.7109375" style="112" customWidth="1"/>
    <col min="6918" max="6918" width="11.28515625" style="112" customWidth="1"/>
    <col min="6919" max="7168" width="9.140625" style="112"/>
    <col min="7169" max="7169" width="17" style="112" customWidth="1"/>
    <col min="7170" max="7170" width="30.28515625" style="112" customWidth="1"/>
    <col min="7171" max="7171" width="13.42578125" style="112" customWidth="1"/>
    <col min="7172" max="7172" width="19.85546875" style="112" customWidth="1"/>
    <col min="7173" max="7173" width="14.7109375" style="112" customWidth="1"/>
    <col min="7174" max="7174" width="11.28515625" style="112" customWidth="1"/>
    <col min="7175" max="7424" width="9.140625" style="112"/>
    <col min="7425" max="7425" width="17" style="112" customWidth="1"/>
    <col min="7426" max="7426" width="30.28515625" style="112" customWidth="1"/>
    <col min="7427" max="7427" width="13.42578125" style="112" customWidth="1"/>
    <col min="7428" max="7428" width="19.85546875" style="112" customWidth="1"/>
    <col min="7429" max="7429" width="14.7109375" style="112" customWidth="1"/>
    <col min="7430" max="7430" width="11.28515625" style="112" customWidth="1"/>
    <col min="7431" max="7680" width="9.140625" style="112"/>
    <col min="7681" max="7681" width="17" style="112" customWidth="1"/>
    <col min="7682" max="7682" width="30.28515625" style="112" customWidth="1"/>
    <col min="7683" max="7683" width="13.42578125" style="112" customWidth="1"/>
    <col min="7684" max="7684" width="19.85546875" style="112" customWidth="1"/>
    <col min="7685" max="7685" width="14.7109375" style="112" customWidth="1"/>
    <col min="7686" max="7686" width="11.28515625" style="112" customWidth="1"/>
    <col min="7687" max="7936" width="9.140625" style="112"/>
    <col min="7937" max="7937" width="17" style="112" customWidth="1"/>
    <col min="7938" max="7938" width="30.28515625" style="112" customWidth="1"/>
    <col min="7939" max="7939" width="13.42578125" style="112" customWidth="1"/>
    <col min="7940" max="7940" width="19.85546875" style="112" customWidth="1"/>
    <col min="7941" max="7941" width="14.7109375" style="112" customWidth="1"/>
    <col min="7942" max="7942" width="11.28515625" style="112" customWidth="1"/>
    <col min="7943" max="8192" width="9.140625" style="112"/>
    <col min="8193" max="8193" width="17" style="112" customWidth="1"/>
    <col min="8194" max="8194" width="30.28515625" style="112" customWidth="1"/>
    <col min="8195" max="8195" width="13.42578125" style="112" customWidth="1"/>
    <col min="8196" max="8196" width="19.85546875" style="112" customWidth="1"/>
    <col min="8197" max="8197" width="14.7109375" style="112" customWidth="1"/>
    <col min="8198" max="8198" width="11.28515625" style="112" customWidth="1"/>
    <col min="8199" max="8448" width="9.140625" style="112"/>
    <col min="8449" max="8449" width="17" style="112" customWidth="1"/>
    <col min="8450" max="8450" width="30.28515625" style="112" customWidth="1"/>
    <col min="8451" max="8451" width="13.42578125" style="112" customWidth="1"/>
    <col min="8452" max="8452" width="19.85546875" style="112" customWidth="1"/>
    <col min="8453" max="8453" width="14.7109375" style="112" customWidth="1"/>
    <col min="8454" max="8454" width="11.28515625" style="112" customWidth="1"/>
    <col min="8455" max="8704" width="9.140625" style="112"/>
    <col min="8705" max="8705" width="17" style="112" customWidth="1"/>
    <col min="8706" max="8706" width="30.28515625" style="112" customWidth="1"/>
    <col min="8707" max="8707" width="13.42578125" style="112" customWidth="1"/>
    <col min="8708" max="8708" width="19.85546875" style="112" customWidth="1"/>
    <col min="8709" max="8709" width="14.7109375" style="112" customWidth="1"/>
    <col min="8710" max="8710" width="11.28515625" style="112" customWidth="1"/>
    <col min="8711" max="8960" width="9.140625" style="112"/>
    <col min="8961" max="8961" width="17" style="112" customWidth="1"/>
    <col min="8962" max="8962" width="30.28515625" style="112" customWidth="1"/>
    <col min="8963" max="8963" width="13.42578125" style="112" customWidth="1"/>
    <col min="8964" max="8964" width="19.85546875" style="112" customWidth="1"/>
    <col min="8965" max="8965" width="14.7109375" style="112" customWidth="1"/>
    <col min="8966" max="8966" width="11.28515625" style="112" customWidth="1"/>
    <col min="8967" max="9216" width="9.140625" style="112"/>
    <col min="9217" max="9217" width="17" style="112" customWidth="1"/>
    <col min="9218" max="9218" width="30.28515625" style="112" customWidth="1"/>
    <col min="9219" max="9219" width="13.42578125" style="112" customWidth="1"/>
    <col min="9220" max="9220" width="19.85546875" style="112" customWidth="1"/>
    <col min="9221" max="9221" width="14.7109375" style="112" customWidth="1"/>
    <col min="9222" max="9222" width="11.28515625" style="112" customWidth="1"/>
    <col min="9223" max="9472" width="9.140625" style="112"/>
    <col min="9473" max="9473" width="17" style="112" customWidth="1"/>
    <col min="9474" max="9474" width="30.28515625" style="112" customWidth="1"/>
    <col min="9475" max="9475" width="13.42578125" style="112" customWidth="1"/>
    <col min="9476" max="9476" width="19.85546875" style="112" customWidth="1"/>
    <col min="9477" max="9477" width="14.7109375" style="112" customWidth="1"/>
    <col min="9478" max="9478" width="11.28515625" style="112" customWidth="1"/>
    <col min="9479" max="9728" width="9.140625" style="112"/>
    <col min="9729" max="9729" width="17" style="112" customWidth="1"/>
    <col min="9730" max="9730" width="30.28515625" style="112" customWidth="1"/>
    <col min="9731" max="9731" width="13.42578125" style="112" customWidth="1"/>
    <col min="9732" max="9732" width="19.85546875" style="112" customWidth="1"/>
    <col min="9733" max="9733" width="14.7109375" style="112" customWidth="1"/>
    <col min="9734" max="9734" width="11.28515625" style="112" customWidth="1"/>
    <col min="9735" max="9984" width="9.140625" style="112"/>
    <col min="9985" max="9985" width="17" style="112" customWidth="1"/>
    <col min="9986" max="9986" width="30.28515625" style="112" customWidth="1"/>
    <col min="9987" max="9987" width="13.42578125" style="112" customWidth="1"/>
    <col min="9988" max="9988" width="19.85546875" style="112" customWidth="1"/>
    <col min="9989" max="9989" width="14.7109375" style="112" customWidth="1"/>
    <col min="9990" max="9990" width="11.28515625" style="112" customWidth="1"/>
    <col min="9991" max="10240" width="9.140625" style="112"/>
    <col min="10241" max="10241" width="17" style="112" customWidth="1"/>
    <col min="10242" max="10242" width="30.28515625" style="112" customWidth="1"/>
    <col min="10243" max="10243" width="13.42578125" style="112" customWidth="1"/>
    <col min="10244" max="10244" width="19.85546875" style="112" customWidth="1"/>
    <col min="10245" max="10245" width="14.7109375" style="112" customWidth="1"/>
    <col min="10246" max="10246" width="11.28515625" style="112" customWidth="1"/>
    <col min="10247" max="10496" width="9.140625" style="112"/>
    <col min="10497" max="10497" width="17" style="112" customWidth="1"/>
    <col min="10498" max="10498" width="30.28515625" style="112" customWidth="1"/>
    <col min="10499" max="10499" width="13.42578125" style="112" customWidth="1"/>
    <col min="10500" max="10500" width="19.85546875" style="112" customWidth="1"/>
    <col min="10501" max="10501" width="14.7109375" style="112" customWidth="1"/>
    <col min="10502" max="10502" width="11.28515625" style="112" customWidth="1"/>
    <col min="10503" max="10752" width="9.140625" style="112"/>
    <col min="10753" max="10753" width="17" style="112" customWidth="1"/>
    <col min="10754" max="10754" width="30.28515625" style="112" customWidth="1"/>
    <col min="10755" max="10755" width="13.42578125" style="112" customWidth="1"/>
    <col min="10756" max="10756" width="19.85546875" style="112" customWidth="1"/>
    <col min="10757" max="10757" width="14.7109375" style="112" customWidth="1"/>
    <col min="10758" max="10758" width="11.28515625" style="112" customWidth="1"/>
    <col min="10759" max="11008" width="9.140625" style="112"/>
    <col min="11009" max="11009" width="17" style="112" customWidth="1"/>
    <col min="11010" max="11010" width="30.28515625" style="112" customWidth="1"/>
    <col min="11011" max="11011" width="13.42578125" style="112" customWidth="1"/>
    <col min="11012" max="11012" width="19.85546875" style="112" customWidth="1"/>
    <col min="11013" max="11013" width="14.7109375" style="112" customWidth="1"/>
    <col min="11014" max="11014" width="11.28515625" style="112" customWidth="1"/>
    <col min="11015" max="11264" width="9.140625" style="112"/>
    <col min="11265" max="11265" width="17" style="112" customWidth="1"/>
    <col min="11266" max="11266" width="30.28515625" style="112" customWidth="1"/>
    <col min="11267" max="11267" width="13.42578125" style="112" customWidth="1"/>
    <col min="11268" max="11268" width="19.85546875" style="112" customWidth="1"/>
    <col min="11269" max="11269" width="14.7109375" style="112" customWidth="1"/>
    <col min="11270" max="11270" width="11.28515625" style="112" customWidth="1"/>
    <col min="11271" max="11520" width="9.140625" style="112"/>
    <col min="11521" max="11521" width="17" style="112" customWidth="1"/>
    <col min="11522" max="11522" width="30.28515625" style="112" customWidth="1"/>
    <col min="11523" max="11523" width="13.42578125" style="112" customWidth="1"/>
    <col min="11524" max="11524" width="19.85546875" style="112" customWidth="1"/>
    <col min="11525" max="11525" width="14.7109375" style="112" customWidth="1"/>
    <col min="11526" max="11526" width="11.28515625" style="112" customWidth="1"/>
    <col min="11527" max="11776" width="9.140625" style="112"/>
    <col min="11777" max="11777" width="17" style="112" customWidth="1"/>
    <col min="11778" max="11778" width="30.28515625" style="112" customWidth="1"/>
    <col min="11779" max="11779" width="13.42578125" style="112" customWidth="1"/>
    <col min="11780" max="11780" width="19.85546875" style="112" customWidth="1"/>
    <col min="11781" max="11781" width="14.7109375" style="112" customWidth="1"/>
    <col min="11782" max="11782" width="11.28515625" style="112" customWidth="1"/>
    <col min="11783" max="12032" width="9.140625" style="112"/>
    <col min="12033" max="12033" width="17" style="112" customWidth="1"/>
    <col min="12034" max="12034" width="30.28515625" style="112" customWidth="1"/>
    <col min="12035" max="12035" width="13.42578125" style="112" customWidth="1"/>
    <col min="12036" max="12036" width="19.85546875" style="112" customWidth="1"/>
    <col min="12037" max="12037" width="14.7109375" style="112" customWidth="1"/>
    <col min="12038" max="12038" width="11.28515625" style="112" customWidth="1"/>
    <col min="12039" max="12288" width="9.140625" style="112"/>
    <col min="12289" max="12289" width="17" style="112" customWidth="1"/>
    <col min="12290" max="12290" width="30.28515625" style="112" customWidth="1"/>
    <col min="12291" max="12291" width="13.42578125" style="112" customWidth="1"/>
    <col min="12292" max="12292" width="19.85546875" style="112" customWidth="1"/>
    <col min="12293" max="12293" width="14.7109375" style="112" customWidth="1"/>
    <col min="12294" max="12294" width="11.28515625" style="112" customWidth="1"/>
    <col min="12295" max="12544" width="9.140625" style="112"/>
    <col min="12545" max="12545" width="17" style="112" customWidth="1"/>
    <col min="12546" max="12546" width="30.28515625" style="112" customWidth="1"/>
    <col min="12547" max="12547" width="13.42578125" style="112" customWidth="1"/>
    <col min="12548" max="12548" width="19.85546875" style="112" customWidth="1"/>
    <col min="12549" max="12549" width="14.7109375" style="112" customWidth="1"/>
    <col min="12550" max="12550" width="11.28515625" style="112" customWidth="1"/>
    <col min="12551" max="12800" width="9.140625" style="112"/>
    <col min="12801" max="12801" width="17" style="112" customWidth="1"/>
    <col min="12802" max="12802" width="30.28515625" style="112" customWidth="1"/>
    <col min="12803" max="12803" width="13.42578125" style="112" customWidth="1"/>
    <col min="12804" max="12804" width="19.85546875" style="112" customWidth="1"/>
    <col min="12805" max="12805" width="14.7109375" style="112" customWidth="1"/>
    <col min="12806" max="12806" width="11.28515625" style="112" customWidth="1"/>
    <col min="12807" max="13056" width="9.140625" style="112"/>
    <col min="13057" max="13057" width="17" style="112" customWidth="1"/>
    <col min="13058" max="13058" width="30.28515625" style="112" customWidth="1"/>
    <col min="13059" max="13059" width="13.42578125" style="112" customWidth="1"/>
    <col min="13060" max="13060" width="19.85546875" style="112" customWidth="1"/>
    <col min="13061" max="13061" width="14.7109375" style="112" customWidth="1"/>
    <col min="13062" max="13062" width="11.28515625" style="112" customWidth="1"/>
    <col min="13063" max="13312" width="9.140625" style="112"/>
    <col min="13313" max="13313" width="17" style="112" customWidth="1"/>
    <col min="13314" max="13314" width="30.28515625" style="112" customWidth="1"/>
    <col min="13315" max="13315" width="13.42578125" style="112" customWidth="1"/>
    <col min="13316" max="13316" width="19.85546875" style="112" customWidth="1"/>
    <col min="13317" max="13317" width="14.7109375" style="112" customWidth="1"/>
    <col min="13318" max="13318" width="11.28515625" style="112" customWidth="1"/>
    <col min="13319" max="13568" width="9.140625" style="112"/>
    <col min="13569" max="13569" width="17" style="112" customWidth="1"/>
    <col min="13570" max="13570" width="30.28515625" style="112" customWidth="1"/>
    <col min="13571" max="13571" width="13.42578125" style="112" customWidth="1"/>
    <col min="13572" max="13572" width="19.85546875" style="112" customWidth="1"/>
    <col min="13573" max="13573" width="14.7109375" style="112" customWidth="1"/>
    <col min="13574" max="13574" width="11.28515625" style="112" customWidth="1"/>
    <col min="13575" max="13824" width="9.140625" style="112"/>
    <col min="13825" max="13825" width="17" style="112" customWidth="1"/>
    <col min="13826" max="13826" width="30.28515625" style="112" customWidth="1"/>
    <col min="13827" max="13827" width="13.42578125" style="112" customWidth="1"/>
    <col min="13828" max="13828" width="19.85546875" style="112" customWidth="1"/>
    <col min="13829" max="13829" width="14.7109375" style="112" customWidth="1"/>
    <col min="13830" max="13830" width="11.28515625" style="112" customWidth="1"/>
    <col min="13831" max="14080" width="9.140625" style="112"/>
    <col min="14081" max="14081" width="17" style="112" customWidth="1"/>
    <col min="14082" max="14082" width="30.28515625" style="112" customWidth="1"/>
    <col min="14083" max="14083" width="13.42578125" style="112" customWidth="1"/>
    <col min="14084" max="14084" width="19.85546875" style="112" customWidth="1"/>
    <col min="14085" max="14085" width="14.7109375" style="112" customWidth="1"/>
    <col min="14086" max="14086" width="11.28515625" style="112" customWidth="1"/>
    <col min="14087" max="14336" width="9.140625" style="112"/>
    <col min="14337" max="14337" width="17" style="112" customWidth="1"/>
    <col min="14338" max="14338" width="30.28515625" style="112" customWidth="1"/>
    <col min="14339" max="14339" width="13.42578125" style="112" customWidth="1"/>
    <col min="14340" max="14340" width="19.85546875" style="112" customWidth="1"/>
    <col min="14341" max="14341" width="14.7109375" style="112" customWidth="1"/>
    <col min="14342" max="14342" width="11.28515625" style="112" customWidth="1"/>
    <col min="14343" max="14592" width="9.140625" style="112"/>
    <col min="14593" max="14593" width="17" style="112" customWidth="1"/>
    <col min="14594" max="14594" width="30.28515625" style="112" customWidth="1"/>
    <col min="14595" max="14595" width="13.42578125" style="112" customWidth="1"/>
    <col min="14596" max="14596" width="19.85546875" style="112" customWidth="1"/>
    <col min="14597" max="14597" width="14.7109375" style="112" customWidth="1"/>
    <col min="14598" max="14598" width="11.28515625" style="112" customWidth="1"/>
    <col min="14599" max="14848" width="9.140625" style="112"/>
    <col min="14849" max="14849" width="17" style="112" customWidth="1"/>
    <col min="14850" max="14850" width="30.28515625" style="112" customWidth="1"/>
    <col min="14851" max="14851" width="13.42578125" style="112" customWidth="1"/>
    <col min="14852" max="14852" width="19.85546875" style="112" customWidth="1"/>
    <col min="14853" max="14853" width="14.7109375" style="112" customWidth="1"/>
    <col min="14854" max="14854" width="11.28515625" style="112" customWidth="1"/>
    <col min="14855" max="15104" width="9.140625" style="112"/>
    <col min="15105" max="15105" width="17" style="112" customWidth="1"/>
    <col min="15106" max="15106" width="30.28515625" style="112" customWidth="1"/>
    <col min="15107" max="15107" width="13.42578125" style="112" customWidth="1"/>
    <col min="15108" max="15108" width="19.85546875" style="112" customWidth="1"/>
    <col min="15109" max="15109" width="14.7109375" style="112" customWidth="1"/>
    <col min="15110" max="15110" width="11.28515625" style="112" customWidth="1"/>
    <col min="15111" max="15360" width="9.140625" style="112"/>
    <col min="15361" max="15361" width="17" style="112" customWidth="1"/>
    <col min="15362" max="15362" width="30.28515625" style="112" customWidth="1"/>
    <col min="15363" max="15363" width="13.42578125" style="112" customWidth="1"/>
    <col min="15364" max="15364" width="19.85546875" style="112" customWidth="1"/>
    <col min="15365" max="15365" width="14.7109375" style="112" customWidth="1"/>
    <col min="15366" max="15366" width="11.28515625" style="112" customWidth="1"/>
    <col min="15367" max="15616" width="9.140625" style="112"/>
    <col min="15617" max="15617" width="17" style="112" customWidth="1"/>
    <col min="15618" max="15618" width="30.28515625" style="112" customWidth="1"/>
    <col min="15619" max="15619" width="13.42578125" style="112" customWidth="1"/>
    <col min="15620" max="15620" width="19.85546875" style="112" customWidth="1"/>
    <col min="15621" max="15621" width="14.7109375" style="112" customWidth="1"/>
    <col min="15622" max="15622" width="11.28515625" style="112" customWidth="1"/>
    <col min="15623" max="15872" width="9.140625" style="112"/>
    <col min="15873" max="15873" width="17" style="112" customWidth="1"/>
    <col min="15874" max="15874" width="30.28515625" style="112" customWidth="1"/>
    <col min="15875" max="15875" width="13.42578125" style="112" customWidth="1"/>
    <col min="15876" max="15876" width="19.85546875" style="112" customWidth="1"/>
    <col min="15877" max="15877" width="14.7109375" style="112" customWidth="1"/>
    <col min="15878" max="15878" width="11.28515625" style="112" customWidth="1"/>
    <col min="15879" max="16128" width="9.140625" style="112"/>
    <col min="16129" max="16129" width="17" style="112" customWidth="1"/>
    <col min="16130" max="16130" width="30.28515625" style="112" customWidth="1"/>
    <col min="16131" max="16131" width="13.42578125" style="112" customWidth="1"/>
    <col min="16132" max="16132" width="19.85546875" style="112" customWidth="1"/>
    <col min="16133" max="16133" width="14.7109375" style="112" customWidth="1"/>
    <col min="16134" max="16134" width="11.28515625" style="112" customWidth="1"/>
    <col min="16135" max="16384" width="9.140625" style="112"/>
  </cols>
  <sheetData>
    <row r="1" spans="1:6" ht="30">
      <c r="A1" s="116"/>
      <c r="D1" s="117" t="s">
        <v>500</v>
      </c>
      <c r="E1" s="117" t="s">
        <v>501</v>
      </c>
      <c r="F1" s="117" t="s">
        <v>502</v>
      </c>
    </row>
    <row r="2" spans="1:6">
      <c r="A2" s="118" t="s">
        <v>503</v>
      </c>
      <c r="B2" s="119">
        <v>45500</v>
      </c>
      <c r="D2" s="120">
        <v>0</v>
      </c>
      <c r="E2" s="120">
        <v>2650</v>
      </c>
      <c r="F2" s="121">
        <v>0.15</v>
      </c>
    </row>
    <row r="3" spans="1:6">
      <c r="A3" s="118" t="s">
        <v>504</v>
      </c>
      <c r="B3" s="122"/>
      <c r="D3" s="123">
        <f>E2+1</f>
        <v>2651</v>
      </c>
      <c r="E3" s="123">
        <v>27300</v>
      </c>
      <c r="F3" s="124">
        <v>0.28000000000000003</v>
      </c>
    </row>
    <row r="4" spans="1:6">
      <c r="A4" s="116"/>
      <c r="D4" s="123">
        <f>E3+1</f>
        <v>27301</v>
      </c>
      <c r="E4" s="123">
        <v>58500</v>
      </c>
      <c r="F4" s="124">
        <v>0.31</v>
      </c>
    </row>
    <row r="5" spans="1:6">
      <c r="A5" s="116"/>
      <c r="D5" s="123">
        <f>E4+1</f>
        <v>58501</v>
      </c>
      <c r="E5" s="123">
        <v>131800</v>
      </c>
      <c r="F5" s="124">
        <v>0.36</v>
      </c>
    </row>
    <row r="6" spans="1:6">
      <c r="A6" s="116"/>
      <c r="D6" s="123">
        <f>E5+1</f>
        <v>131801</v>
      </c>
      <c r="E6" s="123">
        <v>284700</v>
      </c>
      <c r="F6" s="124">
        <v>0.39600000000000002</v>
      </c>
    </row>
    <row r="7" spans="1:6">
      <c r="A7" s="116"/>
      <c r="D7" s="123">
        <f>E6+1</f>
        <v>284701</v>
      </c>
      <c r="E7" s="123"/>
      <c r="F7" s="124">
        <v>0.45250000000000001</v>
      </c>
    </row>
    <row r="8" spans="1:6">
      <c r="A8" s="116"/>
    </row>
    <row r="9" spans="1:6">
      <c r="A9" s="125"/>
    </row>
  </sheetData>
  <pageMargins left="0.75" right="0.75" top="1" bottom="1" header="0.5" footer="0.5"/>
  <pageSetup orientation="portrait" verticalDpi="0" r:id="rId1"/>
  <headerFooter alignWithMargins="0"/>
</worksheet>
</file>

<file path=xl/worksheets/sheet12.xml><?xml version="1.0" encoding="utf-8"?>
<worksheet xmlns="http://schemas.openxmlformats.org/spreadsheetml/2006/main" xmlns:r="http://schemas.openxmlformats.org/officeDocument/2006/relationships">
  <sheetPr codeName="Sheet12"/>
  <dimension ref="A1:J3"/>
  <sheetViews>
    <sheetView workbookViewId="0"/>
  </sheetViews>
  <sheetFormatPr defaultRowHeight="15"/>
  <cols>
    <col min="1" max="1" width="16.42578125" style="112" customWidth="1"/>
    <col min="2" max="2" width="19.85546875" style="112" customWidth="1"/>
    <col min="3" max="3" width="4" style="112" customWidth="1"/>
    <col min="4" max="4" width="19.85546875" style="112" customWidth="1"/>
    <col min="5" max="10" width="9.42578125" style="112" customWidth="1"/>
    <col min="11" max="256" width="9.140625" style="112"/>
    <col min="257" max="257" width="16.42578125" style="112" customWidth="1"/>
    <col min="258" max="258" width="19.85546875" style="112" customWidth="1"/>
    <col min="259" max="259" width="4" style="112" customWidth="1"/>
    <col min="260" max="260" width="19.85546875" style="112" customWidth="1"/>
    <col min="261" max="266" width="9.42578125" style="112" customWidth="1"/>
    <col min="267" max="512" width="9.140625" style="112"/>
    <col min="513" max="513" width="16.42578125" style="112" customWidth="1"/>
    <col min="514" max="514" width="19.85546875" style="112" customWidth="1"/>
    <col min="515" max="515" width="4" style="112" customWidth="1"/>
    <col min="516" max="516" width="19.85546875" style="112" customWidth="1"/>
    <col min="517" max="522" width="9.42578125" style="112" customWidth="1"/>
    <col min="523" max="768" width="9.140625" style="112"/>
    <col min="769" max="769" width="16.42578125" style="112" customWidth="1"/>
    <col min="770" max="770" width="19.85546875" style="112" customWidth="1"/>
    <col min="771" max="771" width="4" style="112" customWidth="1"/>
    <col min="772" max="772" width="19.85546875" style="112" customWidth="1"/>
    <col min="773" max="778" width="9.42578125" style="112" customWidth="1"/>
    <col min="779" max="1024" width="9.140625" style="112"/>
    <col min="1025" max="1025" width="16.42578125" style="112" customWidth="1"/>
    <col min="1026" max="1026" width="19.85546875" style="112" customWidth="1"/>
    <col min="1027" max="1027" width="4" style="112" customWidth="1"/>
    <col min="1028" max="1028" width="19.85546875" style="112" customWidth="1"/>
    <col min="1029" max="1034" width="9.42578125" style="112" customWidth="1"/>
    <col min="1035" max="1280" width="9.140625" style="112"/>
    <col min="1281" max="1281" width="16.42578125" style="112" customWidth="1"/>
    <col min="1282" max="1282" width="19.85546875" style="112" customWidth="1"/>
    <col min="1283" max="1283" width="4" style="112" customWidth="1"/>
    <col min="1284" max="1284" width="19.85546875" style="112" customWidth="1"/>
    <col min="1285" max="1290" width="9.42578125" style="112" customWidth="1"/>
    <col min="1291" max="1536" width="9.140625" style="112"/>
    <col min="1537" max="1537" width="16.42578125" style="112" customWidth="1"/>
    <col min="1538" max="1538" width="19.85546875" style="112" customWidth="1"/>
    <col min="1539" max="1539" width="4" style="112" customWidth="1"/>
    <col min="1540" max="1540" width="19.85546875" style="112" customWidth="1"/>
    <col min="1541" max="1546" width="9.42578125" style="112" customWidth="1"/>
    <col min="1547" max="1792" width="9.140625" style="112"/>
    <col min="1793" max="1793" width="16.42578125" style="112" customWidth="1"/>
    <col min="1794" max="1794" width="19.85546875" style="112" customWidth="1"/>
    <col min="1795" max="1795" width="4" style="112" customWidth="1"/>
    <col min="1796" max="1796" width="19.85546875" style="112" customWidth="1"/>
    <col min="1797" max="1802" width="9.42578125" style="112" customWidth="1"/>
    <col min="1803" max="2048" width="9.140625" style="112"/>
    <col min="2049" max="2049" width="16.42578125" style="112" customWidth="1"/>
    <col min="2050" max="2050" width="19.85546875" style="112" customWidth="1"/>
    <col min="2051" max="2051" width="4" style="112" customWidth="1"/>
    <col min="2052" max="2052" width="19.85546875" style="112" customWidth="1"/>
    <col min="2053" max="2058" width="9.42578125" style="112" customWidth="1"/>
    <col min="2059" max="2304" width="9.140625" style="112"/>
    <col min="2305" max="2305" width="16.42578125" style="112" customWidth="1"/>
    <col min="2306" max="2306" width="19.85546875" style="112" customWidth="1"/>
    <col min="2307" max="2307" width="4" style="112" customWidth="1"/>
    <col min="2308" max="2308" width="19.85546875" style="112" customWidth="1"/>
    <col min="2309" max="2314" width="9.42578125" style="112" customWidth="1"/>
    <col min="2315" max="2560" width="9.140625" style="112"/>
    <col min="2561" max="2561" width="16.42578125" style="112" customWidth="1"/>
    <col min="2562" max="2562" width="19.85546875" style="112" customWidth="1"/>
    <col min="2563" max="2563" width="4" style="112" customWidth="1"/>
    <col min="2564" max="2564" width="19.85546875" style="112" customWidth="1"/>
    <col min="2565" max="2570" width="9.42578125" style="112" customWidth="1"/>
    <col min="2571" max="2816" width="9.140625" style="112"/>
    <col min="2817" max="2817" width="16.42578125" style="112" customWidth="1"/>
    <col min="2818" max="2818" width="19.85546875" style="112" customWidth="1"/>
    <col min="2819" max="2819" width="4" style="112" customWidth="1"/>
    <col min="2820" max="2820" width="19.85546875" style="112" customWidth="1"/>
    <col min="2821" max="2826" width="9.42578125" style="112" customWidth="1"/>
    <col min="2827" max="3072" width="9.140625" style="112"/>
    <col min="3073" max="3073" width="16.42578125" style="112" customWidth="1"/>
    <col min="3074" max="3074" width="19.85546875" style="112" customWidth="1"/>
    <col min="3075" max="3075" width="4" style="112" customWidth="1"/>
    <col min="3076" max="3076" width="19.85546875" style="112" customWidth="1"/>
    <col min="3077" max="3082" width="9.42578125" style="112" customWidth="1"/>
    <col min="3083" max="3328" width="9.140625" style="112"/>
    <col min="3329" max="3329" width="16.42578125" style="112" customWidth="1"/>
    <col min="3330" max="3330" width="19.85546875" style="112" customWidth="1"/>
    <col min="3331" max="3331" width="4" style="112" customWidth="1"/>
    <col min="3332" max="3332" width="19.85546875" style="112" customWidth="1"/>
    <col min="3333" max="3338" width="9.42578125" style="112" customWidth="1"/>
    <col min="3339" max="3584" width="9.140625" style="112"/>
    <col min="3585" max="3585" width="16.42578125" style="112" customWidth="1"/>
    <col min="3586" max="3586" width="19.85546875" style="112" customWidth="1"/>
    <col min="3587" max="3587" width="4" style="112" customWidth="1"/>
    <col min="3588" max="3588" width="19.85546875" style="112" customWidth="1"/>
    <col min="3589" max="3594" width="9.42578125" style="112" customWidth="1"/>
    <col min="3595" max="3840" width="9.140625" style="112"/>
    <col min="3841" max="3841" width="16.42578125" style="112" customWidth="1"/>
    <col min="3842" max="3842" width="19.85546875" style="112" customWidth="1"/>
    <col min="3843" max="3843" width="4" style="112" customWidth="1"/>
    <col min="3844" max="3844" width="19.85546875" style="112" customWidth="1"/>
    <col min="3845" max="3850" width="9.42578125" style="112" customWidth="1"/>
    <col min="3851" max="4096" width="9.140625" style="112"/>
    <col min="4097" max="4097" width="16.42578125" style="112" customWidth="1"/>
    <col min="4098" max="4098" width="19.85546875" style="112" customWidth="1"/>
    <col min="4099" max="4099" width="4" style="112" customWidth="1"/>
    <col min="4100" max="4100" width="19.85546875" style="112" customWidth="1"/>
    <col min="4101" max="4106" width="9.42578125" style="112" customWidth="1"/>
    <col min="4107" max="4352" width="9.140625" style="112"/>
    <col min="4353" max="4353" width="16.42578125" style="112" customWidth="1"/>
    <col min="4354" max="4354" width="19.85546875" style="112" customWidth="1"/>
    <col min="4355" max="4355" width="4" style="112" customWidth="1"/>
    <col min="4356" max="4356" width="19.85546875" style="112" customWidth="1"/>
    <col min="4357" max="4362" width="9.42578125" style="112" customWidth="1"/>
    <col min="4363" max="4608" width="9.140625" style="112"/>
    <col min="4609" max="4609" width="16.42578125" style="112" customWidth="1"/>
    <col min="4610" max="4610" width="19.85546875" style="112" customWidth="1"/>
    <col min="4611" max="4611" width="4" style="112" customWidth="1"/>
    <col min="4612" max="4612" width="19.85546875" style="112" customWidth="1"/>
    <col min="4613" max="4618" width="9.42578125" style="112" customWidth="1"/>
    <col min="4619" max="4864" width="9.140625" style="112"/>
    <col min="4865" max="4865" width="16.42578125" style="112" customWidth="1"/>
    <col min="4866" max="4866" width="19.85546875" style="112" customWidth="1"/>
    <col min="4867" max="4867" width="4" style="112" customWidth="1"/>
    <col min="4868" max="4868" width="19.85546875" style="112" customWidth="1"/>
    <col min="4869" max="4874" width="9.42578125" style="112" customWidth="1"/>
    <col min="4875" max="5120" width="9.140625" style="112"/>
    <col min="5121" max="5121" width="16.42578125" style="112" customWidth="1"/>
    <col min="5122" max="5122" width="19.85546875" style="112" customWidth="1"/>
    <col min="5123" max="5123" width="4" style="112" customWidth="1"/>
    <col min="5124" max="5124" width="19.85546875" style="112" customWidth="1"/>
    <col min="5125" max="5130" width="9.42578125" style="112" customWidth="1"/>
    <col min="5131" max="5376" width="9.140625" style="112"/>
    <col min="5377" max="5377" width="16.42578125" style="112" customWidth="1"/>
    <col min="5378" max="5378" width="19.85546875" style="112" customWidth="1"/>
    <col min="5379" max="5379" width="4" style="112" customWidth="1"/>
    <col min="5380" max="5380" width="19.85546875" style="112" customWidth="1"/>
    <col min="5381" max="5386" width="9.42578125" style="112" customWidth="1"/>
    <col min="5387" max="5632" width="9.140625" style="112"/>
    <col min="5633" max="5633" width="16.42578125" style="112" customWidth="1"/>
    <col min="5634" max="5634" width="19.85546875" style="112" customWidth="1"/>
    <col min="5635" max="5635" width="4" style="112" customWidth="1"/>
    <col min="5636" max="5636" width="19.85546875" style="112" customWidth="1"/>
    <col min="5637" max="5642" width="9.42578125" style="112" customWidth="1"/>
    <col min="5643" max="5888" width="9.140625" style="112"/>
    <col min="5889" max="5889" width="16.42578125" style="112" customWidth="1"/>
    <col min="5890" max="5890" width="19.85546875" style="112" customWidth="1"/>
    <col min="5891" max="5891" width="4" style="112" customWidth="1"/>
    <col min="5892" max="5892" width="19.85546875" style="112" customWidth="1"/>
    <col min="5893" max="5898" width="9.42578125" style="112" customWidth="1"/>
    <col min="5899" max="6144" width="9.140625" style="112"/>
    <col min="6145" max="6145" width="16.42578125" style="112" customWidth="1"/>
    <col min="6146" max="6146" width="19.85546875" style="112" customWidth="1"/>
    <col min="6147" max="6147" width="4" style="112" customWidth="1"/>
    <col min="6148" max="6148" width="19.85546875" style="112" customWidth="1"/>
    <col min="6149" max="6154" width="9.42578125" style="112" customWidth="1"/>
    <col min="6155" max="6400" width="9.140625" style="112"/>
    <col min="6401" max="6401" width="16.42578125" style="112" customWidth="1"/>
    <col min="6402" max="6402" width="19.85546875" style="112" customWidth="1"/>
    <col min="6403" max="6403" width="4" style="112" customWidth="1"/>
    <col min="6404" max="6404" width="19.85546875" style="112" customWidth="1"/>
    <col min="6405" max="6410" width="9.42578125" style="112" customWidth="1"/>
    <col min="6411" max="6656" width="9.140625" style="112"/>
    <col min="6657" max="6657" width="16.42578125" style="112" customWidth="1"/>
    <col min="6658" max="6658" width="19.85546875" style="112" customWidth="1"/>
    <col min="6659" max="6659" width="4" style="112" customWidth="1"/>
    <col min="6660" max="6660" width="19.85546875" style="112" customWidth="1"/>
    <col min="6661" max="6666" width="9.42578125" style="112" customWidth="1"/>
    <col min="6667" max="6912" width="9.140625" style="112"/>
    <col min="6913" max="6913" width="16.42578125" style="112" customWidth="1"/>
    <col min="6914" max="6914" width="19.85546875" style="112" customWidth="1"/>
    <col min="6915" max="6915" width="4" style="112" customWidth="1"/>
    <col min="6916" max="6916" width="19.85546875" style="112" customWidth="1"/>
    <col min="6917" max="6922" width="9.42578125" style="112" customWidth="1"/>
    <col min="6923" max="7168" width="9.140625" style="112"/>
    <col min="7169" max="7169" width="16.42578125" style="112" customWidth="1"/>
    <col min="7170" max="7170" width="19.85546875" style="112" customWidth="1"/>
    <col min="7171" max="7171" width="4" style="112" customWidth="1"/>
    <col min="7172" max="7172" width="19.85546875" style="112" customWidth="1"/>
    <col min="7173" max="7178" width="9.42578125" style="112" customWidth="1"/>
    <col min="7179" max="7424" width="9.140625" style="112"/>
    <col min="7425" max="7425" width="16.42578125" style="112" customWidth="1"/>
    <col min="7426" max="7426" width="19.85546875" style="112" customWidth="1"/>
    <col min="7427" max="7427" width="4" style="112" customWidth="1"/>
    <col min="7428" max="7428" width="19.85546875" style="112" customWidth="1"/>
    <col min="7429" max="7434" width="9.42578125" style="112" customWidth="1"/>
    <col min="7435" max="7680" width="9.140625" style="112"/>
    <col min="7681" max="7681" width="16.42578125" style="112" customWidth="1"/>
    <col min="7682" max="7682" width="19.85546875" style="112" customWidth="1"/>
    <col min="7683" max="7683" width="4" style="112" customWidth="1"/>
    <col min="7684" max="7684" width="19.85546875" style="112" customWidth="1"/>
    <col min="7685" max="7690" width="9.42578125" style="112" customWidth="1"/>
    <col min="7691" max="7936" width="9.140625" style="112"/>
    <col min="7937" max="7937" width="16.42578125" style="112" customWidth="1"/>
    <col min="7938" max="7938" width="19.85546875" style="112" customWidth="1"/>
    <col min="7939" max="7939" width="4" style="112" customWidth="1"/>
    <col min="7940" max="7940" width="19.85546875" style="112" customWidth="1"/>
    <col min="7941" max="7946" width="9.42578125" style="112" customWidth="1"/>
    <col min="7947" max="8192" width="9.140625" style="112"/>
    <col min="8193" max="8193" width="16.42578125" style="112" customWidth="1"/>
    <col min="8194" max="8194" width="19.85546875" style="112" customWidth="1"/>
    <col min="8195" max="8195" width="4" style="112" customWidth="1"/>
    <col min="8196" max="8196" width="19.85546875" style="112" customWidth="1"/>
    <col min="8197" max="8202" width="9.42578125" style="112" customWidth="1"/>
    <col min="8203" max="8448" width="9.140625" style="112"/>
    <col min="8449" max="8449" width="16.42578125" style="112" customWidth="1"/>
    <col min="8450" max="8450" width="19.85546875" style="112" customWidth="1"/>
    <col min="8451" max="8451" width="4" style="112" customWidth="1"/>
    <col min="8452" max="8452" width="19.85546875" style="112" customWidth="1"/>
    <col min="8453" max="8458" width="9.42578125" style="112" customWidth="1"/>
    <col min="8459" max="8704" width="9.140625" style="112"/>
    <col min="8705" max="8705" width="16.42578125" style="112" customWidth="1"/>
    <col min="8706" max="8706" width="19.85546875" style="112" customWidth="1"/>
    <col min="8707" max="8707" width="4" style="112" customWidth="1"/>
    <col min="8708" max="8708" width="19.85546875" style="112" customWidth="1"/>
    <col min="8709" max="8714" width="9.42578125" style="112" customWidth="1"/>
    <col min="8715" max="8960" width="9.140625" style="112"/>
    <col min="8961" max="8961" width="16.42578125" style="112" customWidth="1"/>
    <col min="8962" max="8962" width="19.85546875" style="112" customWidth="1"/>
    <col min="8963" max="8963" width="4" style="112" customWidth="1"/>
    <col min="8964" max="8964" width="19.85546875" style="112" customWidth="1"/>
    <col min="8965" max="8970" width="9.42578125" style="112" customWidth="1"/>
    <col min="8971" max="9216" width="9.140625" style="112"/>
    <col min="9217" max="9217" width="16.42578125" style="112" customWidth="1"/>
    <col min="9218" max="9218" width="19.85546875" style="112" customWidth="1"/>
    <col min="9219" max="9219" width="4" style="112" customWidth="1"/>
    <col min="9220" max="9220" width="19.85546875" style="112" customWidth="1"/>
    <col min="9221" max="9226" width="9.42578125" style="112" customWidth="1"/>
    <col min="9227" max="9472" width="9.140625" style="112"/>
    <col min="9473" max="9473" width="16.42578125" style="112" customWidth="1"/>
    <col min="9474" max="9474" width="19.85546875" style="112" customWidth="1"/>
    <col min="9475" max="9475" width="4" style="112" customWidth="1"/>
    <col min="9476" max="9476" width="19.85546875" style="112" customWidth="1"/>
    <col min="9477" max="9482" width="9.42578125" style="112" customWidth="1"/>
    <col min="9483" max="9728" width="9.140625" style="112"/>
    <col min="9729" max="9729" width="16.42578125" style="112" customWidth="1"/>
    <col min="9730" max="9730" width="19.85546875" style="112" customWidth="1"/>
    <col min="9731" max="9731" width="4" style="112" customWidth="1"/>
    <col min="9732" max="9732" width="19.85546875" style="112" customWidth="1"/>
    <col min="9733" max="9738" width="9.42578125" style="112" customWidth="1"/>
    <col min="9739" max="9984" width="9.140625" style="112"/>
    <col min="9985" max="9985" width="16.42578125" style="112" customWidth="1"/>
    <col min="9986" max="9986" width="19.85546875" style="112" customWidth="1"/>
    <col min="9987" max="9987" width="4" style="112" customWidth="1"/>
    <col min="9988" max="9988" width="19.85546875" style="112" customWidth="1"/>
    <col min="9989" max="9994" width="9.42578125" style="112" customWidth="1"/>
    <col min="9995" max="10240" width="9.140625" style="112"/>
    <col min="10241" max="10241" width="16.42578125" style="112" customWidth="1"/>
    <col min="10242" max="10242" width="19.85546875" style="112" customWidth="1"/>
    <col min="10243" max="10243" width="4" style="112" customWidth="1"/>
    <col min="10244" max="10244" width="19.85546875" style="112" customWidth="1"/>
    <col min="10245" max="10250" width="9.42578125" style="112" customWidth="1"/>
    <col min="10251" max="10496" width="9.140625" style="112"/>
    <col min="10497" max="10497" width="16.42578125" style="112" customWidth="1"/>
    <col min="10498" max="10498" width="19.85546875" style="112" customWidth="1"/>
    <col min="10499" max="10499" width="4" style="112" customWidth="1"/>
    <col min="10500" max="10500" width="19.85546875" style="112" customWidth="1"/>
    <col min="10501" max="10506" width="9.42578125" style="112" customWidth="1"/>
    <col min="10507" max="10752" width="9.140625" style="112"/>
    <col min="10753" max="10753" width="16.42578125" style="112" customWidth="1"/>
    <col min="10754" max="10754" width="19.85546875" style="112" customWidth="1"/>
    <col min="10755" max="10755" width="4" style="112" customWidth="1"/>
    <col min="10756" max="10756" width="19.85546875" style="112" customWidth="1"/>
    <col min="10757" max="10762" width="9.42578125" style="112" customWidth="1"/>
    <col min="10763" max="11008" width="9.140625" style="112"/>
    <col min="11009" max="11009" width="16.42578125" style="112" customWidth="1"/>
    <col min="11010" max="11010" width="19.85546875" style="112" customWidth="1"/>
    <col min="11011" max="11011" width="4" style="112" customWidth="1"/>
    <col min="11012" max="11012" width="19.85546875" style="112" customWidth="1"/>
    <col min="11013" max="11018" width="9.42578125" style="112" customWidth="1"/>
    <col min="11019" max="11264" width="9.140625" style="112"/>
    <col min="11265" max="11265" width="16.42578125" style="112" customWidth="1"/>
    <col min="11266" max="11266" width="19.85546875" style="112" customWidth="1"/>
    <col min="11267" max="11267" width="4" style="112" customWidth="1"/>
    <col min="11268" max="11268" width="19.85546875" style="112" customWidth="1"/>
    <col min="11269" max="11274" width="9.42578125" style="112" customWidth="1"/>
    <col min="11275" max="11520" width="9.140625" style="112"/>
    <col min="11521" max="11521" width="16.42578125" style="112" customWidth="1"/>
    <col min="11522" max="11522" width="19.85546875" style="112" customWidth="1"/>
    <col min="11523" max="11523" width="4" style="112" customWidth="1"/>
    <col min="11524" max="11524" width="19.85546875" style="112" customWidth="1"/>
    <col min="11525" max="11530" width="9.42578125" style="112" customWidth="1"/>
    <col min="11531" max="11776" width="9.140625" style="112"/>
    <col min="11777" max="11777" width="16.42578125" style="112" customWidth="1"/>
    <col min="11778" max="11778" width="19.85546875" style="112" customWidth="1"/>
    <col min="11779" max="11779" width="4" style="112" customWidth="1"/>
    <col min="11780" max="11780" width="19.85546875" style="112" customWidth="1"/>
    <col min="11781" max="11786" width="9.42578125" style="112" customWidth="1"/>
    <col min="11787" max="12032" width="9.140625" style="112"/>
    <col min="12033" max="12033" width="16.42578125" style="112" customWidth="1"/>
    <col min="12034" max="12034" width="19.85546875" style="112" customWidth="1"/>
    <col min="12035" max="12035" width="4" style="112" customWidth="1"/>
    <col min="12036" max="12036" width="19.85546875" style="112" customWidth="1"/>
    <col min="12037" max="12042" width="9.42578125" style="112" customWidth="1"/>
    <col min="12043" max="12288" width="9.140625" style="112"/>
    <col min="12289" max="12289" width="16.42578125" style="112" customWidth="1"/>
    <col min="12290" max="12290" width="19.85546875" style="112" customWidth="1"/>
    <col min="12291" max="12291" width="4" style="112" customWidth="1"/>
    <col min="12292" max="12292" width="19.85546875" style="112" customWidth="1"/>
    <col min="12293" max="12298" width="9.42578125" style="112" customWidth="1"/>
    <col min="12299" max="12544" width="9.140625" style="112"/>
    <col min="12545" max="12545" width="16.42578125" style="112" customWidth="1"/>
    <col min="12546" max="12546" width="19.85546875" style="112" customWidth="1"/>
    <col min="12547" max="12547" width="4" style="112" customWidth="1"/>
    <col min="12548" max="12548" width="19.85546875" style="112" customWidth="1"/>
    <col min="12549" max="12554" width="9.42578125" style="112" customWidth="1"/>
    <col min="12555" max="12800" width="9.140625" style="112"/>
    <col min="12801" max="12801" width="16.42578125" style="112" customWidth="1"/>
    <col min="12802" max="12802" width="19.85546875" style="112" customWidth="1"/>
    <col min="12803" max="12803" width="4" style="112" customWidth="1"/>
    <col min="12804" max="12804" width="19.85546875" style="112" customWidth="1"/>
    <col min="12805" max="12810" width="9.42578125" style="112" customWidth="1"/>
    <col min="12811" max="13056" width="9.140625" style="112"/>
    <col min="13057" max="13057" width="16.42578125" style="112" customWidth="1"/>
    <col min="13058" max="13058" width="19.85546875" style="112" customWidth="1"/>
    <col min="13059" max="13059" width="4" style="112" customWidth="1"/>
    <col min="13060" max="13060" width="19.85546875" style="112" customWidth="1"/>
    <col min="13061" max="13066" width="9.42578125" style="112" customWidth="1"/>
    <col min="13067" max="13312" width="9.140625" style="112"/>
    <col min="13313" max="13313" width="16.42578125" style="112" customWidth="1"/>
    <col min="13314" max="13314" width="19.85546875" style="112" customWidth="1"/>
    <col min="13315" max="13315" width="4" style="112" customWidth="1"/>
    <col min="13316" max="13316" width="19.85546875" style="112" customWidth="1"/>
    <col min="13317" max="13322" width="9.42578125" style="112" customWidth="1"/>
    <col min="13323" max="13568" width="9.140625" style="112"/>
    <col min="13569" max="13569" width="16.42578125" style="112" customWidth="1"/>
    <col min="13570" max="13570" width="19.85546875" style="112" customWidth="1"/>
    <col min="13571" max="13571" width="4" style="112" customWidth="1"/>
    <col min="13572" max="13572" width="19.85546875" style="112" customWidth="1"/>
    <col min="13573" max="13578" width="9.42578125" style="112" customWidth="1"/>
    <col min="13579" max="13824" width="9.140625" style="112"/>
    <col min="13825" max="13825" width="16.42578125" style="112" customWidth="1"/>
    <col min="13826" max="13826" width="19.85546875" style="112" customWidth="1"/>
    <col min="13827" max="13827" width="4" style="112" customWidth="1"/>
    <col min="13828" max="13828" width="19.85546875" style="112" customWidth="1"/>
    <col min="13829" max="13834" width="9.42578125" style="112" customWidth="1"/>
    <col min="13835" max="14080" width="9.140625" style="112"/>
    <col min="14081" max="14081" width="16.42578125" style="112" customWidth="1"/>
    <col min="14082" max="14082" width="19.85546875" style="112" customWidth="1"/>
    <col min="14083" max="14083" width="4" style="112" customWidth="1"/>
    <col min="14084" max="14084" width="19.85546875" style="112" customWidth="1"/>
    <col min="14085" max="14090" width="9.42578125" style="112" customWidth="1"/>
    <col min="14091" max="14336" width="9.140625" style="112"/>
    <col min="14337" max="14337" width="16.42578125" style="112" customWidth="1"/>
    <col min="14338" max="14338" width="19.85546875" style="112" customWidth="1"/>
    <col min="14339" max="14339" width="4" style="112" customWidth="1"/>
    <col min="14340" max="14340" width="19.85546875" style="112" customWidth="1"/>
    <col min="14341" max="14346" width="9.42578125" style="112" customWidth="1"/>
    <col min="14347" max="14592" width="9.140625" style="112"/>
    <col min="14593" max="14593" width="16.42578125" style="112" customWidth="1"/>
    <col min="14594" max="14594" width="19.85546875" style="112" customWidth="1"/>
    <col min="14595" max="14595" width="4" style="112" customWidth="1"/>
    <col min="14596" max="14596" width="19.85546875" style="112" customWidth="1"/>
    <col min="14597" max="14602" width="9.42578125" style="112" customWidth="1"/>
    <col min="14603" max="14848" width="9.140625" style="112"/>
    <col min="14849" max="14849" width="16.42578125" style="112" customWidth="1"/>
    <col min="14850" max="14850" width="19.85546875" style="112" customWidth="1"/>
    <col min="14851" max="14851" width="4" style="112" customWidth="1"/>
    <col min="14852" max="14852" width="19.85546875" style="112" customWidth="1"/>
    <col min="14853" max="14858" width="9.42578125" style="112" customWidth="1"/>
    <col min="14859" max="15104" width="9.140625" style="112"/>
    <col min="15105" max="15105" width="16.42578125" style="112" customWidth="1"/>
    <col min="15106" max="15106" width="19.85546875" style="112" customWidth="1"/>
    <col min="15107" max="15107" width="4" style="112" customWidth="1"/>
    <col min="15108" max="15108" width="19.85546875" style="112" customWidth="1"/>
    <col min="15109" max="15114" width="9.42578125" style="112" customWidth="1"/>
    <col min="15115" max="15360" width="9.140625" style="112"/>
    <col min="15361" max="15361" width="16.42578125" style="112" customWidth="1"/>
    <col min="15362" max="15362" width="19.85546875" style="112" customWidth="1"/>
    <col min="15363" max="15363" width="4" style="112" customWidth="1"/>
    <col min="15364" max="15364" width="19.85546875" style="112" customWidth="1"/>
    <col min="15365" max="15370" width="9.42578125" style="112" customWidth="1"/>
    <col min="15371" max="15616" width="9.140625" style="112"/>
    <col min="15617" max="15617" width="16.42578125" style="112" customWidth="1"/>
    <col min="15618" max="15618" width="19.85546875" style="112" customWidth="1"/>
    <col min="15619" max="15619" width="4" style="112" customWidth="1"/>
    <col min="15620" max="15620" width="19.85546875" style="112" customWidth="1"/>
    <col min="15621" max="15626" width="9.42578125" style="112" customWidth="1"/>
    <col min="15627" max="15872" width="9.140625" style="112"/>
    <col min="15873" max="15873" width="16.42578125" style="112" customWidth="1"/>
    <col min="15874" max="15874" width="19.85546875" style="112" customWidth="1"/>
    <col min="15875" max="15875" width="4" style="112" customWidth="1"/>
    <col min="15876" max="15876" width="19.85546875" style="112" customWidth="1"/>
    <col min="15877" max="15882" width="9.42578125" style="112" customWidth="1"/>
    <col min="15883" max="16128" width="9.140625" style="112"/>
    <col min="16129" max="16129" width="16.42578125" style="112" customWidth="1"/>
    <col min="16130" max="16130" width="19.85546875" style="112" customWidth="1"/>
    <col min="16131" max="16131" width="4" style="112" customWidth="1"/>
    <col min="16132" max="16132" width="19.85546875" style="112" customWidth="1"/>
    <col min="16133" max="16138" width="9.42578125" style="112" customWidth="1"/>
    <col min="16139" max="16384" width="9.140625" style="112"/>
  </cols>
  <sheetData>
    <row r="1" spans="1:10" ht="30">
      <c r="A1" s="116"/>
      <c r="B1" s="116"/>
      <c r="C1" s="116"/>
      <c r="D1" s="126" t="s">
        <v>500</v>
      </c>
      <c r="E1" s="127">
        <v>0</v>
      </c>
      <c r="F1" s="128">
        <f>E2+1</f>
        <v>2651</v>
      </c>
      <c r="G1" s="128">
        <f>F2+1</f>
        <v>27301</v>
      </c>
      <c r="H1" s="128">
        <f>G2+1</f>
        <v>58501</v>
      </c>
      <c r="I1" s="128">
        <f>H2+1</f>
        <v>131801</v>
      </c>
      <c r="J1" s="128">
        <f>I2+1</f>
        <v>284701</v>
      </c>
    </row>
    <row r="2" spans="1:10" ht="17.25" customHeight="1">
      <c r="A2" s="118" t="s">
        <v>503</v>
      </c>
      <c r="B2" s="129">
        <v>21566</v>
      </c>
      <c r="C2" s="116"/>
      <c r="D2" s="130" t="s">
        <v>505</v>
      </c>
      <c r="E2" s="120">
        <v>2650</v>
      </c>
      <c r="F2" s="123">
        <v>27300</v>
      </c>
      <c r="G2" s="123">
        <v>58500</v>
      </c>
      <c r="H2" s="123">
        <v>131800</v>
      </c>
      <c r="I2" s="123">
        <v>284700</v>
      </c>
      <c r="J2" s="123"/>
    </row>
    <row r="3" spans="1:10" ht="17.25" customHeight="1">
      <c r="A3" s="118" t="s">
        <v>504</v>
      </c>
      <c r="B3" s="131"/>
      <c r="C3" s="116"/>
      <c r="D3" s="132" t="s">
        <v>502</v>
      </c>
      <c r="E3" s="121">
        <v>0.15</v>
      </c>
      <c r="F3" s="124">
        <v>0.28000000000000003</v>
      </c>
      <c r="G3" s="124">
        <v>0.31</v>
      </c>
      <c r="H3" s="124">
        <v>0.36</v>
      </c>
      <c r="I3" s="124">
        <v>0.39600000000000002</v>
      </c>
      <c r="J3" s="124">
        <v>0.45250000000000001</v>
      </c>
    </row>
  </sheetData>
  <pageMargins left="0.75" right="0.75" top="1" bottom="1" header="0.5" footer="0.5"/>
  <pageSetup orientation="portrait" verticalDpi="0" r:id="rId1"/>
  <headerFooter alignWithMargins="0"/>
</worksheet>
</file>

<file path=xl/worksheets/sheet13.xml><?xml version="1.0" encoding="utf-8"?>
<worksheet xmlns="http://schemas.openxmlformats.org/spreadsheetml/2006/main" xmlns:r="http://schemas.openxmlformats.org/officeDocument/2006/relationships">
  <sheetPr codeName="Sheet13"/>
  <dimension ref="A1:G10"/>
  <sheetViews>
    <sheetView workbookViewId="0">
      <selection activeCell="B3" sqref="B3"/>
    </sheetView>
  </sheetViews>
  <sheetFormatPr defaultRowHeight="15"/>
  <cols>
    <col min="1" max="1" width="16.42578125" style="112" customWidth="1"/>
    <col min="2" max="2" width="27.28515625" style="112" customWidth="1"/>
    <col min="3" max="3" width="5.28515625" style="112" customWidth="1"/>
    <col min="4" max="4" width="9.140625" style="112"/>
    <col min="5" max="5" width="16.42578125" style="112" customWidth="1"/>
    <col min="6" max="6" width="11.28515625" style="112" customWidth="1"/>
    <col min="7" max="7" width="19.85546875" style="112" customWidth="1"/>
    <col min="8" max="256" width="9.140625" style="112"/>
    <col min="257" max="257" width="16.42578125" style="112" customWidth="1"/>
    <col min="258" max="258" width="27.28515625" style="112" customWidth="1"/>
    <col min="259" max="259" width="5.28515625" style="112" customWidth="1"/>
    <col min="260" max="260" width="9.140625" style="112"/>
    <col min="261" max="261" width="16.42578125" style="112" customWidth="1"/>
    <col min="262" max="262" width="11.28515625" style="112" customWidth="1"/>
    <col min="263" max="263" width="19.85546875" style="112" customWidth="1"/>
    <col min="264" max="512" width="9.140625" style="112"/>
    <col min="513" max="513" width="16.42578125" style="112" customWidth="1"/>
    <col min="514" max="514" width="27.28515625" style="112" customWidth="1"/>
    <col min="515" max="515" width="5.28515625" style="112" customWidth="1"/>
    <col min="516" max="516" width="9.140625" style="112"/>
    <col min="517" max="517" width="16.42578125" style="112" customWidth="1"/>
    <col min="518" max="518" width="11.28515625" style="112" customWidth="1"/>
    <col min="519" max="519" width="19.85546875" style="112" customWidth="1"/>
    <col min="520" max="768" width="9.140625" style="112"/>
    <col min="769" max="769" width="16.42578125" style="112" customWidth="1"/>
    <col min="770" max="770" width="27.28515625" style="112" customWidth="1"/>
    <col min="771" max="771" width="5.28515625" style="112" customWidth="1"/>
    <col min="772" max="772" width="9.140625" style="112"/>
    <col min="773" max="773" width="16.42578125" style="112" customWidth="1"/>
    <col min="774" max="774" width="11.28515625" style="112" customWidth="1"/>
    <col min="775" max="775" width="19.85546875" style="112" customWidth="1"/>
    <col min="776" max="1024" width="9.140625" style="112"/>
    <col min="1025" max="1025" width="16.42578125" style="112" customWidth="1"/>
    <col min="1026" max="1026" width="27.28515625" style="112" customWidth="1"/>
    <col min="1027" max="1027" width="5.28515625" style="112" customWidth="1"/>
    <col min="1028" max="1028" width="9.140625" style="112"/>
    <col min="1029" max="1029" width="16.42578125" style="112" customWidth="1"/>
    <col min="1030" max="1030" width="11.28515625" style="112" customWidth="1"/>
    <col min="1031" max="1031" width="19.85546875" style="112" customWidth="1"/>
    <col min="1032" max="1280" width="9.140625" style="112"/>
    <col min="1281" max="1281" width="16.42578125" style="112" customWidth="1"/>
    <col min="1282" max="1282" width="27.28515625" style="112" customWidth="1"/>
    <col min="1283" max="1283" width="5.28515625" style="112" customWidth="1"/>
    <col min="1284" max="1284" width="9.140625" style="112"/>
    <col min="1285" max="1285" width="16.42578125" style="112" customWidth="1"/>
    <col min="1286" max="1286" width="11.28515625" style="112" customWidth="1"/>
    <col min="1287" max="1287" width="19.85546875" style="112" customWidth="1"/>
    <col min="1288" max="1536" width="9.140625" style="112"/>
    <col min="1537" max="1537" width="16.42578125" style="112" customWidth="1"/>
    <col min="1538" max="1538" width="27.28515625" style="112" customWidth="1"/>
    <col min="1539" max="1539" width="5.28515625" style="112" customWidth="1"/>
    <col min="1540" max="1540" width="9.140625" style="112"/>
    <col min="1541" max="1541" width="16.42578125" style="112" customWidth="1"/>
    <col min="1542" max="1542" width="11.28515625" style="112" customWidth="1"/>
    <col min="1543" max="1543" width="19.85546875" style="112" customWidth="1"/>
    <col min="1544" max="1792" width="9.140625" style="112"/>
    <col min="1793" max="1793" width="16.42578125" style="112" customWidth="1"/>
    <col min="1794" max="1794" width="27.28515625" style="112" customWidth="1"/>
    <col min="1795" max="1795" width="5.28515625" style="112" customWidth="1"/>
    <col min="1796" max="1796" width="9.140625" style="112"/>
    <col min="1797" max="1797" width="16.42578125" style="112" customWidth="1"/>
    <col min="1798" max="1798" width="11.28515625" style="112" customWidth="1"/>
    <col min="1799" max="1799" width="19.85546875" style="112" customWidth="1"/>
    <col min="1800" max="2048" width="9.140625" style="112"/>
    <col min="2049" max="2049" width="16.42578125" style="112" customWidth="1"/>
    <col min="2050" max="2050" width="27.28515625" style="112" customWidth="1"/>
    <col min="2051" max="2051" width="5.28515625" style="112" customWidth="1"/>
    <col min="2052" max="2052" width="9.140625" style="112"/>
    <col min="2053" max="2053" width="16.42578125" style="112" customWidth="1"/>
    <col min="2054" max="2054" width="11.28515625" style="112" customWidth="1"/>
    <col min="2055" max="2055" width="19.85546875" style="112" customWidth="1"/>
    <col min="2056" max="2304" width="9.140625" style="112"/>
    <col min="2305" max="2305" width="16.42578125" style="112" customWidth="1"/>
    <col min="2306" max="2306" width="27.28515625" style="112" customWidth="1"/>
    <col min="2307" max="2307" width="5.28515625" style="112" customWidth="1"/>
    <col min="2308" max="2308" width="9.140625" style="112"/>
    <col min="2309" max="2309" width="16.42578125" style="112" customWidth="1"/>
    <col min="2310" max="2310" width="11.28515625" style="112" customWidth="1"/>
    <col min="2311" max="2311" width="19.85546875" style="112" customWidth="1"/>
    <col min="2312" max="2560" width="9.140625" style="112"/>
    <col min="2561" max="2561" width="16.42578125" style="112" customWidth="1"/>
    <col min="2562" max="2562" width="27.28515625" style="112" customWidth="1"/>
    <col min="2563" max="2563" width="5.28515625" style="112" customWidth="1"/>
    <col min="2564" max="2564" width="9.140625" style="112"/>
    <col min="2565" max="2565" width="16.42578125" style="112" customWidth="1"/>
    <col min="2566" max="2566" width="11.28515625" style="112" customWidth="1"/>
    <col min="2567" max="2567" width="19.85546875" style="112" customWidth="1"/>
    <col min="2568" max="2816" width="9.140625" style="112"/>
    <col min="2817" max="2817" width="16.42578125" style="112" customWidth="1"/>
    <col min="2818" max="2818" width="27.28515625" style="112" customWidth="1"/>
    <col min="2819" max="2819" width="5.28515625" style="112" customWidth="1"/>
    <col min="2820" max="2820" width="9.140625" style="112"/>
    <col min="2821" max="2821" width="16.42578125" style="112" customWidth="1"/>
    <col min="2822" max="2822" width="11.28515625" style="112" customWidth="1"/>
    <col min="2823" max="2823" width="19.85546875" style="112" customWidth="1"/>
    <col min="2824" max="3072" width="9.140625" style="112"/>
    <col min="3073" max="3073" width="16.42578125" style="112" customWidth="1"/>
    <col min="3074" max="3074" width="27.28515625" style="112" customWidth="1"/>
    <col min="3075" max="3075" width="5.28515625" style="112" customWidth="1"/>
    <col min="3076" max="3076" width="9.140625" style="112"/>
    <col min="3077" max="3077" width="16.42578125" style="112" customWidth="1"/>
    <col min="3078" max="3078" width="11.28515625" style="112" customWidth="1"/>
    <col min="3079" max="3079" width="19.85546875" style="112" customWidth="1"/>
    <col min="3080" max="3328" width="9.140625" style="112"/>
    <col min="3329" max="3329" width="16.42578125" style="112" customWidth="1"/>
    <col min="3330" max="3330" width="27.28515625" style="112" customWidth="1"/>
    <col min="3331" max="3331" width="5.28515625" style="112" customWidth="1"/>
    <col min="3332" max="3332" width="9.140625" style="112"/>
    <col min="3333" max="3333" width="16.42578125" style="112" customWidth="1"/>
    <col min="3334" max="3334" width="11.28515625" style="112" customWidth="1"/>
    <col min="3335" max="3335" width="19.85546875" style="112" customWidth="1"/>
    <col min="3336" max="3584" width="9.140625" style="112"/>
    <col min="3585" max="3585" width="16.42578125" style="112" customWidth="1"/>
    <col min="3586" max="3586" width="27.28515625" style="112" customWidth="1"/>
    <col min="3587" max="3587" width="5.28515625" style="112" customWidth="1"/>
    <col min="3588" max="3588" width="9.140625" style="112"/>
    <col min="3589" max="3589" width="16.42578125" style="112" customWidth="1"/>
    <col min="3590" max="3590" width="11.28515625" style="112" customWidth="1"/>
    <col min="3591" max="3591" width="19.85546875" style="112" customWidth="1"/>
    <col min="3592" max="3840" width="9.140625" style="112"/>
    <col min="3841" max="3841" width="16.42578125" style="112" customWidth="1"/>
    <col min="3842" max="3842" width="27.28515625" style="112" customWidth="1"/>
    <col min="3843" max="3843" width="5.28515625" style="112" customWidth="1"/>
    <col min="3844" max="3844" width="9.140625" style="112"/>
    <col min="3845" max="3845" width="16.42578125" style="112" customWidth="1"/>
    <col min="3846" max="3846" width="11.28515625" style="112" customWidth="1"/>
    <col min="3847" max="3847" width="19.85546875" style="112" customWidth="1"/>
    <col min="3848" max="4096" width="9.140625" style="112"/>
    <col min="4097" max="4097" width="16.42578125" style="112" customWidth="1"/>
    <col min="4098" max="4098" width="27.28515625" style="112" customWidth="1"/>
    <col min="4099" max="4099" width="5.28515625" style="112" customWidth="1"/>
    <col min="4100" max="4100" width="9.140625" style="112"/>
    <col min="4101" max="4101" width="16.42578125" style="112" customWidth="1"/>
    <col min="4102" max="4102" width="11.28515625" style="112" customWidth="1"/>
    <col min="4103" max="4103" width="19.85546875" style="112" customWidth="1"/>
    <col min="4104" max="4352" width="9.140625" style="112"/>
    <col min="4353" max="4353" width="16.42578125" style="112" customWidth="1"/>
    <col min="4354" max="4354" width="27.28515625" style="112" customWidth="1"/>
    <col min="4355" max="4355" width="5.28515625" style="112" customWidth="1"/>
    <col min="4356" max="4356" width="9.140625" style="112"/>
    <col min="4357" max="4357" width="16.42578125" style="112" customWidth="1"/>
    <col min="4358" max="4358" width="11.28515625" style="112" customWidth="1"/>
    <col min="4359" max="4359" width="19.85546875" style="112" customWidth="1"/>
    <col min="4360" max="4608" width="9.140625" style="112"/>
    <col min="4609" max="4609" width="16.42578125" style="112" customWidth="1"/>
    <col min="4610" max="4610" width="27.28515625" style="112" customWidth="1"/>
    <col min="4611" max="4611" width="5.28515625" style="112" customWidth="1"/>
    <col min="4612" max="4612" width="9.140625" style="112"/>
    <col min="4613" max="4613" width="16.42578125" style="112" customWidth="1"/>
    <col min="4614" max="4614" width="11.28515625" style="112" customWidth="1"/>
    <col min="4615" max="4615" width="19.85546875" style="112" customWidth="1"/>
    <col min="4616" max="4864" width="9.140625" style="112"/>
    <col min="4865" max="4865" width="16.42578125" style="112" customWidth="1"/>
    <col min="4866" max="4866" width="27.28515625" style="112" customWidth="1"/>
    <col min="4867" max="4867" width="5.28515625" style="112" customWidth="1"/>
    <col min="4868" max="4868" width="9.140625" style="112"/>
    <col min="4869" max="4869" width="16.42578125" style="112" customWidth="1"/>
    <col min="4870" max="4870" width="11.28515625" style="112" customWidth="1"/>
    <col min="4871" max="4871" width="19.85546875" style="112" customWidth="1"/>
    <col min="4872" max="5120" width="9.140625" style="112"/>
    <col min="5121" max="5121" width="16.42578125" style="112" customWidth="1"/>
    <col min="5122" max="5122" width="27.28515625" style="112" customWidth="1"/>
    <col min="5123" max="5123" width="5.28515625" style="112" customWidth="1"/>
    <col min="5124" max="5124" width="9.140625" style="112"/>
    <col min="5125" max="5125" width="16.42578125" style="112" customWidth="1"/>
    <col min="5126" max="5126" width="11.28515625" style="112" customWidth="1"/>
    <col min="5127" max="5127" width="19.85546875" style="112" customWidth="1"/>
    <col min="5128" max="5376" width="9.140625" style="112"/>
    <col min="5377" max="5377" width="16.42578125" style="112" customWidth="1"/>
    <col min="5378" max="5378" width="27.28515625" style="112" customWidth="1"/>
    <col min="5379" max="5379" width="5.28515625" style="112" customWidth="1"/>
    <col min="5380" max="5380" width="9.140625" style="112"/>
    <col min="5381" max="5381" width="16.42578125" style="112" customWidth="1"/>
    <col min="5382" max="5382" width="11.28515625" style="112" customWidth="1"/>
    <col min="5383" max="5383" width="19.85546875" style="112" customWidth="1"/>
    <col min="5384" max="5632" width="9.140625" style="112"/>
    <col min="5633" max="5633" width="16.42578125" style="112" customWidth="1"/>
    <col min="5634" max="5634" width="27.28515625" style="112" customWidth="1"/>
    <col min="5635" max="5635" width="5.28515625" style="112" customWidth="1"/>
    <col min="5636" max="5636" width="9.140625" style="112"/>
    <col min="5637" max="5637" width="16.42578125" style="112" customWidth="1"/>
    <col min="5638" max="5638" width="11.28515625" style="112" customWidth="1"/>
    <col min="5639" max="5639" width="19.85546875" style="112" customWidth="1"/>
    <col min="5640" max="5888" width="9.140625" style="112"/>
    <col min="5889" max="5889" width="16.42578125" style="112" customWidth="1"/>
    <col min="5890" max="5890" width="27.28515625" style="112" customWidth="1"/>
    <col min="5891" max="5891" width="5.28515625" style="112" customWidth="1"/>
    <col min="5892" max="5892" width="9.140625" style="112"/>
    <col min="5893" max="5893" width="16.42578125" style="112" customWidth="1"/>
    <col min="5894" max="5894" width="11.28515625" style="112" customWidth="1"/>
    <col min="5895" max="5895" width="19.85546875" style="112" customWidth="1"/>
    <col min="5896" max="6144" width="9.140625" style="112"/>
    <col min="6145" max="6145" width="16.42578125" style="112" customWidth="1"/>
    <col min="6146" max="6146" width="27.28515625" style="112" customWidth="1"/>
    <col min="6147" max="6147" width="5.28515625" style="112" customWidth="1"/>
    <col min="6148" max="6148" width="9.140625" style="112"/>
    <col min="6149" max="6149" width="16.42578125" style="112" customWidth="1"/>
    <col min="6150" max="6150" width="11.28515625" style="112" customWidth="1"/>
    <col min="6151" max="6151" width="19.85546875" style="112" customWidth="1"/>
    <col min="6152" max="6400" width="9.140625" style="112"/>
    <col min="6401" max="6401" width="16.42578125" style="112" customWidth="1"/>
    <col min="6402" max="6402" width="27.28515625" style="112" customWidth="1"/>
    <col min="6403" max="6403" width="5.28515625" style="112" customWidth="1"/>
    <col min="6404" max="6404" width="9.140625" style="112"/>
    <col min="6405" max="6405" width="16.42578125" style="112" customWidth="1"/>
    <col min="6406" max="6406" width="11.28515625" style="112" customWidth="1"/>
    <col min="6407" max="6407" width="19.85546875" style="112" customWidth="1"/>
    <col min="6408" max="6656" width="9.140625" style="112"/>
    <col min="6657" max="6657" width="16.42578125" style="112" customWidth="1"/>
    <col min="6658" max="6658" width="27.28515625" style="112" customWidth="1"/>
    <col min="6659" max="6659" width="5.28515625" style="112" customWidth="1"/>
    <col min="6660" max="6660" width="9.140625" style="112"/>
    <col min="6661" max="6661" width="16.42578125" style="112" customWidth="1"/>
    <col min="6662" max="6662" width="11.28515625" style="112" customWidth="1"/>
    <col min="6663" max="6663" width="19.85546875" style="112" customWidth="1"/>
    <col min="6664" max="6912" width="9.140625" style="112"/>
    <col min="6913" max="6913" width="16.42578125" style="112" customWidth="1"/>
    <col min="6914" max="6914" width="27.28515625" style="112" customWidth="1"/>
    <col min="6915" max="6915" width="5.28515625" style="112" customWidth="1"/>
    <col min="6916" max="6916" width="9.140625" style="112"/>
    <col min="6917" max="6917" width="16.42578125" style="112" customWidth="1"/>
    <col min="6918" max="6918" width="11.28515625" style="112" customWidth="1"/>
    <col min="6919" max="6919" width="19.85546875" style="112" customWidth="1"/>
    <col min="6920" max="7168" width="9.140625" style="112"/>
    <col min="7169" max="7169" width="16.42578125" style="112" customWidth="1"/>
    <col min="7170" max="7170" width="27.28515625" style="112" customWidth="1"/>
    <col min="7171" max="7171" width="5.28515625" style="112" customWidth="1"/>
    <col min="7172" max="7172" width="9.140625" style="112"/>
    <col min="7173" max="7173" width="16.42578125" style="112" customWidth="1"/>
    <col min="7174" max="7174" width="11.28515625" style="112" customWidth="1"/>
    <col min="7175" max="7175" width="19.85546875" style="112" customWidth="1"/>
    <col min="7176" max="7424" width="9.140625" style="112"/>
    <col min="7425" max="7425" width="16.42578125" style="112" customWidth="1"/>
    <col min="7426" max="7426" width="27.28515625" style="112" customWidth="1"/>
    <col min="7427" max="7427" width="5.28515625" style="112" customWidth="1"/>
    <col min="7428" max="7428" width="9.140625" style="112"/>
    <col min="7429" max="7429" width="16.42578125" style="112" customWidth="1"/>
    <col min="7430" max="7430" width="11.28515625" style="112" customWidth="1"/>
    <col min="7431" max="7431" width="19.85546875" style="112" customWidth="1"/>
    <col min="7432" max="7680" width="9.140625" style="112"/>
    <col min="7681" max="7681" width="16.42578125" style="112" customWidth="1"/>
    <col min="7682" max="7682" width="27.28515625" style="112" customWidth="1"/>
    <col min="7683" max="7683" width="5.28515625" style="112" customWidth="1"/>
    <col min="7684" max="7684" width="9.140625" style="112"/>
    <col min="7685" max="7685" width="16.42578125" style="112" customWidth="1"/>
    <col min="7686" max="7686" width="11.28515625" style="112" customWidth="1"/>
    <col min="7687" max="7687" width="19.85546875" style="112" customWidth="1"/>
    <col min="7688" max="7936" width="9.140625" style="112"/>
    <col min="7937" max="7937" width="16.42578125" style="112" customWidth="1"/>
    <col min="7938" max="7938" width="27.28515625" style="112" customWidth="1"/>
    <col min="7939" max="7939" width="5.28515625" style="112" customWidth="1"/>
    <col min="7940" max="7940" width="9.140625" style="112"/>
    <col min="7941" max="7941" width="16.42578125" style="112" customWidth="1"/>
    <col min="7942" max="7942" width="11.28515625" style="112" customWidth="1"/>
    <col min="7943" max="7943" width="19.85546875" style="112" customWidth="1"/>
    <col min="7944" max="8192" width="9.140625" style="112"/>
    <col min="8193" max="8193" width="16.42578125" style="112" customWidth="1"/>
    <col min="8194" max="8194" width="27.28515625" style="112" customWidth="1"/>
    <col min="8195" max="8195" width="5.28515625" style="112" customWidth="1"/>
    <col min="8196" max="8196" width="9.140625" style="112"/>
    <col min="8197" max="8197" width="16.42578125" style="112" customWidth="1"/>
    <col min="8198" max="8198" width="11.28515625" style="112" customWidth="1"/>
    <col min="8199" max="8199" width="19.85546875" style="112" customWidth="1"/>
    <col min="8200" max="8448" width="9.140625" style="112"/>
    <col min="8449" max="8449" width="16.42578125" style="112" customWidth="1"/>
    <col min="8450" max="8450" width="27.28515625" style="112" customWidth="1"/>
    <col min="8451" max="8451" width="5.28515625" style="112" customWidth="1"/>
    <col min="8452" max="8452" width="9.140625" style="112"/>
    <col min="8453" max="8453" width="16.42578125" style="112" customWidth="1"/>
    <col min="8454" max="8454" width="11.28515625" style="112" customWidth="1"/>
    <col min="8455" max="8455" width="19.85546875" style="112" customWidth="1"/>
    <col min="8456" max="8704" width="9.140625" style="112"/>
    <col min="8705" max="8705" width="16.42578125" style="112" customWidth="1"/>
    <col min="8706" max="8706" width="27.28515625" style="112" customWidth="1"/>
    <col min="8707" max="8707" width="5.28515625" style="112" customWidth="1"/>
    <col min="8708" max="8708" width="9.140625" style="112"/>
    <col min="8709" max="8709" width="16.42578125" style="112" customWidth="1"/>
    <col min="8710" max="8710" width="11.28515625" style="112" customWidth="1"/>
    <col min="8711" max="8711" width="19.85546875" style="112" customWidth="1"/>
    <col min="8712" max="8960" width="9.140625" style="112"/>
    <col min="8961" max="8961" width="16.42578125" style="112" customWidth="1"/>
    <col min="8962" max="8962" width="27.28515625" style="112" customWidth="1"/>
    <col min="8963" max="8963" width="5.28515625" style="112" customWidth="1"/>
    <col min="8964" max="8964" width="9.140625" style="112"/>
    <col min="8965" max="8965" width="16.42578125" style="112" customWidth="1"/>
    <col min="8966" max="8966" width="11.28515625" style="112" customWidth="1"/>
    <col min="8967" max="8967" width="19.85546875" style="112" customWidth="1"/>
    <col min="8968" max="9216" width="9.140625" style="112"/>
    <col min="9217" max="9217" width="16.42578125" style="112" customWidth="1"/>
    <col min="9218" max="9218" width="27.28515625" style="112" customWidth="1"/>
    <col min="9219" max="9219" width="5.28515625" style="112" customWidth="1"/>
    <col min="9220" max="9220" width="9.140625" style="112"/>
    <col min="9221" max="9221" width="16.42578125" style="112" customWidth="1"/>
    <col min="9222" max="9222" width="11.28515625" style="112" customWidth="1"/>
    <col min="9223" max="9223" width="19.85546875" style="112" customWidth="1"/>
    <col min="9224" max="9472" width="9.140625" style="112"/>
    <col min="9473" max="9473" width="16.42578125" style="112" customWidth="1"/>
    <col min="9474" max="9474" width="27.28515625" style="112" customWidth="1"/>
    <col min="9475" max="9475" width="5.28515625" style="112" customWidth="1"/>
    <col min="9476" max="9476" width="9.140625" style="112"/>
    <col min="9477" max="9477" width="16.42578125" style="112" customWidth="1"/>
    <col min="9478" max="9478" width="11.28515625" style="112" customWidth="1"/>
    <col min="9479" max="9479" width="19.85546875" style="112" customWidth="1"/>
    <col min="9480" max="9728" width="9.140625" style="112"/>
    <col min="9729" max="9729" width="16.42578125" style="112" customWidth="1"/>
    <col min="9730" max="9730" width="27.28515625" style="112" customWidth="1"/>
    <col min="9731" max="9731" width="5.28515625" style="112" customWidth="1"/>
    <col min="9732" max="9732" width="9.140625" style="112"/>
    <col min="9733" max="9733" width="16.42578125" style="112" customWidth="1"/>
    <col min="9734" max="9734" width="11.28515625" style="112" customWidth="1"/>
    <col min="9735" max="9735" width="19.85546875" style="112" customWidth="1"/>
    <col min="9736" max="9984" width="9.140625" style="112"/>
    <col min="9985" max="9985" width="16.42578125" style="112" customWidth="1"/>
    <col min="9986" max="9986" width="27.28515625" style="112" customWidth="1"/>
    <col min="9987" max="9987" width="5.28515625" style="112" customWidth="1"/>
    <col min="9988" max="9988" width="9.140625" style="112"/>
    <col min="9989" max="9989" width="16.42578125" style="112" customWidth="1"/>
    <col min="9990" max="9990" width="11.28515625" style="112" customWidth="1"/>
    <col min="9991" max="9991" width="19.85546875" style="112" customWidth="1"/>
    <col min="9992" max="10240" width="9.140625" style="112"/>
    <col min="10241" max="10241" width="16.42578125" style="112" customWidth="1"/>
    <col min="10242" max="10242" width="27.28515625" style="112" customWidth="1"/>
    <col min="10243" max="10243" width="5.28515625" style="112" customWidth="1"/>
    <col min="10244" max="10244" width="9.140625" style="112"/>
    <col min="10245" max="10245" width="16.42578125" style="112" customWidth="1"/>
    <col min="10246" max="10246" width="11.28515625" style="112" customWidth="1"/>
    <col min="10247" max="10247" width="19.85546875" style="112" customWidth="1"/>
    <col min="10248" max="10496" width="9.140625" style="112"/>
    <col min="10497" max="10497" width="16.42578125" style="112" customWidth="1"/>
    <col min="10498" max="10498" width="27.28515625" style="112" customWidth="1"/>
    <col min="10499" max="10499" width="5.28515625" style="112" customWidth="1"/>
    <col min="10500" max="10500" width="9.140625" style="112"/>
    <col min="10501" max="10501" width="16.42578125" style="112" customWidth="1"/>
    <col min="10502" max="10502" width="11.28515625" style="112" customWidth="1"/>
    <col min="10503" max="10503" width="19.85546875" style="112" customWidth="1"/>
    <col min="10504" max="10752" width="9.140625" style="112"/>
    <col min="10753" max="10753" width="16.42578125" style="112" customWidth="1"/>
    <col min="10754" max="10754" width="27.28515625" style="112" customWidth="1"/>
    <col min="10755" max="10755" width="5.28515625" style="112" customWidth="1"/>
    <col min="10756" max="10756" width="9.140625" style="112"/>
    <col min="10757" max="10757" width="16.42578125" style="112" customWidth="1"/>
    <col min="10758" max="10758" width="11.28515625" style="112" customWidth="1"/>
    <col min="10759" max="10759" width="19.85546875" style="112" customWidth="1"/>
    <col min="10760" max="11008" width="9.140625" style="112"/>
    <col min="11009" max="11009" width="16.42578125" style="112" customWidth="1"/>
    <col min="11010" max="11010" width="27.28515625" style="112" customWidth="1"/>
    <col min="11011" max="11011" width="5.28515625" style="112" customWidth="1"/>
    <col min="11012" max="11012" width="9.140625" style="112"/>
    <col min="11013" max="11013" width="16.42578125" style="112" customWidth="1"/>
    <col min="11014" max="11014" width="11.28515625" style="112" customWidth="1"/>
    <col min="11015" max="11015" width="19.85546875" style="112" customWidth="1"/>
    <col min="11016" max="11264" width="9.140625" style="112"/>
    <col min="11265" max="11265" width="16.42578125" style="112" customWidth="1"/>
    <col min="11266" max="11266" width="27.28515625" style="112" customWidth="1"/>
    <col min="11267" max="11267" width="5.28515625" style="112" customWidth="1"/>
    <col min="11268" max="11268" width="9.140625" style="112"/>
    <col min="11269" max="11269" width="16.42578125" style="112" customWidth="1"/>
    <col min="11270" max="11270" width="11.28515625" style="112" customWidth="1"/>
    <col min="11271" max="11271" width="19.85546875" style="112" customWidth="1"/>
    <col min="11272" max="11520" width="9.140625" style="112"/>
    <col min="11521" max="11521" width="16.42578125" style="112" customWidth="1"/>
    <col min="11522" max="11522" width="27.28515625" style="112" customWidth="1"/>
    <col min="11523" max="11523" width="5.28515625" style="112" customWidth="1"/>
    <col min="11524" max="11524" width="9.140625" style="112"/>
    <col min="11525" max="11525" width="16.42578125" style="112" customWidth="1"/>
    <col min="11526" max="11526" width="11.28515625" style="112" customWidth="1"/>
    <col min="11527" max="11527" width="19.85546875" style="112" customWidth="1"/>
    <col min="11528" max="11776" width="9.140625" style="112"/>
    <col min="11777" max="11777" width="16.42578125" style="112" customWidth="1"/>
    <col min="11778" max="11778" width="27.28515625" style="112" customWidth="1"/>
    <col min="11779" max="11779" width="5.28515625" style="112" customWidth="1"/>
    <col min="11780" max="11780" width="9.140625" style="112"/>
    <col min="11781" max="11781" width="16.42578125" style="112" customWidth="1"/>
    <col min="11782" max="11782" width="11.28515625" style="112" customWidth="1"/>
    <col min="11783" max="11783" width="19.85546875" style="112" customWidth="1"/>
    <col min="11784" max="12032" width="9.140625" style="112"/>
    <col min="12033" max="12033" width="16.42578125" style="112" customWidth="1"/>
    <col min="12034" max="12034" width="27.28515625" style="112" customWidth="1"/>
    <col min="12035" max="12035" width="5.28515625" style="112" customWidth="1"/>
    <col min="12036" max="12036" width="9.140625" style="112"/>
    <col min="12037" max="12037" width="16.42578125" style="112" customWidth="1"/>
    <col min="12038" max="12038" width="11.28515625" style="112" customWidth="1"/>
    <col min="12039" max="12039" width="19.85546875" style="112" customWidth="1"/>
    <col min="12040" max="12288" width="9.140625" style="112"/>
    <col min="12289" max="12289" width="16.42578125" style="112" customWidth="1"/>
    <col min="12290" max="12290" width="27.28515625" style="112" customWidth="1"/>
    <col min="12291" max="12291" width="5.28515625" style="112" customWidth="1"/>
    <col min="12292" max="12292" width="9.140625" style="112"/>
    <col min="12293" max="12293" width="16.42578125" style="112" customWidth="1"/>
    <col min="12294" max="12294" width="11.28515625" style="112" customWidth="1"/>
    <col min="12295" max="12295" width="19.85546875" style="112" customWidth="1"/>
    <col min="12296" max="12544" width="9.140625" style="112"/>
    <col min="12545" max="12545" width="16.42578125" style="112" customWidth="1"/>
    <col min="12546" max="12546" width="27.28515625" style="112" customWidth="1"/>
    <col min="12547" max="12547" width="5.28515625" style="112" customWidth="1"/>
    <col min="12548" max="12548" width="9.140625" style="112"/>
    <col min="12549" max="12549" width="16.42578125" style="112" customWidth="1"/>
    <col min="12550" max="12550" width="11.28515625" style="112" customWidth="1"/>
    <col min="12551" max="12551" width="19.85546875" style="112" customWidth="1"/>
    <col min="12552" max="12800" width="9.140625" style="112"/>
    <col min="12801" max="12801" width="16.42578125" style="112" customWidth="1"/>
    <col min="12802" max="12802" width="27.28515625" style="112" customWidth="1"/>
    <col min="12803" max="12803" width="5.28515625" style="112" customWidth="1"/>
    <col min="12804" max="12804" width="9.140625" style="112"/>
    <col min="12805" max="12805" width="16.42578125" style="112" customWidth="1"/>
    <col min="12806" max="12806" width="11.28515625" style="112" customWidth="1"/>
    <col min="12807" max="12807" width="19.85546875" style="112" customWidth="1"/>
    <col min="12808" max="13056" width="9.140625" style="112"/>
    <col min="13057" max="13057" width="16.42578125" style="112" customWidth="1"/>
    <col min="13058" max="13058" width="27.28515625" style="112" customWidth="1"/>
    <col min="13059" max="13059" width="5.28515625" style="112" customWidth="1"/>
    <col min="13060" max="13060" width="9.140625" style="112"/>
    <col min="13061" max="13061" width="16.42578125" style="112" customWidth="1"/>
    <col min="13062" max="13062" width="11.28515625" style="112" customWidth="1"/>
    <col min="13063" max="13063" width="19.85546875" style="112" customWidth="1"/>
    <col min="13064" max="13312" width="9.140625" style="112"/>
    <col min="13313" max="13313" width="16.42578125" style="112" customWidth="1"/>
    <col min="13314" max="13314" width="27.28515625" style="112" customWidth="1"/>
    <col min="13315" max="13315" width="5.28515625" style="112" customWidth="1"/>
    <col min="13316" max="13316" width="9.140625" style="112"/>
    <col min="13317" max="13317" width="16.42578125" style="112" customWidth="1"/>
    <col min="13318" max="13318" width="11.28515625" style="112" customWidth="1"/>
    <col min="13319" max="13319" width="19.85546875" style="112" customWidth="1"/>
    <col min="13320" max="13568" width="9.140625" style="112"/>
    <col min="13569" max="13569" width="16.42578125" style="112" customWidth="1"/>
    <col min="13570" max="13570" width="27.28515625" style="112" customWidth="1"/>
    <col min="13571" max="13571" width="5.28515625" style="112" customWidth="1"/>
    <col min="13572" max="13572" width="9.140625" style="112"/>
    <col min="13573" max="13573" width="16.42578125" style="112" customWidth="1"/>
    <col min="13574" max="13574" width="11.28515625" style="112" customWidth="1"/>
    <col min="13575" max="13575" width="19.85546875" style="112" customWidth="1"/>
    <col min="13576" max="13824" width="9.140625" style="112"/>
    <col min="13825" max="13825" width="16.42578125" style="112" customWidth="1"/>
    <col min="13826" max="13826" width="27.28515625" style="112" customWidth="1"/>
    <col min="13827" max="13827" width="5.28515625" style="112" customWidth="1"/>
    <col min="13828" max="13828" width="9.140625" style="112"/>
    <col min="13829" max="13829" width="16.42578125" style="112" customWidth="1"/>
    <col min="13830" max="13830" width="11.28515625" style="112" customWidth="1"/>
    <col min="13831" max="13831" width="19.85546875" style="112" customWidth="1"/>
    <col min="13832" max="14080" width="9.140625" style="112"/>
    <col min="14081" max="14081" width="16.42578125" style="112" customWidth="1"/>
    <col min="14082" max="14082" width="27.28515625" style="112" customWidth="1"/>
    <col min="14083" max="14083" width="5.28515625" style="112" customWidth="1"/>
    <col min="14084" max="14084" width="9.140625" style="112"/>
    <col min="14085" max="14085" width="16.42578125" style="112" customWidth="1"/>
    <col min="14086" max="14086" width="11.28515625" style="112" customWidth="1"/>
    <col min="14087" max="14087" width="19.85546875" style="112" customWidth="1"/>
    <col min="14088" max="14336" width="9.140625" style="112"/>
    <col min="14337" max="14337" width="16.42578125" style="112" customWidth="1"/>
    <col min="14338" max="14338" width="27.28515625" style="112" customWidth="1"/>
    <col min="14339" max="14339" width="5.28515625" style="112" customWidth="1"/>
    <col min="14340" max="14340" width="9.140625" style="112"/>
    <col min="14341" max="14341" width="16.42578125" style="112" customWidth="1"/>
    <col min="14342" max="14342" width="11.28515625" style="112" customWidth="1"/>
    <col min="14343" max="14343" width="19.85546875" style="112" customWidth="1"/>
    <col min="14344" max="14592" width="9.140625" style="112"/>
    <col min="14593" max="14593" width="16.42578125" style="112" customWidth="1"/>
    <col min="14594" max="14594" width="27.28515625" style="112" customWidth="1"/>
    <col min="14595" max="14595" width="5.28515625" style="112" customWidth="1"/>
    <col min="14596" max="14596" width="9.140625" style="112"/>
    <col min="14597" max="14597" width="16.42578125" style="112" customWidth="1"/>
    <col min="14598" max="14598" width="11.28515625" style="112" customWidth="1"/>
    <col min="14599" max="14599" width="19.85546875" style="112" customWidth="1"/>
    <col min="14600" max="14848" width="9.140625" style="112"/>
    <col min="14849" max="14849" width="16.42578125" style="112" customWidth="1"/>
    <col min="14850" max="14850" width="27.28515625" style="112" customWidth="1"/>
    <col min="14851" max="14851" width="5.28515625" style="112" customWidth="1"/>
    <col min="14852" max="14852" width="9.140625" style="112"/>
    <col min="14853" max="14853" width="16.42578125" style="112" customWidth="1"/>
    <col min="14854" max="14854" width="11.28515625" style="112" customWidth="1"/>
    <col min="14855" max="14855" width="19.85546875" style="112" customWidth="1"/>
    <col min="14856" max="15104" width="9.140625" style="112"/>
    <col min="15105" max="15105" width="16.42578125" style="112" customWidth="1"/>
    <col min="15106" max="15106" width="27.28515625" style="112" customWidth="1"/>
    <col min="15107" max="15107" width="5.28515625" style="112" customWidth="1"/>
    <col min="15108" max="15108" width="9.140625" style="112"/>
    <col min="15109" max="15109" width="16.42578125" style="112" customWidth="1"/>
    <col min="15110" max="15110" width="11.28515625" style="112" customWidth="1"/>
    <col min="15111" max="15111" width="19.85546875" style="112" customWidth="1"/>
    <col min="15112" max="15360" width="9.140625" style="112"/>
    <col min="15361" max="15361" width="16.42578125" style="112" customWidth="1"/>
    <col min="15362" max="15362" width="27.28515625" style="112" customWidth="1"/>
    <col min="15363" max="15363" width="5.28515625" style="112" customWidth="1"/>
    <col min="15364" max="15364" width="9.140625" style="112"/>
    <col min="15365" max="15365" width="16.42578125" style="112" customWidth="1"/>
    <col min="15366" max="15366" width="11.28515625" style="112" customWidth="1"/>
    <col min="15367" max="15367" width="19.85546875" style="112" customWidth="1"/>
    <col min="15368" max="15616" width="9.140625" style="112"/>
    <col min="15617" max="15617" width="16.42578125" style="112" customWidth="1"/>
    <col min="15618" max="15618" width="27.28515625" style="112" customWidth="1"/>
    <col min="15619" max="15619" width="5.28515625" style="112" customWidth="1"/>
    <col min="15620" max="15620" width="9.140625" style="112"/>
    <col min="15621" max="15621" width="16.42578125" style="112" customWidth="1"/>
    <col min="15622" max="15622" width="11.28515625" style="112" customWidth="1"/>
    <col min="15623" max="15623" width="19.85546875" style="112" customWidth="1"/>
    <col min="15624" max="15872" width="9.140625" style="112"/>
    <col min="15873" max="15873" width="16.42578125" style="112" customWidth="1"/>
    <col min="15874" max="15874" width="27.28515625" style="112" customWidth="1"/>
    <col min="15875" max="15875" width="5.28515625" style="112" customWidth="1"/>
    <col min="15876" max="15876" width="9.140625" style="112"/>
    <col min="15877" max="15877" width="16.42578125" style="112" customWidth="1"/>
    <col min="15878" max="15878" width="11.28515625" style="112" customWidth="1"/>
    <col min="15879" max="15879" width="19.85546875" style="112" customWidth="1"/>
    <col min="15880" max="16128" width="9.140625" style="112"/>
    <col min="16129" max="16129" width="16.42578125" style="112" customWidth="1"/>
    <col min="16130" max="16130" width="27.28515625" style="112" customWidth="1"/>
    <col min="16131" max="16131" width="5.28515625" style="112" customWidth="1"/>
    <col min="16132" max="16132" width="9.140625" style="112"/>
    <col min="16133" max="16133" width="16.42578125" style="112" customWidth="1"/>
    <col min="16134" max="16134" width="11.28515625" style="112" customWidth="1"/>
    <col min="16135" max="16135" width="19.85546875" style="112" customWidth="1"/>
    <col min="16136" max="16384" width="9.140625" style="112"/>
  </cols>
  <sheetData>
    <row r="1" spans="1:7" ht="30">
      <c r="A1" s="116"/>
      <c r="B1" s="116"/>
      <c r="C1" s="116"/>
      <c r="E1" s="117" t="s">
        <v>505</v>
      </c>
      <c r="F1" s="117" t="s">
        <v>502</v>
      </c>
      <c r="G1" s="117" t="s">
        <v>500</v>
      </c>
    </row>
    <row r="2" spans="1:7">
      <c r="A2" s="118" t="s">
        <v>503</v>
      </c>
      <c r="B2" s="129">
        <v>123409</v>
      </c>
      <c r="C2" s="116"/>
      <c r="E2" s="120">
        <v>2650</v>
      </c>
      <c r="F2" s="121">
        <v>0.15</v>
      </c>
      <c r="G2" s="120">
        <v>0</v>
      </c>
    </row>
    <row r="3" spans="1:7">
      <c r="A3" s="118" t="s">
        <v>504</v>
      </c>
      <c r="B3" s="131">
        <f>LOOKUP(B2,G2:G7,F2:F7)</f>
        <v>0.36</v>
      </c>
      <c r="C3" s="116"/>
      <c r="E3" s="123">
        <v>27300</v>
      </c>
      <c r="F3" s="124">
        <v>0.28000000000000003</v>
      </c>
      <c r="G3" s="123">
        <f>E2+1</f>
        <v>2651</v>
      </c>
    </row>
    <row r="4" spans="1:7">
      <c r="A4" s="116"/>
      <c r="B4" s="116"/>
      <c r="C4" s="116"/>
      <c r="E4" s="123">
        <v>58500</v>
      </c>
      <c r="F4" s="124">
        <v>0.31</v>
      </c>
      <c r="G4" s="123">
        <f>E3+1</f>
        <v>27301</v>
      </c>
    </row>
    <row r="5" spans="1:7">
      <c r="A5" s="116"/>
      <c r="B5" s="116"/>
      <c r="C5" s="116"/>
      <c r="E5" s="123">
        <v>131800</v>
      </c>
      <c r="F5" s="124">
        <v>0.36</v>
      </c>
      <c r="G5" s="123">
        <f>E4+1</f>
        <v>58501</v>
      </c>
    </row>
    <row r="6" spans="1:7">
      <c r="A6" s="116"/>
      <c r="B6" s="116"/>
      <c r="C6" s="116"/>
      <c r="E6" s="123">
        <v>284700</v>
      </c>
      <c r="F6" s="124">
        <v>0.39600000000000002</v>
      </c>
      <c r="G6" s="123">
        <f>E5+1</f>
        <v>131801</v>
      </c>
    </row>
    <row r="7" spans="1:7">
      <c r="A7" s="116"/>
      <c r="B7" s="116"/>
      <c r="C7" s="116"/>
      <c r="E7" s="123"/>
      <c r="F7" s="124">
        <v>0.45250000000000001</v>
      </c>
      <c r="G7" s="123">
        <f>E6+1</f>
        <v>284701</v>
      </c>
    </row>
    <row r="9" spans="1:7">
      <c r="D9" s="133"/>
    </row>
    <row r="10" spans="1:7">
      <c r="D10" s="133"/>
    </row>
  </sheetData>
  <pageMargins left="0.75" right="0.75" top="1" bottom="1" header="0.5" footer="0.5"/>
  <pageSetup orientation="portrait" verticalDpi="0" r:id="rId1"/>
  <headerFooter alignWithMargins="0"/>
</worksheet>
</file>

<file path=xl/worksheets/sheet14.xml><?xml version="1.0" encoding="utf-8"?>
<worksheet xmlns="http://schemas.openxmlformats.org/spreadsheetml/2006/main" xmlns:r="http://schemas.openxmlformats.org/officeDocument/2006/relationships">
  <sheetPr codeName="Sheet14"/>
  <dimension ref="A1:F21"/>
  <sheetViews>
    <sheetView workbookViewId="0"/>
  </sheetViews>
  <sheetFormatPr defaultRowHeight="15"/>
  <cols>
    <col min="1" max="1" width="9.140625" style="112"/>
    <col min="2" max="2" width="28.85546875" style="112" customWidth="1"/>
    <col min="3" max="3" width="6.140625" style="112" customWidth="1"/>
    <col min="4" max="4" width="13.5703125" style="112" customWidth="1"/>
    <col min="5" max="5" width="13.7109375" style="112" customWidth="1"/>
    <col min="6" max="6" width="10.5703125" style="112" customWidth="1"/>
    <col min="7" max="257" width="9.140625" style="112"/>
    <col min="258" max="258" width="28.85546875" style="112" customWidth="1"/>
    <col min="259" max="259" width="6.140625" style="112" customWidth="1"/>
    <col min="260" max="260" width="13.5703125" style="112" customWidth="1"/>
    <col min="261" max="261" width="13.7109375" style="112" customWidth="1"/>
    <col min="262" max="262" width="10.5703125" style="112" customWidth="1"/>
    <col min="263" max="513" width="9.140625" style="112"/>
    <col min="514" max="514" width="28.85546875" style="112" customWidth="1"/>
    <col min="515" max="515" width="6.140625" style="112" customWidth="1"/>
    <col min="516" max="516" width="13.5703125" style="112" customWidth="1"/>
    <col min="517" max="517" width="13.7109375" style="112" customWidth="1"/>
    <col min="518" max="518" width="10.5703125" style="112" customWidth="1"/>
    <col min="519" max="769" width="9.140625" style="112"/>
    <col min="770" max="770" width="28.85546875" style="112" customWidth="1"/>
    <col min="771" max="771" width="6.140625" style="112" customWidth="1"/>
    <col min="772" max="772" width="13.5703125" style="112" customWidth="1"/>
    <col min="773" max="773" width="13.7109375" style="112" customWidth="1"/>
    <col min="774" max="774" width="10.5703125" style="112" customWidth="1"/>
    <col min="775" max="1025" width="9.140625" style="112"/>
    <col min="1026" max="1026" width="28.85546875" style="112" customWidth="1"/>
    <col min="1027" max="1027" width="6.140625" style="112" customWidth="1"/>
    <col min="1028" max="1028" width="13.5703125" style="112" customWidth="1"/>
    <col min="1029" max="1029" width="13.7109375" style="112" customWidth="1"/>
    <col min="1030" max="1030" width="10.5703125" style="112" customWidth="1"/>
    <col min="1031" max="1281" width="9.140625" style="112"/>
    <col min="1282" max="1282" width="28.85546875" style="112" customWidth="1"/>
    <col min="1283" max="1283" width="6.140625" style="112" customWidth="1"/>
    <col min="1284" max="1284" width="13.5703125" style="112" customWidth="1"/>
    <col min="1285" max="1285" width="13.7109375" style="112" customWidth="1"/>
    <col min="1286" max="1286" width="10.5703125" style="112" customWidth="1"/>
    <col min="1287" max="1537" width="9.140625" style="112"/>
    <col min="1538" max="1538" width="28.85546875" style="112" customWidth="1"/>
    <col min="1539" max="1539" width="6.140625" style="112" customWidth="1"/>
    <col min="1540" max="1540" width="13.5703125" style="112" customWidth="1"/>
    <col min="1541" max="1541" width="13.7109375" style="112" customWidth="1"/>
    <col min="1542" max="1542" width="10.5703125" style="112" customWidth="1"/>
    <col min="1543" max="1793" width="9.140625" style="112"/>
    <col min="1794" max="1794" width="28.85546875" style="112" customWidth="1"/>
    <col min="1795" max="1795" width="6.140625" style="112" customWidth="1"/>
    <col min="1796" max="1796" width="13.5703125" style="112" customWidth="1"/>
    <col min="1797" max="1797" width="13.7109375" style="112" customWidth="1"/>
    <col min="1798" max="1798" width="10.5703125" style="112" customWidth="1"/>
    <col min="1799" max="2049" width="9.140625" style="112"/>
    <col min="2050" max="2050" width="28.85546875" style="112" customWidth="1"/>
    <col min="2051" max="2051" width="6.140625" style="112" customWidth="1"/>
    <col min="2052" max="2052" width="13.5703125" style="112" customWidth="1"/>
    <col min="2053" max="2053" width="13.7109375" style="112" customWidth="1"/>
    <col min="2054" max="2054" width="10.5703125" style="112" customWidth="1"/>
    <col min="2055" max="2305" width="9.140625" style="112"/>
    <col min="2306" max="2306" width="28.85546875" style="112" customWidth="1"/>
    <col min="2307" max="2307" width="6.140625" style="112" customWidth="1"/>
    <col min="2308" max="2308" width="13.5703125" style="112" customWidth="1"/>
    <col min="2309" max="2309" width="13.7109375" style="112" customWidth="1"/>
    <col min="2310" max="2310" width="10.5703125" style="112" customWidth="1"/>
    <col min="2311" max="2561" width="9.140625" style="112"/>
    <col min="2562" max="2562" width="28.85546875" style="112" customWidth="1"/>
    <col min="2563" max="2563" width="6.140625" style="112" customWidth="1"/>
    <col min="2564" max="2564" width="13.5703125" style="112" customWidth="1"/>
    <col min="2565" max="2565" width="13.7109375" style="112" customWidth="1"/>
    <col min="2566" max="2566" width="10.5703125" style="112" customWidth="1"/>
    <col min="2567" max="2817" width="9.140625" style="112"/>
    <col min="2818" max="2818" width="28.85546875" style="112" customWidth="1"/>
    <col min="2819" max="2819" width="6.140625" style="112" customWidth="1"/>
    <col min="2820" max="2820" width="13.5703125" style="112" customWidth="1"/>
    <col min="2821" max="2821" width="13.7109375" style="112" customWidth="1"/>
    <col min="2822" max="2822" width="10.5703125" style="112" customWidth="1"/>
    <col min="2823" max="3073" width="9.140625" style="112"/>
    <col min="3074" max="3074" width="28.85546875" style="112" customWidth="1"/>
    <col min="3075" max="3075" width="6.140625" style="112" customWidth="1"/>
    <col min="3076" max="3076" width="13.5703125" style="112" customWidth="1"/>
    <col min="3077" max="3077" width="13.7109375" style="112" customWidth="1"/>
    <col min="3078" max="3078" width="10.5703125" style="112" customWidth="1"/>
    <col min="3079" max="3329" width="9.140625" style="112"/>
    <col min="3330" max="3330" width="28.85546875" style="112" customWidth="1"/>
    <col min="3331" max="3331" width="6.140625" style="112" customWidth="1"/>
    <col min="3332" max="3332" width="13.5703125" style="112" customWidth="1"/>
    <col min="3333" max="3333" width="13.7109375" style="112" customWidth="1"/>
    <col min="3334" max="3334" width="10.5703125" style="112" customWidth="1"/>
    <col min="3335" max="3585" width="9.140625" style="112"/>
    <col min="3586" max="3586" width="28.85546875" style="112" customWidth="1"/>
    <col min="3587" max="3587" width="6.140625" style="112" customWidth="1"/>
    <col min="3588" max="3588" width="13.5703125" style="112" customWidth="1"/>
    <col min="3589" max="3589" width="13.7109375" style="112" customWidth="1"/>
    <col min="3590" max="3590" width="10.5703125" style="112" customWidth="1"/>
    <col min="3591" max="3841" width="9.140625" style="112"/>
    <col min="3842" max="3842" width="28.85546875" style="112" customWidth="1"/>
    <col min="3843" max="3843" width="6.140625" style="112" customWidth="1"/>
    <col min="3844" max="3844" width="13.5703125" style="112" customWidth="1"/>
    <col min="3845" max="3845" width="13.7109375" style="112" customWidth="1"/>
    <col min="3846" max="3846" width="10.5703125" style="112" customWidth="1"/>
    <col min="3847" max="4097" width="9.140625" style="112"/>
    <col min="4098" max="4098" width="28.85546875" style="112" customWidth="1"/>
    <col min="4099" max="4099" width="6.140625" style="112" customWidth="1"/>
    <col min="4100" max="4100" width="13.5703125" style="112" customWidth="1"/>
    <col min="4101" max="4101" width="13.7109375" style="112" customWidth="1"/>
    <col min="4102" max="4102" width="10.5703125" style="112" customWidth="1"/>
    <col min="4103" max="4353" width="9.140625" style="112"/>
    <col min="4354" max="4354" width="28.85546875" style="112" customWidth="1"/>
    <col min="4355" max="4355" width="6.140625" style="112" customWidth="1"/>
    <col min="4356" max="4356" width="13.5703125" style="112" customWidth="1"/>
    <col min="4357" max="4357" width="13.7109375" style="112" customWidth="1"/>
    <col min="4358" max="4358" width="10.5703125" style="112" customWidth="1"/>
    <col min="4359" max="4609" width="9.140625" style="112"/>
    <col min="4610" max="4610" width="28.85546875" style="112" customWidth="1"/>
    <col min="4611" max="4611" width="6.140625" style="112" customWidth="1"/>
    <col min="4612" max="4612" width="13.5703125" style="112" customWidth="1"/>
    <col min="4613" max="4613" width="13.7109375" style="112" customWidth="1"/>
    <col min="4614" max="4614" width="10.5703125" style="112" customWidth="1"/>
    <col min="4615" max="4865" width="9.140625" style="112"/>
    <col min="4866" max="4866" width="28.85546875" style="112" customWidth="1"/>
    <col min="4867" max="4867" width="6.140625" style="112" customWidth="1"/>
    <col min="4868" max="4868" width="13.5703125" style="112" customWidth="1"/>
    <col min="4869" max="4869" width="13.7109375" style="112" customWidth="1"/>
    <col min="4870" max="4870" width="10.5703125" style="112" customWidth="1"/>
    <col min="4871" max="5121" width="9.140625" style="112"/>
    <col min="5122" max="5122" width="28.85546875" style="112" customWidth="1"/>
    <col min="5123" max="5123" width="6.140625" style="112" customWidth="1"/>
    <col min="5124" max="5124" width="13.5703125" style="112" customWidth="1"/>
    <col min="5125" max="5125" width="13.7109375" style="112" customWidth="1"/>
    <col min="5126" max="5126" width="10.5703125" style="112" customWidth="1"/>
    <col min="5127" max="5377" width="9.140625" style="112"/>
    <col min="5378" max="5378" width="28.85546875" style="112" customWidth="1"/>
    <col min="5379" max="5379" width="6.140625" style="112" customWidth="1"/>
    <col min="5380" max="5380" width="13.5703125" style="112" customWidth="1"/>
    <col min="5381" max="5381" width="13.7109375" style="112" customWidth="1"/>
    <col min="5382" max="5382" width="10.5703125" style="112" customWidth="1"/>
    <col min="5383" max="5633" width="9.140625" style="112"/>
    <col min="5634" max="5634" width="28.85546875" style="112" customWidth="1"/>
    <col min="5635" max="5635" width="6.140625" style="112" customWidth="1"/>
    <col min="5636" max="5636" width="13.5703125" style="112" customWidth="1"/>
    <col min="5637" max="5637" width="13.7109375" style="112" customWidth="1"/>
    <col min="5638" max="5638" width="10.5703125" style="112" customWidth="1"/>
    <col min="5639" max="5889" width="9.140625" style="112"/>
    <col min="5890" max="5890" width="28.85546875" style="112" customWidth="1"/>
    <col min="5891" max="5891" width="6.140625" style="112" customWidth="1"/>
    <col min="5892" max="5892" width="13.5703125" style="112" customWidth="1"/>
    <col min="5893" max="5893" width="13.7109375" style="112" customWidth="1"/>
    <col min="5894" max="5894" width="10.5703125" style="112" customWidth="1"/>
    <col min="5895" max="6145" width="9.140625" style="112"/>
    <col min="6146" max="6146" width="28.85546875" style="112" customWidth="1"/>
    <col min="6147" max="6147" width="6.140625" style="112" customWidth="1"/>
    <col min="6148" max="6148" width="13.5703125" style="112" customWidth="1"/>
    <col min="6149" max="6149" width="13.7109375" style="112" customWidth="1"/>
    <col min="6150" max="6150" width="10.5703125" style="112" customWidth="1"/>
    <col min="6151" max="6401" width="9.140625" style="112"/>
    <col min="6402" max="6402" width="28.85546875" style="112" customWidth="1"/>
    <col min="6403" max="6403" width="6.140625" style="112" customWidth="1"/>
    <col min="6404" max="6404" width="13.5703125" style="112" customWidth="1"/>
    <col min="6405" max="6405" width="13.7109375" style="112" customWidth="1"/>
    <col min="6406" max="6406" width="10.5703125" style="112" customWidth="1"/>
    <col min="6407" max="6657" width="9.140625" style="112"/>
    <col min="6658" max="6658" width="28.85546875" style="112" customWidth="1"/>
    <col min="6659" max="6659" width="6.140625" style="112" customWidth="1"/>
    <col min="6660" max="6660" width="13.5703125" style="112" customWidth="1"/>
    <col min="6661" max="6661" width="13.7109375" style="112" customWidth="1"/>
    <col min="6662" max="6662" width="10.5703125" style="112" customWidth="1"/>
    <col min="6663" max="6913" width="9.140625" style="112"/>
    <col min="6914" max="6914" width="28.85546875" style="112" customWidth="1"/>
    <col min="6915" max="6915" width="6.140625" style="112" customWidth="1"/>
    <col min="6916" max="6916" width="13.5703125" style="112" customWidth="1"/>
    <col min="6917" max="6917" width="13.7109375" style="112" customWidth="1"/>
    <col min="6918" max="6918" width="10.5703125" style="112" customWidth="1"/>
    <col min="6919" max="7169" width="9.140625" style="112"/>
    <col min="7170" max="7170" width="28.85546875" style="112" customWidth="1"/>
    <col min="7171" max="7171" width="6.140625" style="112" customWidth="1"/>
    <col min="7172" max="7172" width="13.5703125" style="112" customWidth="1"/>
    <col min="7173" max="7173" width="13.7109375" style="112" customWidth="1"/>
    <col min="7174" max="7174" width="10.5703125" style="112" customWidth="1"/>
    <col min="7175" max="7425" width="9.140625" style="112"/>
    <col min="7426" max="7426" width="28.85546875" style="112" customWidth="1"/>
    <col min="7427" max="7427" width="6.140625" style="112" customWidth="1"/>
    <col min="7428" max="7428" width="13.5703125" style="112" customWidth="1"/>
    <col min="7429" max="7429" width="13.7109375" style="112" customWidth="1"/>
    <col min="7430" max="7430" width="10.5703125" style="112" customWidth="1"/>
    <col min="7431" max="7681" width="9.140625" style="112"/>
    <col min="7682" max="7682" width="28.85546875" style="112" customWidth="1"/>
    <col min="7683" max="7683" width="6.140625" style="112" customWidth="1"/>
    <col min="7684" max="7684" width="13.5703125" style="112" customWidth="1"/>
    <col min="7685" max="7685" width="13.7109375" style="112" customWidth="1"/>
    <col min="7686" max="7686" width="10.5703125" style="112" customWidth="1"/>
    <col min="7687" max="7937" width="9.140625" style="112"/>
    <col min="7938" max="7938" width="28.85546875" style="112" customWidth="1"/>
    <col min="7939" max="7939" width="6.140625" style="112" customWidth="1"/>
    <col min="7940" max="7940" width="13.5703125" style="112" customWidth="1"/>
    <col min="7941" max="7941" width="13.7109375" style="112" customWidth="1"/>
    <col min="7942" max="7942" width="10.5703125" style="112" customWidth="1"/>
    <col min="7943" max="8193" width="9.140625" style="112"/>
    <col min="8194" max="8194" width="28.85546875" style="112" customWidth="1"/>
    <col min="8195" max="8195" width="6.140625" style="112" customWidth="1"/>
    <col min="8196" max="8196" width="13.5703125" style="112" customWidth="1"/>
    <col min="8197" max="8197" width="13.7109375" style="112" customWidth="1"/>
    <col min="8198" max="8198" width="10.5703125" style="112" customWidth="1"/>
    <col min="8199" max="8449" width="9.140625" style="112"/>
    <col min="8450" max="8450" width="28.85546875" style="112" customWidth="1"/>
    <col min="8451" max="8451" width="6.140625" style="112" customWidth="1"/>
    <col min="8452" max="8452" width="13.5703125" style="112" customWidth="1"/>
    <col min="8453" max="8453" width="13.7109375" style="112" customWidth="1"/>
    <col min="8454" max="8454" width="10.5703125" style="112" customWidth="1"/>
    <col min="8455" max="8705" width="9.140625" style="112"/>
    <col min="8706" max="8706" width="28.85546875" style="112" customWidth="1"/>
    <col min="8707" max="8707" width="6.140625" style="112" customWidth="1"/>
    <col min="8708" max="8708" width="13.5703125" style="112" customWidth="1"/>
    <col min="8709" max="8709" width="13.7109375" style="112" customWidth="1"/>
    <col min="8710" max="8710" width="10.5703125" style="112" customWidth="1"/>
    <col min="8711" max="8961" width="9.140625" style="112"/>
    <col min="8962" max="8962" width="28.85546875" style="112" customWidth="1"/>
    <col min="8963" max="8963" width="6.140625" style="112" customWidth="1"/>
    <col min="8964" max="8964" width="13.5703125" style="112" customWidth="1"/>
    <col min="8965" max="8965" width="13.7109375" style="112" customWidth="1"/>
    <col min="8966" max="8966" width="10.5703125" style="112" customWidth="1"/>
    <col min="8967" max="9217" width="9.140625" style="112"/>
    <col min="9218" max="9218" width="28.85546875" style="112" customWidth="1"/>
    <col min="9219" max="9219" width="6.140625" style="112" customWidth="1"/>
    <col min="9220" max="9220" width="13.5703125" style="112" customWidth="1"/>
    <col min="9221" max="9221" width="13.7109375" style="112" customWidth="1"/>
    <col min="9222" max="9222" width="10.5703125" style="112" customWidth="1"/>
    <col min="9223" max="9473" width="9.140625" style="112"/>
    <col min="9474" max="9474" width="28.85546875" style="112" customWidth="1"/>
    <col min="9475" max="9475" width="6.140625" style="112" customWidth="1"/>
    <col min="9476" max="9476" width="13.5703125" style="112" customWidth="1"/>
    <col min="9477" max="9477" width="13.7109375" style="112" customWidth="1"/>
    <col min="9478" max="9478" width="10.5703125" style="112" customWidth="1"/>
    <col min="9479" max="9729" width="9.140625" style="112"/>
    <col min="9730" max="9730" width="28.85546875" style="112" customWidth="1"/>
    <col min="9731" max="9731" width="6.140625" style="112" customWidth="1"/>
    <col min="9732" max="9732" width="13.5703125" style="112" customWidth="1"/>
    <col min="9733" max="9733" width="13.7109375" style="112" customWidth="1"/>
    <col min="9734" max="9734" width="10.5703125" style="112" customWidth="1"/>
    <col min="9735" max="9985" width="9.140625" style="112"/>
    <col min="9986" max="9986" width="28.85546875" style="112" customWidth="1"/>
    <col min="9987" max="9987" width="6.140625" style="112" customWidth="1"/>
    <col min="9988" max="9988" width="13.5703125" style="112" customWidth="1"/>
    <col min="9989" max="9989" width="13.7109375" style="112" customWidth="1"/>
    <col min="9990" max="9990" width="10.5703125" style="112" customWidth="1"/>
    <col min="9991" max="10241" width="9.140625" style="112"/>
    <col min="10242" max="10242" width="28.85546875" style="112" customWidth="1"/>
    <col min="10243" max="10243" width="6.140625" style="112" customWidth="1"/>
    <col min="10244" max="10244" width="13.5703125" style="112" customWidth="1"/>
    <col min="10245" max="10245" width="13.7109375" style="112" customWidth="1"/>
    <col min="10246" max="10246" width="10.5703125" style="112" customWidth="1"/>
    <col min="10247" max="10497" width="9.140625" style="112"/>
    <col min="10498" max="10498" width="28.85546875" style="112" customWidth="1"/>
    <col min="10499" max="10499" width="6.140625" style="112" customWidth="1"/>
    <col min="10500" max="10500" width="13.5703125" style="112" customWidth="1"/>
    <col min="10501" max="10501" width="13.7109375" style="112" customWidth="1"/>
    <col min="10502" max="10502" width="10.5703125" style="112" customWidth="1"/>
    <col min="10503" max="10753" width="9.140625" style="112"/>
    <col min="10754" max="10754" width="28.85546875" style="112" customWidth="1"/>
    <col min="10755" max="10755" width="6.140625" style="112" customWidth="1"/>
    <col min="10756" max="10756" width="13.5703125" style="112" customWidth="1"/>
    <col min="10757" max="10757" width="13.7109375" style="112" customWidth="1"/>
    <col min="10758" max="10758" width="10.5703125" style="112" customWidth="1"/>
    <col min="10759" max="11009" width="9.140625" style="112"/>
    <col min="11010" max="11010" width="28.85546875" style="112" customWidth="1"/>
    <col min="11011" max="11011" width="6.140625" style="112" customWidth="1"/>
    <col min="11012" max="11012" width="13.5703125" style="112" customWidth="1"/>
    <col min="11013" max="11013" width="13.7109375" style="112" customWidth="1"/>
    <col min="11014" max="11014" width="10.5703125" style="112" customWidth="1"/>
    <col min="11015" max="11265" width="9.140625" style="112"/>
    <col min="11266" max="11266" width="28.85546875" style="112" customWidth="1"/>
    <col min="11267" max="11267" width="6.140625" style="112" customWidth="1"/>
    <col min="11268" max="11268" width="13.5703125" style="112" customWidth="1"/>
    <col min="11269" max="11269" width="13.7109375" style="112" customWidth="1"/>
    <col min="11270" max="11270" width="10.5703125" style="112" customWidth="1"/>
    <col min="11271" max="11521" width="9.140625" style="112"/>
    <col min="11522" max="11522" width="28.85546875" style="112" customWidth="1"/>
    <col min="11523" max="11523" width="6.140625" style="112" customWidth="1"/>
    <col min="11524" max="11524" width="13.5703125" style="112" customWidth="1"/>
    <col min="11525" max="11525" width="13.7109375" style="112" customWidth="1"/>
    <col min="11526" max="11526" width="10.5703125" style="112" customWidth="1"/>
    <col min="11527" max="11777" width="9.140625" style="112"/>
    <col min="11778" max="11778" width="28.85546875" style="112" customWidth="1"/>
    <col min="11779" max="11779" width="6.140625" style="112" customWidth="1"/>
    <col min="11780" max="11780" width="13.5703125" style="112" customWidth="1"/>
    <col min="11781" max="11781" width="13.7109375" style="112" customWidth="1"/>
    <col min="11782" max="11782" width="10.5703125" style="112" customWidth="1"/>
    <col min="11783" max="12033" width="9.140625" style="112"/>
    <col min="12034" max="12034" width="28.85546875" style="112" customWidth="1"/>
    <col min="12035" max="12035" width="6.140625" style="112" customWidth="1"/>
    <col min="12036" max="12036" width="13.5703125" style="112" customWidth="1"/>
    <col min="12037" max="12037" width="13.7109375" style="112" customWidth="1"/>
    <col min="12038" max="12038" width="10.5703125" style="112" customWidth="1"/>
    <col min="12039" max="12289" width="9.140625" style="112"/>
    <col min="12290" max="12290" width="28.85546875" style="112" customWidth="1"/>
    <col min="12291" max="12291" width="6.140625" style="112" customWidth="1"/>
    <col min="12292" max="12292" width="13.5703125" style="112" customWidth="1"/>
    <col min="12293" max="12293" width="13.7109375" style="112" customWidth="1"/>
    <col min="12294" max="12294" width="10.5703125" style="112" customWidth="1"/>
    <col min="12295" max="12545" width="9.140625" style="112"/>
    <col min="12546" max="12546" width="28.85546875" style="112" customWidth="1"/>
    <col min="12547" max="12547" width="6.140625" style="112" customWidth="1"/>
    <col min="12548" max="12548" width="13.5703125" style="112" customWidth="1"/>
    <col min="12549" max="12549" width="13.7109375" style="112" customWidth="1"/>
    <col min="12550" max="12550" width="10.5703125" style="112" customWidth="1"/>
    <col min="12551" max="12801" width="9.140625" style="112"/>
    <col min="12802" max="12802" width="28.85546875" style="112" customWidth="1"/>
    <col min="12803" max="12803" width="6.140625" style="112" customWidth="1"/>
    <col min="12804" max="12804" width="13.5703125" style="112" customWidth="1"/>
    <col min="12805" max="12805" width="13.7109375" style="112" customWidth="1"/>
    <col min="12806" max="12806" width="10.5703125" style="112" customWidth="1"/>
    <col min="12807" max="13057" width="9.140625" style="112"/>
    <col min="13058" max="13058" width="28.85546875" style="112" customWidth="1"/>
    <col min="13059" max="13059" width="6.140625" style="112" customWidth="1"/>
    <col min="13060" max="13060" width="13.5703125" style="112" customWidth="1"/>
    <col min="13061" max="13061" width="13.7109375" style="112" customWidth="1"/>
    <col min="13062" max="13062" width="10.5703125" style="112" customWidth="1"/>
    <col min="13063" max="13313" width="9.140625" style="112"/>
    <col min="13314" max="13314" width="28.85546875" style="112" customWidth="1"/>
    <col min="13315" max="13315" width="6.140625" style="112" customWidth="1"/>
    <col min="13316" max="13316" width="13.5703125" style="112" customWidth="1"/>
    <col min="13317" max="13317" width="13.7109375" style="112" customWidth="1"/>
    <col min="13318" max="13318" width="10.5703125" style="112" customWidth="1"/>
    <col min="13319" max="13569" width="9.140625" style="112"/>
    <col min="13570" max="13570" width="28.85546875" style="112" customWidth="1"/>
    <col min="13571" max="13571" width="6.140625" style="112" customWidth="1"/>
    <col min="13572" max="13572" width="13.5703125" style="112" customWidth="1"/>
    <col min="13573" max="13573" width="13.7109375" style="112" customWidth="1"/>
    <col min="13574" max="13574" width="10.5703125" style="112" customWidth="1"/>
    <col min="13575" max="13825" width="9.140625" style="112"/>
    <col min="13826" max="13826" width="28.85546875" style="112" customWidth="1"/>
    <col min="13827" max="13827" width="6.140625" style="112" customWidth="1"/>
    <col min="13828" max="13828" width="13.5703125" style="112" customWidth="1"/>
    <col min="13829" max="13829" width="13.7109375" style="112" customWidth="1"/>
    <col min="13830" max="13830" width="10.5703125" style="112" customWidth="1"/>
    <col min="13831" max="14081" width="9.140625" style="112"/>
    <col min="14082" max="14082" width="28.85546875" style="112" customWidth="1"/>
    <col min="14083" max="14083" width="6.140625" style="112" customWidth="1"/>
    <col min="14084" max="14084" width="13.5703125" style="112" customWidth="1"/>
    <col min="14085" max="14085" width="13.7109375" style="112" customWidth="1"/>
    <col min="14086" max="14086" width="10.5703125" style="112" customWidth="1"/>
    <col min="14087" max="14337" width="9.140625" style="112"/>
    <col min="14338" max="14338" width="28.85546875" style="112" customWidth="1"/>
    <col min="14339" max="14339" width="6.140625" style="112" customWidth="1"/>
    <col min="14340" max="14340" width="13.5703125" style="112" customWidth="1"/>
    <col min="14341" max="14341" width="13.7109375" style="112" customWidth="1"/>
    <col min="14342" max="14342" width="10.5703125" style="112" customWidth="1"/>
    <col min="14343" max="14593" width="9.140625" style="112"/>
    <col min="14594" max="14594" width="28.85546875" style="112" customWidth="1"/>
    <col min="14595" max="14595" width="6.140625" style="112" customWidth="1"/>
    <col min="14596" max="14596" width="13.5703125" style="112" customWidth="1"/>
    <col min="14597" max="14597" width="13.7109375" style="112" customWidth="1"/>
    <col min="14598" max="14598" width="10.5703125" style="112" customWidth="1"/>
    <col min="14599" max="14849" width="9.140625" style="112"/>
    <col min="14850" max="14850" width="28.85546875" style="112" customWidth="1"/>
    <col min="14851" max="14851" width="6.140625" style="112" customWidth="1"/>
    <col min="14852" max="14852" width="13.5703125" style="112" customWidth="1"/>
    <col min="14853" max="14853" width="13.7109375" style="112" customWidth="1"/>
    <col min="14854" max="14854" width="10.5703125" style="112" customWidth="1"/>
    <col min="14855" max="15105" width="9.140625" style="112"/>
    <col min="15106" max="15106" width="28.85546875" style="112" customWidth="1"/>
    <col min="15107" max="15107" width="6.140625" style="112" customWidth="1"/>
    <col min="15108" max="15108" width="13.5703125" style="112" customWidth="1"/>
    <col min="15109" max="15109" width="13.7109375" style="112" customWidth="1"/>
    <col min="15110" max="15110" width="10.5703125" style="112" customWidth="1"/>
    <col min="15111" max="15361" width="9.140625" style="112"/>
    <col min="15362" max="15362" width="28.85546875" style="112" customWidth="1"/>
    <col min="15363" max="15363" width="6.140625" style="112" customWidth="1"/>
    <col min="15364" max="15364" width="13.5703125" style="112" customWidth="1"/>
    <col min="15365" max="15365" width="13.7109375" style="112" customWidth="1"/>
    <col min="15366" max="15366" width="10.5703125" style="112" customWidth="1"/>
    <col min="15367" max="15617" width="9.140625" style="112"/>
    <col min="15618" max="15618" width="28.85546875" style="112" customWidth="1"/>
    <col min="15619" max="15619" width="6.140625" style="112" customWidth="1"/>
    <col min="15620" max="15620" width="13.5703125" style="112" customWidth="1"/>
    <col min="15621" max="15621" width="13.7109375" style="112" customWidth="1"/>
    <col min="15622" max="15622" width="10.5703125" style="112" customWidth="1"/>
    <col min="15623" max="15873" width="9.140625" style="112"/>
    <col min="15874" max="15874" width="28.85546875" style="112" customWidth="1"/>
    <col min="15875" max="15875" width="6.140625" style="112" customWidth="1"/>
    <col min="15876" max="15876" width="13.5703125" style="112" customWidth="1"/>
    <col min="15877" max="15877" width="13.7109375" style="112" customWidth="1"/>
    <col min="15878" max="15878" width="10.5703125" style="112" customWidth="1"/>
    <col min="15879" max="16129" width="9.140625" style="112"/>
    <col min="16130" max="16130" width="28.85546875" style="112" customWidth="1"/>
    <col min="16131" max="16131" width="6.140625" style="112" customWidth="1"/>
    <col min="16132" max="16132" width="13.5703125" style="112" customWidth="1"/>
    <col min="16133" max="16133" width="13.7109375" style="112" customWidth="1"/>
    <col min="16134" max="16134" width="10.5703125" style="112" customWidth="1"/>
    <col min="16135" max="16384" width="9.140625" style="112"/>
  </cols>
  <sheetData>
    <row r="1" spans="1:6">
      <c r="A1" s="112" t="s">
        <v>506</v>
      </c>
      <c r="B1" s="115">
        <v>39094</v>
      </c>
      <c r="D1" s="134" t="s">
        <v>203</v>
      </c>
      <c r="E1" s="134" t="s">
        <v>216</v>
      </c>
      <c r="F1" s="134" t="s">
        <v>2</v>
      </c>
    </row>
    <row r="2" spans="1:6">
      <c r="A2" s="112" t="s">
        <v>507</v>
      </c>
      <c r="D2" s="135">
        <v>39083</v>
      </c>
      <c r="E2" s="136">
        <f>D2</f>
        <v>39083</v>
      </c>
      <c r="F2" s="137">
        <v>23</v>
      </c>
    </row>
    <row r="3" spans="1:6">
      <c r="D3" s="135">
        <f>D2+1</f>
        <v>39084</v>
      </c>
      <c r="E3" s="136">
        <f t="shared" ref="E3:E21" si="0">D3</f>
        <v>39084</v>
      </c>
      <c r="F3" s="137">
        <v>179</v>
      </c>
    </row>
    <row r="4" spans="1:6">
      <c r="D4" s="135">
        <f t="shared" ref="D4:D21" si="1">D3+1</f>
        <v>39085</v>
      </c>
      <c r="E4" s="136">
        <f t="shared" si="0"/>
        <v>39085</v>
      </c>
      <c r="F4" s="137">
        <v>149</v>
      </c>
    </row>
    <row r="5" spans="1:6">
      <c r="D5" s="135">
        <f t="shared" si="1"/>
        <v>39086</v>
      </c>
      <c r="E5" s="136">
        <f t="shared" si="0"/>
        <v>39086</v>
      </c>
      <c r="F5" s="137">
        <v>196</v>
      </c>
    </row>
    <row r="6" spans="1:6">
      <c r="D6" s="135">
        <f t="shared" si="1"/>
        <v>39087</v>
      </c>
      <c r="E6" s="136">
        <f t="shared" si="0"/>
        <v>39087</v>
      </c>
      <c r="F6" s="137">
        <v>131</v>
      </c>
    </row>
    <row r="7" spans="1:6">
      <c r="D7" s="135">
        <f t="shared" si="1"/>
        <v>39088</v>
      </c>
      <c r="E7" s="136">
        <f t="shared" si="0"/>
        <v>39088</v>
      </c>
      <c r="F7" s="137">
        <v>179</v>
      </c>
    </row>
    <row r="8" spans="1:6">
      <c r="D8" s="135">
        <f t="shared" si="1"/>
        <v>39089</v>
      </c>
      <c r="E8" s="136">
        <f t="shared" si="0"/>
        <v>39089</v>
      </c>
      <c r="F8" s="137">
        <v>134</v>
      </c>
    </row>
    <row r="9" spans="1:6">
      <c r="D9" s="135">
        <f t="shared" si="1"/>
        <v>39090</v>
      </c>
      <c r="E9" s="136">
        <f t="shared" si="0"/>
        <v>39090</v>
      </c>
      <c r="F9" s="137">
        <v>179</v>
      </c>
    </row>
    <row r="10" spans="1:6">
      <c r="D10" s="135">
        <f t="shared" si="1"/>
        <v>39091</v>
      </c>
      <c r="E10" s="136">
        <f t="shared" si="0"/>
        <v>39091</v>
      </c>
      <c r="F10" s="137">
        <v>193</v>
      </c>
    </row>
    <row r="11" spans="1:6">
      <c r="D11" s="135">
        <f t="shared" si="1"/>
        <v>39092</v>
      </c>
      <c r="E11" s="136">
        <f t="shared" si="0"/>
        <v>39092</v>
      </c>
      <c r="F11" s="137">
        <v>191</v>
      </c>
    </row>
    <row r="12" spans="1:6">
      <c r="D12" s="135">
        <f t="shared" si="1"/>
        <v>39093</v>
      </c>
      <c r="E12" s="136">
        <f t="shared" si="0"/>
        <v>39093</v>
      </c>
      <c r="F12" s="137">
        <v>176</v>
      </c>
    </row>
    <row r="13" spans="1:6">
      <c r="D13" s="135">
        <f t="shared" si="1"/>
        <v>39094</v>
      </c>
      <c r="E13" s="136">
        <f t="shared" si="0"/>
        <v>39094</v>
      </c>
      <c r="F13" s="137">
        <v>189</v>
      </c>
    </row>
    <row r="14" spans="1:6">
      <c r="D14" s="135">
        <f t="shared" si="1"/>
        <v>39095</v>
      </c>
      <c r="E14" s="136">
        <f t="shared" si="0"/>
        <v>39095</v>
      </c>
      <c r="F14" s="137">
        <v>163</v>
      </c>
    </row>
    <row r="15" spans="1:6">
      <c r="D15" s="135">
        <f t="shared" si="1"/>
        <v>39096</v>
      </c>
      <c r="E15" s="136">
        <f t="shared" si="0"/>
        <v>39096</v>
      </c>
      <c r="F15" s="137">
        <v>121</v>
      </c>
    </row>
    <row r="16" spans="1:6">
      <c r="D16" s="135">
        <f t="shared" si="1"/>
        <v>39097</v>
      </c>
      <c r="E16" s="136">
        <f t="shared" si="0"/>
        <v>39097</v>
      </c>
      <c r="F16" s="137">
        <v>100</v>
      </c>
    </row>
    <row r="17" spans="4:6">
      <c r="D17" s="135">
        <f t="shared" si="1"/>
        <v>39098</v>
      </c>
      <c r="E17" s="136">
        <f t="shared" si="0"/>
        <v>39098</v>
      </c>
      <c r="F17" s="137">
        <v>109</v>
      </c>
    </row>
    <row r="18" spans="4:6">
      <c r="D18" s="135">
        <f t="shared" si="1"/>
        <v>39099</v>
      </c>
      <c r="E18" s="136">
        <f t="shared" si="0"/>
        <v>39099</v>
      </c>
      <c r="F18" s="137">
        <v>151</v>
      </c>
    </row>
    <row r="19" spans="4:6">
      <c r="D19" s="135">
        <f t="shared" si="1"/>
        <v>39100</v>
      </c>
      <c r="E19" s="136">
        <f t="shared" si="0"/>
        <v>39100</v>
      </c>
      <c r="F19" s="137">
        <v>138</v>
      </c>
    </row>
    <row r="20" spans="4:6">
      <c r="D20" s="135">
        <f t="shared" si="1"/>
        <v>39101</v>
      </c>
      <c r="E20" s="136">
        <f t="shared" si="0"/>
        <v>39101</v>
      </c>
      <c r="F20" s="137">
        <v>114</v>
      </c>
    </row>
    <row r="21" spans="4:6">
      <c r="D21" s="135">
        <f t="shared" si="1"/>
        <v>39102</v>
      </c>
      <c r="E21" s="136">
        <f t="shared" si="0"/>
        <v>39102</v>
      </c>
      <c r="F21" s="137">
        <v>156</v>
      </c>
    </row>
  </sheetData>
  <pageMargins left="0.75" right="0.75" top="1" bottom="1" header="0.5" footer="0.5"/>
  <pageSetup orientation="portrait" verticalDpi="0" r:id="rId1"/>
  <headerFooter alignWithMargins="0"/>
</worksheet>
</file>

<file path=xl/worksheets/sheet15.xml><?xml version="1.0" encoding="utf-8"?>
<worksheet xmlns="http://schemas.openxmlformats.org/spreadsheetml/2006/main" xmlns:r="http://schemas.openxmlformats.org/officeDocument/2006/relationships">
  <sheetPr codeName="Sheet15"/>
  <dimension ref="A1:E8"/>
  <sheetViews>
    <sheetView workbookViewId="0"/>
  </sheetViews>
  <sheetFormatPr defaultRowHeight="15"/>
  <cols>
    <col min="1" max="1" width="18.140625" style="112" customWidth="1"/>
    <col min="2" max="256" width="9.140625" style="112"/>
    <col min="257" max="257" width="18.140625" style="112" customWidth="1"/>
    <col min="258" max="512" width="9.140625" style="112"/>
    <col min="513" max="513" width="18.140625" style="112" customWidth="1"/>
    <col min="514" max="768" width="9.140625" style="112"/>
    <col min="769" max="769" width="18.140625" style="112" customWidth="1"/>
    <col min="770" max="1024" width="9.140625" style="112"/>
    <col min="1025" max="1025" width="18.140625" style="112" customWidth="1"/>
    <col min="1026" max="1280" width="9.140625" style="112"/>
    <col min="1281" max="1281" width="18.140625" style="112" customWidth="1"/>
    <col min="1282" max="1536" width="9.140625" style="112"/>
    <col min="1537" max="1537" width="18.140625" style="112" customWidth="1"/>
    <col min="1538" max="1792" width="9.140625" style="112"/>
    <col min="1793" max="1793" width="18.140625" style="112" customWidth="1"/>
    <col min="1794" max="2048" width="9.140625" style="112"/>
    <col min="2049" max="2049" width="18.140625" style="112" customWidth="1"/>
    <col min="2050" max="2304" width="9.140625" style="112"/>
    <col min="2305" max="2305" width="18.140625" style="112" customWidth="1"/>
    <col min="2306" max="2560" width="9.140625" style="112"/>
    <col min="2561" max="2561" width="18.140625" style="112" customWidth="1"/>
    <col min="2562" max="2816" width="9.140625" style="112"/>
    <col min="2817" max="2817" width="18.140625" style="112" customWidth="1"/>
    <col min="2818" max="3072" width="9.140625" style="112"/>
    <col min="3073" max="3073" width="18.140625" style="112" customWidth="1"/>
    <col min="3074" max="3328" width="9.140625" style="112"/>
    <col min="3329" max="3329" width="18.140625" style="112" customWidth="1"/>
    <col min="3330" max="3584" width="9.140625" style="112"/>
    <col min="3585" max="3585" width="18.140625" style="112" customWidth="1"/>
    <col min="3586" max="3840" width="9.140625" style="112"/>
    <col min="3841" max="3841" width="18.140625" style="112" customWidth="1"/>
    <col min="3842" max="4096" width="9.140625" style="112"/>
    <col min="4097" max="4097" width="18.140625" style="112" customWidth="1"/>
    <col min="4098" max="4352" width="9.140625" style="112"/>
    <col min="4353" max="4353" width="18.140625" style="112" customWidth="1"/>
    <col min="4354" max="4608" width="9.140625" style="112"/>
    <col min="4609" max="4609" width="18.140625" style="112" customWidth="1"/>
    <col min="4610" max="4864" width="9.140625" style="112"/>
    <col min="4865" max="4865" width="18.140625" style="112" customWidth="1"/>
    <col min="4866" max="5120" width="9.140625" style="112"/>
    <col min="5121" max="5121" width="18.140625" style="112" customWidth="1"/>
    <col min="5122" max="5376" width="9.140625" style="112"/>
    <col min="5377" max="5377" width="18.140625" style="112" customWidth="1"/>
    <col min="5378" max="5632" width="9.140625" style="112"/>
    <col min="5633" max="5633" width="18.140625" style="112" customWidth="1"/>
    <col min="5634" max="5888" width="9.140625" style="112"/>
    <col min="5889" max="5889" width="18.140625" style="112" customWidth="1"/>
    <col min="5890" max="6144" width="9.140625" style="112"/>
    <col min="6145" max="6145" width="18.140625" style="112" customWidth="1"/>
    <col min="6146" max="6400" width="9.140625" style="112"/>
    <col min="6401" max="6401" width="18.140625" style="112" customWidth="1"/>
    <col min="6402" max="6656" width="9.140625" style="112"/>
    <col min="6657" max="6657" width="18.140625" style="112" customWidth="1"/>
    <col min="6658" max="6912" width="9.140625" style="112"/>
    <col min="6913" max="6913" width="18.140625" style="112" customWidth="1"/>
    <col min="6914" max="7168" width="9.140625" style="112"/>
    <col min="7169" max="7169" width="18.140625" style="112" customWidth="1"/>
    <col min="7170" max="7424" width="9.140625" style="112"/>
    <col min="7425" max="7425" width="18.140625" style="112" customWidth="1"/>
    <col min="7426" max="7680" width="9.140625" style="112"/>
    <col min="7681" max="7681" width="18.140625" style="112" customWidth="1"/>
    <col min="7682" max="7936" width="9.140625" style="112"/>
    <col min="7937" max="7937" width="18.140625" style="112" customWidth="1"/>
    <col min="7938" max="8192" width="9.140625" style="112"/>
    <col min="8193" max="8193" width="18.140625" style="112" customWidth="1"/>
    <col min="8194" max="8448" width="9.140625" style="112"/>
    <col min="8449" max="8449" width="18.140625" style="112" customWidth="1"/>
    <col min="8450" max="8704" width="9.140625" style="112"/>
    <col min="8705" max="8705" width="18.140625" style="112" customWidth="1"/>
    <col min="8706" max="8960" width="9.140625" style="112"/>
    <col min="8961" max="8961" width="18.140625" style="112" customWidth="1"/>
    <col min="8962" max="9216" width="9.140625" style="112"/>
    <col min="9217" max="9217" width="18.140625" style="112" customWidth="1"/>
    <col min="9218" max="9472" width="9.140625" style="112"/>
    <col min="9473" max="9473" width="18.140625" style="112" customWidth="1"/>
    <col min="9474" max="9728" width="9.140625" style="112"/>
    <col min="9729" max="9729" width="18.140625" style="112" customWidth="1"/>
    <col min="9730" max="9984" width="9.140625" style="112"/>
    <col min="9985" max="9985" width="18.140625" style="112" customWidth="1"/>
    <col min="9986" max="10240" width="9.140625" style="112"/>
    <col min="10241" max="10241" width="18.140625" style="112" customWidth="1"/>
    <col min="10242" max="10496" width="9.140625" style="112"/>
    <col min="10497" max="10497" width="18.140625" style="112" customWidth="1"/>
    <col min="10498" max="10752" width="9.140625" style="112"/>
    <col min="10753" max="10753" width="18.140625" style="112" customWidth="1"/>
    <col min="10754" max="11008" width="9.140625" style="112"/>
    <col min="11009" max="11009" width="18.140625" style="112" customWidth="1"/>
    <col min="11010" max="11264" width="9.140625" style="112"/>
    <col min="11265" max="11265" width="18.140625" style="112" customWidth="1"/>
    <col min="11266" max="11520" width="9.140625" style="112"/>
    <col min="11521" max="11521" width="18.140625" style="112" customWidth="1"/>
    <col min="11522" max="11776" width="9.140625" style="112"/>
    <col min="11777" max="11777" width="18.140625" style="112" customWidth="1"/>
    <col min="11778" max="12032" width="9.140625" style="112"/>
    <col min="12033" max="12033" width="18.140625" style="112" customWidth="1"/>
    <col min="12034" max="12288" width="9.140625" style="112"/>
    <col min="12289" max="12289" width="18.140625" style="112" customWidth="1"/>
    <col min="12290" max="12544" width="9.140625" style="112"/>
    <col min="12545" max="12545" width="18.140625" style="112" customWidth="1"/>
    <col min="12546" max="12800" width="9.140625" style="112"/>
    <col min="12801" max="12801" width="18.140625" style="112" customWidth="1"/>
    <col min="12802" max="13056" width="9.140625" style="112"/>
    <col min="13057" max="13057" width="18.140625" style="112" customWidth="1"/>
    <col min="13058" max="13312" width="9.140625" style="112"/>
    <col min="13313" max="13313" width="18.140625" style="112" customWidth="1"/>
    <col min="13314" max="13568" width="9.140625" style="112"/>
    <col min="13569" max="13569" width="18.140625" style="112" customWidth="1"/>
    <col min="13570" max="13824" width="9.140625" style="112"/>
    <col min="13825" max="13825" width="18.140625" style="112" customWidth="1"/>
    <col min="13826" max="14080" width="9.140625" style="112"/>
    <col min="14081" max="14081" width="18.140625" style="112" customWidth="1"/>
    <col min="14082" max="14336" width="9.140625" style="112"/>
    <col min="14337" max="14337" width="18.140625" style="112" customWidth="1"/>
    <col min="14338" max="14592" width="9.140625" style="112"/>
    <col min="14593" max="14593" width="18.140625" style="112" customWidth="1"/>
    <col min="14594" max="14848" width="9.140625" style="112"/>
    <col min="14849" max="14849" width="18.140625" style="112" customWidth="1"/>
    <col min="14850" max="15104" width="9.140625" style="112"/>
    <col min="15105" max="15105" width="18.140625" style="112" customWidth="1"/>
    <col min="15106" max="15360" width="9.140625" style="112"/>
    <col min="15361" max="15361" width="18.140625" style="112" customWidth="1"/>
    <col min="15362" max="15616" width="9.140625" style="112"/>
    <col min="15617" max="15617" width="18.140625" style="112" customWidth="1"/>
    <col min="15618" max="15872" width="9.140625" style="112"/>
    <col min="15873" max="15873" width="18.140625" style="112" customWidth="1"/>
    <col min="15874" max="16128" width="9.140625" style="112"/>
    <col min="16129" max="16129" width="18.140625" style="112" customWidth="1"/>
    <col min="16130" max="16384" width="9.140625" style="112"/>
  </cols>
  <sheetData>
    <row r="1" spans="1:5">
      <c r="A1" s="114" t="s">
        <v>508</v>
      </c>
      <c r="B1" s="112" t="s">
        <v>494</v>
      </c>
      <c r="D1" s="138" t="s">
        <v>509</v>
      </c>
      <c r="E1" s="138" t="s">
        <v>510</v>
      </c>
    </row>
    <row r="2" spans="1:5">
      <c r="D2" s="137" t="s">
        <v>511</v>
      </c>
      <c r="E2" s="137">
        <v>50</v>
      </c>
    </row>
    <row r="3" spans="1:5">
      <c r="A3" s="112" t="s">
        <v>512</v>
      </c>
      <c r="D3" s="137" t="s">
        <v>513</v>
      </c>
      <c r="E3" s="137">
        <v>25</v>
      </c>
    </row>
    <row r="4" spans="1:5">
      <c r="A4" s="112" t="s">
        <v>514</v>
      </c>
      <c r="D4" s="137" t="s">
        <v>515</v>
      </c>
      <c r="E4" s="137">
        <v>200</v>
      </c>
    </row>
    <row r="5" spans="1:5">
      <c r="A5" s="112" t="s">
        <v>516</v>
      </c>
      <c r="D5" s="137" t="s">
        <v>494</v>
      </c>
      <c r="E5" s="137">
        <v>300</v>
      </c>
    </row>
    <row r="6" spans="1:5">
      <c r="D6" s="137" t="s">
        <v>517</v>
      </c>
      <c r="E6" s="137">
        <v>400</v>
      </c>
    </row>
    <row r="7" spans="1:5">
      <c r="D7" s="137" t="s">
        <v>518</v>
      </c>
      <c r="E7" s="137">
        <v>100</v>
      </c>
    </row>
    <row r="8" spans="1:5">
      <c r="D8" s="137" t="s">
        <v>519</v>
      </c>
      <c r="E8" s="137">
        <v>150</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sheetPr codeName="Sheet16"/>
  <dimension ref="A1:G23"/>
  <sheetViews>
    <sheetView workbookViewId="0"/>
  </sheetViews>
  <sheetFormatPr defaultRowHeight="15"/>
  <cols>
    <col min="1" max="1" width="9.85546875" style="112" customWidth="1"/>
    <col min="2" max="2" width="11.7109375" style="112" customWidth="1"/>
    <col min="3" max="3" width="20.140625" style="112" customWidth="1"/>
    <col min="4" max="6" width="9.140625" style="112"/>
    <col min="7" max="7" width="24.42578125" style="112" customWidth="1"/>
    <col min="8" max="16384" width="9.140625" style="112"/>
  </cols>
  <sheetData>
    <row r="1" spans="1:7">
      <c r="A1" s="139" t="s">
        <v>520</v>
      </c>
      <c r="B1" s="139" t="s">
        <v>521</v>
      </c>
      <c r="C1" s="139" t="s">
        <v>522</v>
      </c>
      <c r="E1" s="140" t="s">
        <v>523</v>
      </c>
      <c r="F1" s="141" t="s">
        <v>524</v>
      </c>
    </row>
    <row r="2" spans="1:7">
      <c r="A2" s="142">
        <v>12</v>
      </c>
      <c r="B2" s="143">
        <v>0.33300000000000002</v>
      </c>
      <c r="C2" s="144" t="s">
        <v>525</v>
      </c>
    </row>
    <row r="3" spans="1:7">
      <c r="A3" s="142">
        <v>41</v>
      </c>
      <c r="B3" s="143">
        <v>0.39</v>
      </c>
      <c r="C3" s="145" t="s">
        <v>526</v>
      </c>
      <c r="E3" s="140" t="s">
        <v>521</v>
      </c>
      <c r="F3" s="146"/>
      <c r="G3" s="112" t="s">
        <v>527</v>
      </c>
    </row>
    <row r="4" spans="1:7">
      <c r="A4" s="142">
        <v>24</v>
      </c>
      <c r="B4" s="143">
        <v>0.33300000000000002</v>
      </c>
      <c r="C4" s="145" t="s">
        <v>528</v>
      </c>
      <c r="E4" s="140" t="s">
        <v>529</v>
      </c>
      <c r="G4" s="112" t="s">
        <v>527</v>
      </c>
    </row>
    <row r="5" spans="1:7">
      <c r="A5" s="142">
        <v>25</v>
      </c>
      <c r="B5" s="143">
        <v>0.16</v>
      </c>
      <c r="C5" s="144" t="s">
        <v>530</v>
      </c>
      <c r="E5" s="140"/>
    </row>
    <row r="6" spans="1:7">
      <c r="A6" s="142">
        <v>23</v>
      </c>
      <c r="B6" s="143">
        <v>0.217</v>
      </c>
      <c r="C6" s="145" t="s">
        <v>531</v>
      </c>
      <c r="E6" s="140" t="s">
        <v>521</v>
      </c>
      <c r="F6" s="146"/>
      <c r="G6" s="112" t="s">
        <v>532</v>
      </c>
    </row>
    <row r="7" spans="1:7">
      <c r="A7" s="142">
        <v>30</v>
      </c>
      <c r="B7" s="143">
        <v>0.3</v>
      </c>
      <c r="C7" s="145" t="s">
        <v>524</v>
      </c>
      <c r="E7" s="140" t="s">
        <v>529</v>
      </c>
      <c r="G7" s="112" t="s">
        <v>532</v>
      </c>
    </row>
    <row r="8" spans="1:7">
      <c r="A8" s="142">
        <v>0</v>
      </c>
      <c r="B8" s="143">
        <v>0</v>
      </c>
      <c r="C8" s="147" t="s">
        <v>533</v>
      </c>
    </row>
    <row r="9" spans="1:7">
      <c r="A9" s="142">
        <v>51</v>
      </c>
      <c r="B9" s="143">
        <v>0.33300000000000002</v>
      </c>
      <c r="C9" s="145" t="s">
        <v>534</v>
      </c>
    </row>
    <row r="10" spans="1:7">
      <c r="A10" s="142">
        <v>43</v>
      </c>
      <c r="B10" s="143">
        <v>0.186</v>
      </c>
      <c r="C10" s="145" t="s">
        <v>535</v>
      </c>
    </row>
    <row r="11" spans="1:7">
      <c r="A11" s="142">
        <v>36</v>
      </c>
      <c r="B11" s="143">
        <v>0.13900000000000001</v>
      </c>
      <c r="C11" s="144" t="s">
        <v>536</v>
      </c>
    </row>
    <row r="12" spans="1:7">
      <c r="A12" s="142">
        <v>9</v>
      </c>
      <c r="B12" s="143">
        <v>0.33300000000000002</v>
      </c>
      <c r="C12" s="145" t="s">
        <v>537</v>
      </c>
    </row>
    <row r="13" spans="1:7">
      <c r="A13" s="142">
        <v>16</v>
      </c>
      <c r="B13" s="143">
        <v>0.313</v>
      </c>
      <c r="C13" s="145" t="s">
        <v>538</v>
      </c>
    </row>
    <row r="14" spans="1:7">
      <c r="A14" s="142">
        <v>44</v>
      </c>
      <c r="B14" s="143">
        <v>0.34100000000000003</v>
      </c>
      <c r="C14" s="144" t="s">
        <v>539</v>
      </c>
    </row>
    <row r="15" spans="1:7">
      <c r="A15" s="142">
        <v>14</v>
      </c>
      <c r="B15" s="143">
        <v>0.28599999999999998</v>
      </c>
      <c r="C15" s="145" t="s">
        <v>540</v>
      </c>
    </row>
    <row r="16" spans="1:7">
      <c r="A16" s="142">
        <v>28</v>
      </c>
      <c r="B16" s="143">
        <v>0.32100000000000001</v>
      </c>
      <c r="C16" s="144" t="s">
        <v>541</v>
      </c>
    </row>
    <row r="19" spans="6:7">
      <c r="F19" s="148"/>
      <c r="G19" s="148"/>
    </row>
    <row r="20" spans="6:7">
      <c r="F20" s="148"/>
      <c r="G20" s="148"/>
    </row>
    <row r="21" spans="6:7">
      <c r="F21" s="148"/>
      <c r="G21" s="148"/>
    </row>
    <row r="22" spans="6:7">
      <c r="F22" s="148"/>
      <c r="G22" s="148"/>
    </row>
    <row r="23" spans="6:7">
      <c r="F23" s="148"/>
      <c r="G23" s="14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sheetPr codeName="Sheet17"/>
  <dimension ref="A1:K20"/>
  <sheetViews>
    <sheetView workbookViewId="0"/>
  </sheetViews>
  <sheetFormatPr defaultRowHeight="15"/>
  <cols>
    <col min="1" max="1" width="11.42578125" style="112" bestFit="1" customWidth="1"/>
    <col min="2" max="3" width="9.140625" style="112"/>
    <col min="4" max="4" width="9" style="112" customWidth="1"/>
    <col min="5" max="5" width="12" style="112" bestFit="1" customWidth="1"/>
    <col min="6" max="6" width="12" style="112" customWidth="1"/>
    <col min="7" max="7" width="15.42578125" style="112" customWidth="1"/>
    <col min="8" max="8" width="10.7109375" style="112" customWidth="1"/>
    <col min="9" max="9" width="9.140625" style="112"/>
    <col min="10" max="10" width="10.140625" style="112" customWidth="1"/>
    <col min="11" max="16384" width="9.140625" style="112"/>
  </cols>
  <sheetData>
    <row r="1" spans="1:11" ht="30">
      <c r="A1" s="149" t="s">
        <v>542</v>
      </c>
      <c r="B1" s="150" t="s">
        <v>543</v>
      </c>
      <c r="C1" s="149" t="s">
        <v>480</v>
      </c>
      <c r="D1" s="117" t="s">
        <v>544</v>
      </c>
      <c r="E1" s="149" t="s">
        <v>545</v>
      </c>
      <c r="F1" s="151"/>
      <c r="G1" s="116"/>
      <c r="H1" s="152" t="s">
        <v>546</v>
      </c>
      <c r="I1" s="152"/>
      <c r="J1" s="152" t="s">
        <v>547</v>
      </c>
      <c r="K1" s="152"/>
    </row>
    <row r="2" spans="1:11">
      <c r="A2" s="116" t="s">
        <v>548</v>
      </c>
      <c r="B2" s="153">
        <v>2</v>
      </c>
      <c r="C2" s="154">
        <v>120000</v>
      </c>
      <c r="D2" s="155"/>
      <c r="E2" s="154">
        <f>C2*D2</f>
        <v>0</v>
      </c>
      <c r="F2" s="156"/>
      <c r="G2" s="116"/>
      <c r="H2" s="134" t="s">
        <v>549</v>
      </c>
      <c r="I2" s="134" t="s">
        <v>550</v>
      </c>
      <c r="J2" s="134" t="s">
        <v>551</v>
      </c>
      <c r="K2" s="134" t="s">
        <v>552</v>
      </c>
    </row>
    <row r="3" spans="1:11">
      <c r="A3" s="112" t="s">
        <v>553</v>
      </c>
      <c r="B3" s="157">
        <v>1</v>
      </c>
      <c r="C3" s="158">
        <v>210921</v>
      </c>
      <c r="D3" s="155"/>
      <c r="E3" s="158">
        <f t="shared" ref="E3:E12" si="0">C3*D3</f>
        <v>0</v>
      </c>
      <c r="F3" s="156"/>
      <c r="H3" s="159">
        <v>0</v>
      </c>
      <c r="I3" s="160">
        <v>1.4999999999999999E-2</v>
      </c>
      <c r="J3" s="159">
        <v>0</v>
      </c>
      <c r="K3" s="160">
        <v>0.02</v>
      </c>
    </row>
    <row r="4" spans="1:11">
      <c r="A4" s="112" t="s">
        <v>554</v>
      </c>
      <c r="B4" s="157">
        <v>1</v>
      </c>
      <c r="C4" s="158">
        <v>100000</v>
      </c>
      <c r="D4" s="155"/>
      <c r="E4" s="158">
        <f t="shared" si="0"/>
        <v>0</v>
      </c>
      <c r="F4" s="156"/>
      <c r="H4" s="159">
        <f>H3+5000</f>
        <v>5000</v>
      </c>
      <c r="I4" s="160">
        <v>3.2500000000000001E-2</v>
      </c>
      <c r="J4" s="159">
        <v>50000</v>
      </c>
      <c r="K4" s="160">
        <v>6.25E-2</v>
      </c>
    </row>
    <row r="5" spans="1:11">
      <c r="A5" s="112" t="s">
        <v>530</v>
      </c>
      <c r="B5" s="157">
        <v>2</v>
      </c>
      <c r="C5" s="158">
        <v>87401</v>
      </c>
      <c r="D5" s="155"/>
      <c r="E5" s="158">
        <f t="shared" si="0"/>
        <v>0</v>
      </c>
      <c r="F5" s="156"/>
      <c r="H5" s="159">
        <f>H4+5000</f>
        <v>10000</v>
      </c>
      <c r="I5" s="160">
        <v>3.5000000000000003E-2</v>
      </c>
      <c r="J5" s="159">
        <v>100000</v>
      </c>
      <c r="K5" s="160">
        <v>7.2499999999999995E-2</v>
      </c>
    </row>
    <row r="6" spans="1:11">
      <c r="A6" s="112" t="s">
        <v>555</v>
      </c>
      <c r="B6" s="157">
        <v>6</v>
      </c>
      <c r="C6" s="158">
        <v>310983</v>
      </c>
      <c r="D6" s="155"/>
      <c r="E6" s="158">
        <f t="shared" si="0"/>
        <v>0</v>
      </c>
      <c r="F6" s="156"/>
      <c r="H6" s="159">
        <v>20000</v>
      </c>
      <c r="I6" s="160">
        <v>0.05</v>
      </c>
      <c r="J6" s="159">
        <v>200000</v>
      </c>
      <c r="K6" s="160">
        <v>8.2500000000000004E-2</v>
      </c>
    </row>
    <row r="7" spans="1:11">
      <c r="A7" s="112" t="s">
        <v>556</v>
      </c>
      <c r="B7" s="157">
        <v>3</v>
      </c>
      <c r="C7" s="158">
        <v>43902</v>
      </c>
      <c r="D7" s="155"/>
      <c r="E7" s="158">
        <f t="shared" si="0"/>
        <v>0</v>
      </c>
      <c r="F7" s="156"/>
      <c r="H7" s="159">
        <v>50000</v>
      </c>
      <c r="I7" s="160">
        <v>0.06</v>
      </c>
      <c r="J7" s="159">
        <v>300000</v>
      </c>
      <c r="K7" s="160">
        <v>9.2499999999999999E-2</v>
      </c>
    </row>
    <row r="8" spans="1:11">
      <c r="A8" s="112" t="s">
        <v>557</v>
      </c>
      <c r="B8" s="157">
        <v>2</v>
      </c>
      <c r="C8" s="158">
        <v>121021</v>
      </c>
      <c r="D8" s="155"/>
      <c r="E8" s="158">
        <f t="shared" si="0"/>
        <v>0</v>
      </c>
      <c r="F8" s="156"/>
      <c r="H8" s="159">
        <v>100000</v>
      </c>
      <c r="I8" s="160">
        <v>7.0000000000000007E-2</v>
      </c>
      <c r="J8" s="159">
        <v>500000</v>
      </c>
      <c r="K8" s="160">
        <v>0.1</v>
      </c>
    </row>
    <row r="9" spans="1:11">
      <c r="A9" s="112" t="s">
        <v>558</v>
      </c>
      <c r="B9" s="157">
        <v>3</v>
      </c>
      <c r="C9" s="158">
        <v>908</v>
      </c>
      <c r="D9" s="155"/>
      <c r="E9" s="158">
        <f t="shared" si="0"/>
        <v>0</v>
      </c>
      <c r="F9" s="156"/>
      <c r="H9" s="159">
        <v>250000</v>
      </c>
      <c r="I9" s="160">
        <v>0.08</v>
      </c>
    </row>
    <row r="10" spans="1:11">
      <c r="A10" s="112" t="s">
        <v>559</v>
      </c>
      <c r="B10" s="157">
        <v>1</v>
      </c>
      <c r="C10" s="158">
        <v>0</v>
      </c>
      <c r="D10" s="155"/>
      <c r="E10" s="158">
        <f t="shared" si="0"/>
        <v>0</v>
      </c>
      <c r="F10" s="156"/>
    </row>
    <row r="11" spans="1:11">
      <c r="A11" s="112" t="s">
        <v>560</v>
      </c>
      <c r="B11" s="157">
        <v>4</v>
      </c>
      <c r="C11" s="158">
        <v>359832</v>
      </c>
      <c r="D11" s="155"/>
      <c r="E11" s="158">
        <f t="shared" si="0"/>
        <v>0</v>
      </c>
      <c r="F11" s="156"/>
    </row>
    <row r="12" spans="1:11">
      <c r="A12" s="112" t="s">
        <v>561</v>
      </c>
      <c r="B12" s="157">
        <v>4</v>
      </c>
      <c r="C12" s="158">
        <v>502983</v>
      </c>
      <c r="D12" s="155"/>
      <c r="E12" s="158">
        <f t="shared" si="0"/>
        <v>0</v>
      </c>
      <c r="F12" s="156"/>
    </row>
    <row r="17" spans="9:11">
      <c r="I17" s="161"/>
      <c r="J17" s="161"/>
      <c r="K17" s="161"/>
    </row>
    <row r="18" spans="9:11">
      <c r="I18" s="161"/>
      <c r="J18" s="161"/>
      <c r="K18" s="161"/>
    </row>
    <row r="19" spans="9:11">
      <c r="I19" s="161"/>
      <c r="J19" s="161"/>
      <c r="K19" s="161"/>
    </row>
    <row r="20" spans="9:11">
      <c r="I20" s="161"/>
      <c r="J20" s="161"/>
      <c r="K20" s="16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8"/>
  <dimension ref="A1:F14"/>
  <sheetViews>
    <sheetView workbookViewId="0"/>
  </sheetViews>
  <sheetFormatPr defaultRowHeight="15"/>
  <cols>
    <col min="1" max="1" width="12.5703125" style="112" bestFit="1" customWidth="1"/>
    <col min="2" max="3" width="9.140625" style="112"/>
    <col min="4" max="4" width="6" style="112" customWidth="1"/>
    <col min="5" max="16384" width="9.140625" style="112"/>
  </cols>
  <sheetData>
    <row r="1" spans="1:6">
      <c r="A1" s="134" t="s">
        <v>562</v>
      </c>
      <c r="B1" s="134" t="s">
        <v>563</v>
      </c>
      <c r="C1" s="134" t="s">
        <v>564</v>
      </c>
      <c r="D1" s="116"/>
      <c r="E1" s="162" t="s">
        <v>563</v>
      </c>
      <c r="F1" s="162" t="s">
        <v>564</v>
      </c>
    </row>
    <row r="2" spans="1:6">
      <c r="A2" s="112" t="s">
        <v>565</v>
      </c>
      <c r="B2" s="112">
        <v>36</v>
      </c>
      <c r="C2" s="157"/>
      <c r="E2" s="163">
        <v>0</v>
      </c>
      <c r="F2" s="163" t="s">
        <v>566</v>
      </c>
    </row>
    <row r="3" spans="1:6">
      <c r="A3" s="112" t="s">
        <v>481</v>
      </c>
      <c r="B3" s="112">
        <v>68</v>
      </c>
      <c r="C3" s="157"/>
      <c r="E3" s="163">
        <v>40</v>
      </c>
      <c r="F3" s="163" t="s">
        <v>149</v>
      </c>
    </row>
    <row r="4" spans="1:6">
      <c r="A4" s="112" t="s">
        <v>567</v>
      </c>
      <c r="B4" s="112">
        <v>50</v>
      </c>
      <c r="C4" s="157"/>
      <c r="E4" s="163">
        <v>70</v>
      </c>
      <c r="F4" s="163" t="s">
        <v>139</v>
      </c>
    </row>
    <row r="5" spans="1:6">
      <c r="A5" s="112" t="s">
        <v>568</v>
      </c>
      <c r="B5" s="112">
        <v>77</v>
      </c>
      <c r="C5" s="157"/>
      <c r="E5" s="163">
        <v>80</v>
      </c>
      <c r="F5" s="163" t="s">
        <v>140</v>
      </c>
    </row>
    <row r="6" spans="1:6">
      <c r="A6" s="112" t="s">
        <v>530</v>
      </c>
      <c r="B6" s="112">
        <v>92</v>
      </c>
      <c r="C6" s="157"/>
      <c r="E6" s="163">
        <v>90</v>
      </c>
      <c r="F6" s="163" t="s">
        <v>143</v>
      </c>
    </row>
    <row r="7" spans="1:6">
      <c r="A7" s="112" t="s">
        <v>555</v>
      </c>
      <c r="B7" s="112">
        <v>100</v>
      </c>
      <c r="C7" s="157"/>
    </row>
    <row r="8" spans="1:6">
      <c r="A8" s="112" t="s">
        <v>534</v>
      </c>
      <c r="B8" s="112">
        <v>74</v>
      </c>
      <c r="C8" s="157"/>
    </row>
    <row r="9" spans="1:6">
      <c r="A9" s="112" t="s">
        <v>569</v>
      </c>
      <c r="B9" s="112">
        <v>45</v>
      </c>
      <c r="C9" s="157"/>
    </row>
    <row r="10" spans="1:6">
      <c r="A10" s="112" t="s">
        <v>570</v>
      </c>
      <c r="B10" s="112">
        <v>60</v>
      </c>
      <c r="C10" s="157"/>
    </row>
    <row r="11" spans="1:6">
      <c r="A11" s="112" t="s">
        <v>571</v>
      </c>
      <c r="B11" s="112">
        <v>89</v>
      </c>
      <c r="C11" s="157"/>
    </row>
    <row r="12" spans="1:6">
      <c r="A12" s="112" t="s">
        <v>572</v>
      </c>
      <c r="B12" s="112">
        <v>99</v>
      </c>
      <c r="C12" s="157"/>
    </row>
    <row r="13" spans="1:6">
      <c r="A13" s="112" t="s">
        <v>573</v>
      </c>
      <c r="B13" s="112">
        <v>91</v>
      </c>
      <c r="C13" s="157"/>
    </row>
    <row r="14" spans="1:6">
      <c r="A14" s="112" t="s">
        <v>574</v>
      </c>
      <c r="B14" s="112">
        <v>59</v>
      </c>
      <c r="C14" s="15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9"/>
  <dimension ref="A1:H22"/>
  <sheetViews>
    <sheetView workbookViewId="0">
      <selection activeCell="D1" sqref="D1"/>
    </sheetView>
  </sheetViews>
  <sheetFormatPr defaultRowHeight="15"/>
  <cols>
    <col min="1" max="1" width="17.5703125" style="112" bestFit="1" customWidth="1"/>
    <col min="2" max="2" width="25.42578125" style="112" customWidth="1"/>
    <col min="3" max="3" width="9.140625" style="112"/>
    <col min="4" max="4" width="13.42578125" style="112" customWidth="1"/>
    <col min="5" max="8" width="11.7109375" style="112" customWidth="1"/>
    <col min="9" max="16384" width="9.140625" style="112"/>
  </cols>
  <sheetData>
    <row r="1" spans="1:8">
      <c r="A1" s="164" t="s">
        <v>575</v>
      </c>
      <c r="B1" s="165" t="s">
        <v>576</v>
      </c>
      <c r="D1" s="166"/>
      <c r="E1" s="138" t="s">
        <v>577</v>
      </c>
      <c r="F1" s="138" t="s">
        <v>578</v>
      </c>
      <c r="G1" s="138" t="s">
        <v>579</v>
      </c>
      <c r="H1" s="138" t="s">
        <v>580</v>
      </c>
    </row>
    <row r="2" spans="1:8">
      <c r="A2" s="164" t="s">
        <v>581</v>
      </c>
      <c r="B2" s="165" t="s">
        <v>578</v>
      </c>
      <c r="D2" s="138" t="s">
        <v>29</v>
      </c>
      <c r="E2" s="159">
        <v>2892</v>
      </c>
      <c r="F2" s="159">
        <v>1771</v>
      </c>
      <c r="G2" s="159">
        <v>4718</v>
      </c>
      <c r="H2" s="159">
        <f t="shared" ref="H2:H13" si="0">SUM(E2:G2)</f>
        <v>9381</v>
      </c>
    </row>
    <row r="3" spans="1:8">
      <c r="A3" s="116"/>
      <c r="D3" s="138" t="s">
        <v>40</v>
      </c>
      <c r="E3" s="159">
        <v>3380</v>
      </c>
      <c r="F3" s="159">
        <v>4711</v>
      </c>
      <c r="G3" s="159">
        <v>2615</v>
      </c>
      <c r="H3" s="159">
        <f t="shared" si="0"/>
        <v>10706</v>
      </c>
    </row>
    <row r="4" spans="1:8">
      <c r="A4" s="164" t="s">
        <v>582</v>
      </c>
      <c r="B4" s="158">
        <f>MATCH(B1,D1:D14,)</f>
        <v>8</v>
      </c>
      <c r="D4" s="138" t="s">
        <v>41</v>
      </c>
      <c r="E4" s="159">
        <v>3744</v>
      </c>
      <c r="F4" s="159">
        <v>3223</v>
      </c>
      <c r="G4" s="159">
        <v>5312</v>
      </c>
      <c r="H4" s="159">
        <f t="shared" si="0"/>
        <v>12279</v>
      </c>
    </row>
    <row r="5" spans="1:8">
      <c r="A5" s="164" t="s">
        <v>583</v>
      </c>
      <c r="B5" s="158">
        <f>MATCH(B2,D1:H1,0)</f>
        <v>3</v>
      </c>
      <c r="D5" s="138" t="s">
        <v>584</v>
      </c>
      <c r="E5" s="159">
        <v>3221</v>
      </c>
      <c r="F5" s="159">
        <v>2438</v>
      </c>
      <c r="G5" s="159">
        <v>1108</v>
      </c>
      <c r="H5" s="159">
        <f t="shared" si="0"/>
        <v>6767</v>
      </c>
    </row>
    <row r="6" spans="1:8">
      <c r="A6" s="164" t="s">
        <v>585</v>
      </c>
      <c r="B6" s="158">
        <f>INDEX(D1:H14,B4,B5)</f>
        <v>3337</v>
      </c>
      <c r="D6" s="138" t="s">
        <v>586</v>
      </c>
      <c r="E6" s="159">
        <v>4839</v>
      </c>
      <c r="F6" s="159">
        <v>1999</v>
      </c>
      <c r="G6" s="159">
        <v>1994</v>
      </c>
      <c r="H6" s="159">
        <f t="shared" si="0"/>
        <v>8832</v>
      </c>
    </row>
    <row r="7" spans="1:8">
      <c r="A7" s="116"/>
      <c r="D7" s="138" t="s">
        <v>587</v>
      </c>
      <c r="E7" s="159">
        <v>3767</v>
      </c>
      <c r="F7" s="159">
        <v>5140</v>
      </c>
      <c r="G7" s="159">
        <v>3830</v>
      </c>
      <c r="H7" s="159">
        <f t="shared" si="0"/>
        <v>12737</v>
      </c>
    </row>
    <row r="8" spans="1:8">
      <c r="A8" s="116"/>
      <c r="D8" s="138" t="s">
        <v>576</v>
      </c>
      <c r="E8" s="159">
        <v>5467</v>
      </c>
      <c r="F8" s="159">
        <v>3337</v>
      </c>
      <c r="G8" s="159">
        <v>3232</v>
      </c>
      <c r="H8" s="159">
        <f t="shared" si="0"/>
        <v>12036</v>
      </c>
    </row>
    <row r="9" spans="1:8">
      <c r="A9" s="114" t="s">
        <v>588</v>
      </c>
      <c r="B9" s="158">
        <f>INDEX(D1:H14,MATCH(B1,D1:D14,0),MATCH(B2,D1:H1,0))</f>
        <v>3337</v>
      </c>
      <c r="D9" s="138" t="s">
        <v>589</v>
      </c>
      <c r="E9" s="159">
        <v>3154</v>
      </c>
      <c r="F9" s="159">
        <v>4895</v>
      </c>
      <c r="G9" s="159">
        <v>1607</v>
      </c>
      <c r="H9" s="159">
        <f t="shared" si="0"/>
        <v>9656</v>
      </c>
    </row>
    <row r="10" spans="1:8">
      <c r="D10" s="138" t="s">
        <v>590</v>
      </c>
      <c r="E10" s="159">
        <v>1718</v>
      </c>
      <c r="F10" s="159">
        <v>2040</v>
      </c>
      <c r="G10" s="159">
        <v>1563</v>
      </c>
      <c r="H10" s="159">
        <f t="shared" si="0"/>
        <v>5321</v>
      </c>
    </row>
    <row r="11" spans="1:8">
      <c r="D11" s="138" t="s">
        <v>591</v>
      </c>
      <c r="E11" s="159">
        <v>1548</v>
      </c>
      <c r="F11" s="159">
        <v>1061</v>
      </c>
      <c r="G11" s="159">
        <v>2590</v>
      </c>
      <c r="H11" s="159">
        <f t="shared" si="0"/>
        <v>5199</v>
      </c>
    </row>
    <row r="12" spans="1:8">
      <c r="D12" s="138" t="s">
        <v>592</v>
      </c>
      <c r="E12" s="159">
        <v>5083</v>
      </c>
      <c r="F12" s="159">
        <v>3558</v>
      </c>
      <c r="G12" s="159">
        <v>3960</v>
      </c>
      <c r="H12" s="159">
        <f t="shared" si="0"/>
        <v>12601</v>
      </c>
    </row>
    <row r="13" spans="1:8">
      <c r="D13" s="138" t="s">
        <v>593</v>
      </c>
      <c r="E13" s="159">
        <v>5753</v>
      </c>
      <c r="F13" s="159">
        <v>2839</v>
      </c>
      <c r="G13" s="159">
        <v>3013</v>
      </c>
      <c r="H13" s="159">
        <f t="shared" si="0"/>
        <v>11605</v>
      </c>
    </row>
    <row r="14" spans="1:8">
      <c r="D14" s="138" t="s">
        <v>25</v>
      </c>
      <c r="E14" s="159">
        <f>SUM(E2:E13)</f>
        <v>44566</v>
      </c>
      <c r="F14" s="159">
        <f>SUM(F2:F13)</f>
        <v>37012</v>
      </c>
      <c r="G14" s="159">
        <f>SUM(G2:G13)</f>
        <v>35542</v>
      </c>
      <c r="H14" s="159">
        <f>SUM(H2:H13)</f>
        <v>117120</v>
      </c>
    </row>
    <row r="18" spans="2:3">
      <c r="B18" s="148"/>
      <c r="C18" s="148"/>
    </row>
    <row r="19" spans="2:3">
      <c r="B19" s="148"/>
      <c r="C19" s="148"/>
    </row>
    <row r="20" spans="2:3">
      <c r="B20" s="148"/>
      <c r="C20" s="148"/>
    </row>
    <row r="21" spans="2:3">
      <c r="B21" s="148"/>
      <c r="C21" s="148"/>
    </row>
    <row r="22" spans="2:3">
      <c r="B22" s="148"/>
      <c r="C22" s="14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codeName="Sheet20"/>
  <dimension ref="A1:O51"/>
  <sheetViews>
    <sheetView showGridLines="0" workbookViewId="0">
      <selection activeCell="N1" sqref="N1"/>
    </sheetView>
  </sheetViews>
  <sheetFormatPr defaultRowHeight="15"/>
  <cols>
    <col min="1" max="1" width="34.7109375" style="42" bestFit="1" customWidth="1"/>
    <col min="2" max="2" width="6.7109375" style="42" bestFit="1" customWidth="1"/>
    <col min="3" max="3" width="4.28515625" style="42" bestFit="1" customWidth="1"/>
    <col min="4" max="4" width="13.5703125" style="42" bestFit="1" customWidth="1"/>
    <col min="5" max="5" width="11.5703125" style="42" bestFit="1" customWidth="1"/>
    <col min="6" max="6" width="10.5703125" style="42" bestFit="1" customWidth="1"/>
    <col min="7" max="7" width="12.7109375" style="42" bestFit="1" customWidth="1"/>
    <col min="8" max="9" width="10.85546875" style="42" bestFit="1" customWidth="1"/>
    <col min="10" max="10" width="9.140625" style="42"/>
    <col min="11" max="11" width="10.5703125" style="42" bestFit="1" customWidth="1"/>
    <col min="12" max="12" width="11.5703125" style="42" bestFit="1" customWidth="1"/>
    <col min="13" max="13" width="10.85546875" style="42" bestFit="1" customWidth="1"/>
    <col min="14" max="14" width="13.85546875" style="42" customWidth="1"/>
    <col min="15" max="15" width="12.5703125" style="42" bestFit="1" customWidth="1"/>
    <col min="16" max="16384" width="9.140625" style="42"/>
  </cols>
  <sheetData>
    <row r="1" spans="1:15">
      <c r="A1" s="367" t="s">
        <v>267</v>
      </c>
      <c r="B1" s="367"/>
      <c r="C1" s="367"/>
    </row>
    <row r="2" spans="1:15">
      <c r="A2" s="368" t="s">
        <v>594</v>
      </c>
      <c r="B2" s="368"/>
      <c r="C2" s="368"/>
      <c r="J2" s="368" t="s">
        <v>1197</v>
      </c>
      <c r="K2" s="368"/>
      <c r="L2" s="368"/>
      <c r="M2" s="368"/>
      <c r="N2" s="368"/>
      <c r="O2" s="368"/>
    </row>
    <row r="3" spans="1:15" ht="30">
      <c r="A3" s="355" t="s">
        <v>266</v>
      </c>
      <c r="B3" s="369">
        <v>50000</v>
      </c>
      <c r="C3" s="369"/>
      <c r="F3" s="348" t="s">
        <v>279</v>
      </c>
      <c r="G3" s="348" t="s">
        <v>1191</v>
      </c>
      <c r="J3" s="353" t="s">
        <v>26</v>
      </c>
      <c r="K3" s="353" t="s">
        <v>279</v>
      </c>
      <c r="L3" s="353" t="s">
        <v>280</v>
      </c>
      <c r="M3" s="353" t="s">
        <v>281</v>
      </c>
      <c r="N3" s="354" t="s">
        <v>1198</v>
      </c>
      <c r="O3" s="353" t="s">
        <v>1199</v>
      </c>
    </row>
    <row r="4" spans="1:15">
      <c r="A4" s="44" t="s">
        <v>268</v>
      </c>
      <c r="B4" s="167">
        <v>0.16</v>
      </c>
      <c r="C4" s="44" t="s">
        <v>269</v>
      </c>
      <c r="F4" s="42" t="s">
        <v>281</v>
      </c>
      <c r="G4" s="348" t="s">
        <v>1193</v>
      </c>
      <c r="J4" s="44">
        <v>1</v>
      </c>
      <c r="K4" s="352">
        <f>PMT($B$4/12,$C$5,$B$3)</f>
        <v>-1417.0140402395862</v>
      </c>
      <c r="L4" s="352">
        <f>PPMT($B$4/12,J4,$C$5,$B$3)</f>
        <v>-750.34737357291942</v>
      </c>
      <c r="M4" s="352">
        <f>IPMT($B$4/12,J4,$C$5,$B$3)</f>
        <v>-666.66666666666674</v>
      </c>
      <c r="N4" s="352">
        <f>SUM($L$4:L4)</f>
        <v>-750.34737357291942</v>
      </c>
      <c r="O4" s="352">
        <f>-$B$3-N4</f>
        <v>-49249.65262642708</v>
      </c>
    </row>
    <row r="5" spans="1:15">
      <c r="A5" s="44" t="s">
        <v>270</v>
      </c>
      <c r="B5" s="44" t="s">
        <v>271</v>
      </c>
      <c r="C5" s="44">
        <v>48</v>
      </c>
      <c r="D5" s="69"/>
      <c r="F5" s="42" t="s">
        <v>283</v>
      </c>
      <c r="G5" s="348" t="s">
        <v>1194</v>
      </c>
      <c r="J5" s="44">
        <v>2</v>
      </c>
      <c r="K5" s="352">
        <f t="shared" ref="K5:K51" si="0">PMT($B$4/12,$C$5,$B$3)</f>
        <v>-1417.0140402395862</v>
      </c>
      <c r="L5" s="352">
        <f t="shared" ref="L5:L51" si="1">PPMT($B$4/12,J5,$C$5,$B$3)</f>
        <v>-760.35200522055834</v>
      </c>
      <c r="M5" s="352">
        <f t="shared" ref="M5:M51" si="2">IPMT($B$4/12,J5,$C$5,$B$3)</f>
        <v>-656.66203501902783</v>
      </c>
      <c r="N5" s="352">
        <f>SUM($L$4:L5)</f>
        <v>-1510.6993787934778</v>
      </c>
      <c r="O5" s="352">
        <f t="shared" ref="O5:O51" si="3">-$B$3-N5</f>
        <v>-48489.300621206523</v>
      </c>
    </row>
    <row r="6" spans="1:15" ht="15.75" thickBot="1">
      <c r="F6" s="42" t="s">
        <v>280</v>
      </c>
      <c r="G6" s="348" t="s">
        <v>1195</v>
      </c>
      <c r="H6" s="69"/>
      <c r="I6" s="69"/>
      <c r="J6" s="44">
        <v>3</v>
      </c>
      <c r="K6" s="352">
        <f t="shared" si="0"/>
        <v>-1417.0140402395862</v>
      </c>
      <c r="L6" s="352">
        <f t="shared" si="1"/>
        <v>-770.49003195683269</v>
      </c>
      <c r="M6" s="352">
        <f t="shared" si="2"/>
        <v>-646.52400828275347</v>
      </c>
      <c r="N6" s="352">
        <f>SUM($L$4:L6)</f>
        <v>-2281.1894107503103</v>
      </c>
      <c r="O6" s="352">
        <f t="shared" si="3"/>
        <v>-47718.81058924969</v>
      </c>
    </row>
    <row r="7" spans="1:15" ht="15.75" thickBot="1">
      <c r="A7" s="42" t="s">
        <v>272</v>
      </c>
      <c r="D7" s="168">
        <f>PMT(B4/12,C5,B3)</f>
        <v>-1417.0140402395862</v>
      </c>
      <c r="E7" s="349" t="s">
        <v>279</v>
      </c>
      <c r="F7" s="42" t="s">
        <v>284</v>
      </c>
      <c r="G7" s="349" t="s">
        <v>1196</v>
      </c>
      <c r="H7" s="69"/>
      <c r="J7" s="44">
        <v>4</v>
      </c>
      <c r="K7" s="352">
        <f t="shared" si="0"/>
        <v>-1417.0140402395862</v>
      </c>
      <c r="L7" s="352">
        <f t="shared" si="1"/>
        <v>-780.76323238292377</v>
      </c>
      <c r="M7" s="352">
        <f t="shared" si="2"/>
        <v>-636.25080785666239</v>
      </c>
      <c r="N7" s="352">
        <f>SUM($L$4:L7)</f>
        <v>-3061.9526431332342</v>
      </c>
      <c r="O7" s="352">
        <f t="shared" si="3"/>
        <v>-46938.047356866766</v>
      </c>
    </row>
    <row r="8" spans="1:15" ht="15.75" thickBot="1">
      <c r="F8" s="42" t="s">
        <v>1192</v>
      </c>
      <c r="G8" s="349" t="s">
        <v>1192</v>
      </c>
      <c r="H8" s="69"/>
      <c r="I8" s="69"/>
      <c r="J8" s="44">
        <v>5</v>
      </c>
      <c r="K8" s="352">
        <f t="shared" si="0"/>
        <v>-1417.0140402395862</v>
      </c>
      <c r="L8" s="352">
        <f t="shared" si="1"/>
        <v>-791.17340881469624</v>
      </c>
      <c r="M8" s="352">
        <f t="shared" si="2"/>
        <v>-625.84063142488992</v>
      </c>
      <c r="N8" s="352">
        <f>SUM($L$4:L8)</f>
        <v>-3853.1260519479306</v>
      </c>
      <c r="O8" s="352">
        <f t="shared" si="3"/>
        <v>-46146.873948052067</v>
      </c>
    </row>
    <row r="9" spans="1:15" ht="15.75" thickBot="1">
      <c r="A9" s="42" t="s">
        <v>273</v>
      </c>
      <c r="D9" s="347">
        <f>PPMT(B4/12,5,48,B3)</f>
        <v>-791.17340881469624</v>
      </c>
      <c r="E9" s="349" t="s">
        <v>280</v>
      </c>
      <c r="G9" s="69"/>
      <c r="J9" s="44">
        <v>6</v>
      </c>
      <c r="K9" s="352">
        <f t="shared" si="0"/>
        <v>-1417.0140402395862</v>
      </c>
      <c r="L9" s="352">
        <f t="shared" si="1"/>
        <v>-801.7223875988924</v>
      </c>
      <c r="M9" s="352">
        <f t="shared" si="2"/>
        <v>-615.29165264069377</v>
      </c>
      <c r="N9" s="352">
        <f>SUM($L$4:L9)</f>
        <v>-4654.8484395468231</v>
      </c>
      <c r="O9" s="352">
        <f t="shared" si="3"/>
        <v>-45345.151560453174</v>
      </c>
    </row>
    <row r="10" spans="1:15">
      <c r="D10" s="69"/>
      <c r="E10" s="69"/>
      <c r="G10" s="69"/>
      <c r="I10" s="69"/>
      <c r="J10" s="44">
        <v>7</v>
      </c>
      <c r="K10" s="352">
        <f t="shared" si="0"/>
        <v>-1417.0140402395862</v>
      </c>
      <c r="L10" s="352">
        <f t="shared" si="1"/>
        <v>-812.41201943354417</v>
      </c>
      <c r="M10" s="352">
        <f t="shared" si="2"/>
        <v>-604.60202080604199</v>
      </c>
      <c r="N10" s="352">
        <f>SUM($L$4:L10)</f>
        <v>-5467.2604589803668</v>
      </c>
      <c r="O10" s="352">
        <f t="shared" si="3"/>
        <v>-44532.739541019633</v>
      </c>
    </row>
    <row r="11" spans="1:15" ht="15.75" thickBot="1">
      <c r="E11" s="69"/>
      <c r="G11" s="69"/>
      <c r="H11" s="69"/>
      <c r="I11" s="69"/>
      <c r="J11" s="44">
        <v>8</v>
      </c>
      <c r="K11" s="352">
        <f t="shared" si="0"/>
        <v>-1417.0140402395862</v>
      </c>
      <c r="L11" s="352">
        <f t="shared" si="1"/>
        <v>-823.24417969265824</v>
      </c>
      <c r="M11" s="352">
        <f t="shared" si="2"/>
        <v>-593.76986054692793</v>
      </c>
      <c r="N11" s="352">
        <f>SUM($L$4:L11)</f>
        <v>-6290.5046386730246</v>
      </c>
      <c r="O11" s="352">
        <f t="shared" si="3"/>
        <v>-43709.495361326975</v>
      </c>
    </row>
    <row r="12" spans="1:15" ht="15.75" thickBot="1">
      <c r="A12" s="42" t="s">
        <v>274</v>
      </c>
      <c r="D12" s="168">
        <f>IPMT(B4/12,5,C5,B3)</f>
        <v>-625.84063142488992</v>
      </c>
      <c r="E12" s="349" t="s">
        <v>281</v>
      </c>
      <c r="G12" s="69"/>
      <c r="J12" s="44">
        <v>9</v>
      </c>
      <c r="K12" s="352">
        <f t="shared" si="0"/>
        <v>-1417.0140402395862</v>
      </c>
      <c r="L12" s="352">
        <f t="shared" si="1"/>
        <v>-834.22076875522703</v>
      </c>
      <c r="M12" s="352">
        <f t="shared" si="2"/>
        <v>-582.79327148435914</v>
      </c>
      <c r="N12" s="352">
        <f>SUM($L$4:L12)</f>
        <v>-7124.7254074282519</v>
      </c>
      <c r="O12" s="352">
        <f t="shared" si="3"/>
        <v>-42875.274592571746</v>
      </c>
    </row>
    <row r="13" spans="1:15">
      <c r="D13" s="69"/>
      <c r="E13" s="69"/>
      <c r="G13" s="69"/>
      <c r="J13" s="44">
        <v>10</v>
      </c>
      <c r="K13" s="352">
        <f t="shared" si="0"/>
        <v>-1417.0140402395862</v>
      </c>
      <c r="L13" s="352">
        <f t="shared" si="1"/>
        <v>-845.34371233863021</v>
      </c>
      <c r="M13" s="352">
        <f t="shared" si="2"/>
        <v>-571.67032790095595</v>
      </c>
      <c r="N13" s="352">
        <f>SUM($L$4:L13)</f>
        <v>-7970.0691197668821</v>
      </c>
      <c r="O13" s="352">
        <f t="shared" si="3"/>
        <v>-42029.930880233122</v>
      </c>
    </row>
    <row r="14" spans="1:15" ht="15.75" thickBot="1">
      <c r="E14" s="69"/>
      <c r="G14" s="69"/>
      <c r="J14" s="44">
        <v>11</v>
      </c>
      <c r="K14" s="352">
        <f t="shared" si="0"/>
        <v>-1417.0140402395862</v>
      </c>
      <c r="L14" s="352">
        <f t="shared" si="1"/>
        <v>-856.61496183647876</v>
      </c>
      <c r="M14" s="352">
        <f t="shared" si="2"/>
        <v>-560.39907840310741</v>
      </c>
      <c r="N14" s="352">
        <f>SUM($L$4:L14)</f>
        <v>-8826.68408160336</v>
      </c>
      <c r="O14" s="352">
        <f t="shared" si="3"/>
        <v>-41173.315918396642</v>
      </c>
    </row>
    <row r="15" spans="1:15" ht="15.75" thickBot="1">
      <c r="A15" s="42" t="s">
        <v>275</v>
      </c>
      <c r="D15" s="169">
        <f>RATE(D17,D7,D19)*12</f>
        <v>0.16000000000000017</v>
      </c>
      <c r="E15" s="350" t="s">
        <v>1192</v>
      </c>
      <c r="F15" s="85"/>
      <c r="G15" s="84"/>
      <c r="J15" s="44">
        <v>12</v>
      </c>
      <c r="K15" s="352">
        <f t="shared" si="0"/>
        <v>-1417.0140402395862</v>
      </c>
      <c r="L15" s="352">
        <f t="shared" si="1"/>
        <v>-868.0364946609651</v>
      </c>
      <c r="M15" s="352">
        <f t="shared" si="2"/>
        <v>-548.97754557862106</v>
      </c>
      <c r="N15" s="352">
        <f>SUM($L$4:L15)</f>
        <v>-9694.7205762643243</v>
      </c>
      <c r="O15" s="352">
        <f t="shared" si="3"/>
        <v>-40305.279423735672</v>
      </c>
    </row>
    <row r="16" spans="1:15" ht="15.75" thickBot="1">
      <c r="E16" s="69"/>
      <c r="G16" s="77"/>
      <c r="J16" s="44">
        <v>13</v>
      </c>
      <c r="K16" s="352">
        <f t="shared" si="0"/>
        <v>-1417.0140402395862</v>
      </c>
      <c r="L16" s="352">
        <f t="shared" si="1"/>
        <v>-879.61031458977811</v>
      </c>
      <c r="M16" s="352">
        <f t="shared" si="2"/>
        <v>-537.40372564980805</v>
      </c>
      <c r="N16" s="352">
        <f>SUM($L$4:L16)</f>
        <v>-10574.330890854102</v>
      </c>
      <c r="O16" s="352">
        <f t="shared" si="3"/>
        <v>-39425.6691091459</v>
      </c>
    </row>
    <row r="17" spans="1:15" ht="15.75" thickBot="1">
      <c r="A17" s="42" t="s">
        <v>276</v>
      </c>
      <c r="D17" s="170">
        <f>NPER(B4/12,D7,B3)</f>
        <v>48.00000000000005</v>
      </c>
      <c r="E17" s="351" t="s">
        <v>283</v>
      </c>
      <c r="G17" s="81"/>
      <c r="J17" s="44">
        <v>14</v>
      </c>
      <c r="K17" s="352">
        <f t="shared" si="0"/>
        <v>-1417.0140402395862</v>
      </c>
      <c r="L17" s="352">
        <f t="shared" si="1"/>
        <v>-891.33845211764196</v>
      </c>
      <c r="M17" s="352">
        <f t="shared" si="2"/>
        <v>-525.6755881219442</v>
      </c>
      <c r="N17" s="352">
        <f>SUM($L$4:L17)</f>
        <v>-11465.669342971743</v>
      </c>
      <c r="O17" s="352">
        <f t="shared" si="3"/>
        <v>-38534.330657028258</v>
      </c>
    </row>
    <row r="18" spans="1:15" ht="15.75" thickBot="1">
      <c r="E18" s="69"/>
      <c r="J18" s="44">
        <v>15</v>
      </c>
      <c r="K18" s="352">
        <f t="shared" si="0"/>
        <v>-1417.0140402395862</v>
      </c>
      <c r="L18" s="352">
        <f t="shared" si="1"/>
        <v>-903.22296481254386</v>
      </c>
      <c r="M18" s="352">
        <f t="shared" si="2"/>
        <v>-513.7910754270423</v>
      </c>
      <c r="N18" s="352">
        <f>SUM($L$4:L18)</f>
        <v>-12368.892307784286</v>
      </c>
      <c r="O18" s="352">
        <f t="shared" si="3"/>
        <v>-37631.107692215715</v>
      </c>
    </row>
    <row r="19" spans="1:15" ht="15.75" thickBot="1">
      <c r="A19" s="42" t="s">
        <v>277</v>
      </c>
      <c r="D19" s="168">
        <f>PV(B4/12,D17,D7)</f>
        <v>50000</v>
      </c>
      <c r="E19" s="349" t="s">
        <v>284</v>
      </c>
      <c r="F19" s="69"/>
      <c r="G19" s="69"/>
      <c r="J19" s="44">
        <v>16</v>
      </c>
      <c r="K19" s="352">
        <f t="shared" si="0"/>
        <v>-1417.0140402395862</v>
      </c>
      <c r="L19" s="352">
        <f t="shared" si="1"/>
        <v>-915.26593767671125</v>
      </c>
      <c r="M19" s="352">
        <f t="shared" si="2"/>
        <v>-501.74810256287486</v>
      </c>
      <c r="N19" s="352">
        <f>SUM($L$4:L19)</f>
        <v>-13284.158245460998</v>
      </c>
      <c r="O19" s="352">
        <f t="shared" si="3"/>
        <v>-36715.841754539004</v>
      </c>
    </row>
    <row r="20" spans="1:15">
      <c r="D20" s="69"/>
      <c r="E20" s="69"/>
      <c r="G20" s="69"/>
      <c r="J20" s="44">
        <v>17</v>
      </c>
      <c r="K20" s="352">
        <f t="shared" si="0"/>
        <v>-1417.0140402395862</v>
      </c>
      <c r="L20" s="352">
        <f t="shared" si="1"/>
        <v>-927.46948351240087</v>
      </c>
      <c r="M20" s="352">
        <f t="shared" si="2"/>
        <v>-489.5445567271853</v>
      </c>
      <c r="N20" s="352">
        <f>SUM($L$4:L20)</f>
        <v>-14211.627728973399</v>
      </c>
      <c r="O20" s="352">
        <f t="shared" si="3"/>
        <v>-35788.372271026601</v>
      </c>
    </row>
    <row r="21" spans="1:15">
      <c r="E21" s="69"/>
      <c r="J21" s="44">
        <v>18</v>
      </c>
      <c r="K21" s="352">
        <f t="shared" si="0"/>
        <v>-1417.0140402395862</v>
      </c>
      <c r="L21" s="352">
        <f t="shared" si="1"/>
        <v>-939.83574329256635</v>
      </c>
      <c r="M21" s="352">
        <f t="shared" si="2"/>
        <v>-477.17829694701982</v>
      </c>
      <c r="N21" s="352">
        <f>SUM($L$4:L21)</f>
        <v>-15151.463472265965</v>
      </c>
      <c r="O21" s="352">
        <f t="shared" si="3"/>
        <v>-34848.536527734032</v>
      </c>
    </row>
    <row r="22" spans="1:15">
      <c r="E22" s="69"/>
      <c r="J22" s="44">
        <v>19</v>
      </c>
      <c r="K22" s="352">
        <f t="shared" si="0"/>
        <v>-1417.0140402395862</v>
      </c>
      <c r="L22" s="352">
        <f t="shared" si="1"/>
        <v>-952.36688653646729</v>
      </c>
      <c r="M22" s="352">
        <f t="shared" si="2"/>
        <v>-464.64715370311887</v>
      </c>
      <c r="N22" s="352">
        <f>SUM($L$4:L22)</f>
        <v>-16103.830358802432</v>
      </c>
      <c r="O22" s="352">
        <f t="shared" si="3"/>
        <v>-33896.169641197572</v>
      </c>
    </row>
    <row r="23" spans="1:15">
      <c r="J23" s="44">
        <v>20</v>
      </c>
      <c r="K23" s="352">
        <f t="shared" si="0"/>
        <v>-1417.0140402395862</v>
      </c>
      <c r="L23" s="352">
        <f t="shared" si="1"/>
        <v>-965.06511169028693</v>
      </c>
      <c r="M23" s="352">
        <f t="shared" si="2"/>
        <v>-451.94892854929924</v>
      </c>
      <c r="N23" s="352">
        <f>SUM($L$4:L23)</f>
        <v>-17068.89547049272</v>
      </c>
      <c r="O23" s="352">
        <f t="shared" si="3"/>
        <v>-32931.104529507284</v>
      </c>
    </row>
    <row r="24" spans="1:15">
      <c r="J24" s="44">
        <v>21</v>
      </c>
      <c r="K24" s="352">
        <f t="shared" si="0"/>
        <v>-1417.0140402395862</v>
      </c>
      <c r="L24" s="352">
        <f t="shared" si="1"/>
        <v>-977.93264651282402</v>
      </c>
      <c r="M24" s="352">
        <f t="shared" si="2"/>
        <v>-439.08139372676209</v>
      </c>
      <c r="N24" s="352">
        <f>SUM($L$4:L24)</f>
        <v>-18046.828117005545</v>
      </c>
      <c r="O24" s="352">
        <f t="shared" si="3"/>
        <v>-31953.171882994455</v>
      </c>
    </row>
    <row r="25" spans="1:15">
      <c r="J25" s="44">
        <v>22</v>
      </c>
      <c r="K25" s="352">
        <f t="shared" si="0"/>
        <v>-1417.0140402395862</v>
      </c>
      <c r="L25" s="352">
        <f t="shared" si="1"/>
        <v>-990.97174846632856</v>
      </c>
      <c r="M25" s="352">
        <f t="shared" si="2"/>
        <v>-426.04229177325755</v>
      </c>
      <c r="N25" s="352">
        <f>SUM($L$4:L25)</f>
        <v>-19037.799865471872</v>
      </c>
      <c r="O25" s="352">
        <f t="shared" si="3"/>
        <v>-30962.200134528128</v>
      </c>
    </row>
    <row r="26" spans="1:15">
      <c r="J26" s="44">
        <v>23</v>
      </c>
      <c r="K26" s="352">
        <f t="shared" si="0"/>
        <v>-1417.0140402395862</v>
      </c>
      <c r="L26" s="352">
        <f t="shared" si="1"/>
        <v>-1004.1847051125465</v>
      </c>
      <c r="M26" s="352">
        <f t="shared" si="2"/>
        <v>-412.82933512703977</v>
      </c>
      <c r="N26" s="352">
        <f>SUM($L$4:L26)</f>
        <v>-20041.98457058442</v>
      </c>
      <c r="O26" s="352">
        <f t="shared" si="3"/>
        <v>-29958.01542941558</v>
      </c>
    </row>
    <row r="27" spans="1:15">
      <c r="J27" s="44">
        <v>24</v>
      </c>
      <c r="K27" s="352">
        <f t="shared" si="0"/>
        <v>-1417.0140402395862</v>
      </c>
      <c r="L27" s="352">
        <f t="shared" si="1"/>
        <v>-1017.5738345140471</v>
      </c>
      <c r="M27" s="352">
        <f t="shared" si="2"/>
        <v>-399.44020572553904</v>
      </c>
      <c r="N27" s="352">
        <f>SUM($L$4:L27)</f>
        <v>-21059.558405098469</v>
      </c>
      <c r="O27" s="352">
        <f t="shared" si="3"/>
        <v>-28940.441594901531</v>
      </c>
    </row>
    <row r="28" spans="1:15">
      <c r="J28" s="44">
        <v>25</v>
      </c>
      <c r="K28" s="352">
        <f t="shared" si="0"/>
        <v>-1417.0140402395862</v>
      </c>
      <c r="L28" s="352">
        <f t="shared" si="1"/>
        <v>-1031.1414856409012</v>
      </c>
      <c r="M28" s="352">
        <f t="shared" si="2"/>
        <v>-385.87255459868487</v>
      </c>
      <c r="N28" s="352">
        <f>SUM($L$4:L28)</f>
        <v>-22090.699890739372</v>
      </c>
      <c r="O28" s="352">
        <f t="shared" si="3"/>
        <v>-27909.300109260628</v>
      </c>
    </row>
    <row r="29" spans="1:15">
      <c r="J29" s="44">
        <v>26</v>
      </c>
      <c r="K29" s="352">
        <f t="shared" si="0"/>
        <v>-1417.0140402395862</v>
      </c>
      <c r="L29" s="352">
        <f t="shared" si="1"/>
        <v>-1044.8900387827798</v>
      </c>
      <c r="M29" s="352">
        <f t="shared" si="2"/>
        <v>-372.12400145680624</v>
      </c>
      <c r="N29" s="352">
        <f>SUM($L$4:L29)</f>
        <v>-23135.589929522153</v>
      </c>
      <c r="O29" s="352">
        <f t="shared" si="3"/>
        <v>-26864.410070477847</v>
      </c>
    </row>
    <row r="30" spans="1:15">
      <c r="J30" s="44">
        <v>27</v>
      </c>
      <c r="K30" s="352">
        <f t="shared" si="0"/>
        <v>-1417.0140402395862</v>
      </c>
      <c r="L30" s="352">
        <f t="shared" si="1"/>
        <v>-1058.8219059665505</v>
      </c>
      <c r="M30" s="352">
        <f t="shared" si="2"/>
        <v>-358.19213427303566</v>
      </c>
      <c r="N30" s="352">
        <f>SUM($L$4:L30)</f>
        <v>-24194.411835488703</v>
      </c>
      <c r="O30" s="352">
        <f t="shared" si="3"/>
        <v>-25805.588164511297</v>
      </c>
    </row>
    <row r="31" spans="1:15">
      <c r="J31" s="44">
        <v>28</v>
      </c>
      <c r="K31" s="352">
        <f t="shared" si="0"/>
        <v>-1417.0140402395862</v>
      </c>
      <c r="L31" s="352">
        <f t="shared" si="1"/>
        <v>-1072.9395313794378</v>
      </c>
      <c r="M31" s="352">
        <f t="shared" si="2"/>
        <v>-344.07450886014834</v>
      </c>
      <c r="N31" s="352">
        <f>SUM($L$4:L31)</f>
        <v>-25267.351366868141</v>
      </c>
      <c r="O31" s="352">
        <f t="shared" si="3"/>
        <v>-24732.648633131859</v>
      </c>
    </row>
    <row r="32" spans="1:15">
      <c r="J32" s="44">
        <v>29</v>
      </c>
      <c r="K32" s="352">
        <f t="shared" si="0"/>
        <v>-1417.0140402395862</v>
      </c>
      <c r="L32" s="352">
        <f t="shared" si="1"/>
        <v>-1087.2453917978305</v>
      </c>
      <c r="M32" s="352">
        <f t="shared" si="2"/>
        <v>-329.76864844175554</v>
      </c>
      <c r="N32" s="352">
        <f>SUM($L$4:L32)</f>
        <v>-26354.596758665972</v>
      </c>
      <c r="O32" s="352">
        <f t="shared" si="3"/>
        <v>-23645.403241334028</v>
      </c>
    </row>
    <row r="33" spans="10:15">
      <c r="J33" s="44">
        <v>30</v>
      </c>
      <c r="K33" s="352">
        <f t="shared" si="0"/>
        <v>-1417.0140402395862</v>
      </c>
      <c r="L33" s="352">
        <f t="shared" si="1"/>
        <v>-1101.7419970218018</v>
      </c>
      <c r="M33" s="352">
        <f t="shared" si="2"/>
        <v>-315.27204321778441</v>
      </c>
      <c r="N33" s="352">
        <f>SUM($L$4:L33)</f>
        <v>-27456.338755687775</v>
      </c>
      <c r="O33" s="352">
        <f t="shared" si="3"/>
        <v>-22543.661244312225</v>
      </c>
    </row>
    <row r="34" spans="10:15">
      <c r="J34" s="44">
        <v>31</v>
      </c>
      <c r="K34" s="352">
        <f t="shared" si="0"/>
        <v>-1417.0140402395862</v>
      </c>
      <c r="L34" s="352">
        <f t="shared" si="1"/>
        <v>-1116.4318903154258</v>
      </c>
      <c r="M34" s="352">
        <f t="shared" si="2"/>
        <v>-300.58214992416038</v>
      </c>
      <c r="N34" s="352">
        <f>SUM($L$4:L34)</f>
        <v>-28572.770646003202</v>
      </c>
      <c r="O34" s="352">
        <f t="shared" si="3"/>
        <v>-21427.229353996798</v>
      </c>
    </row>
    <row r="35" spans="10:15">
      <c r="J35" s="44">
        <v>32</v>
      </c>
      <c r="K35" s="352">
        <f t="shared" si="0"/>
        <v>-1417.0140402395862</v>
      </c>
      <c r="L35" s="352">
        <f t="shared" si="1"/>
        <v>-1131.317648852965</v>
      </c>
      <c r="M35" s="352">
        <f t="shared" si="2"/>
        <v>-285.69639138662114</v>
      </c>
      <c r="N35" s="352">
        <f>SUM($L$4:L35)</f>
        <v>-29704.088294856167</v>
      </c>
      <c r="O35" s="352">
        <f t="shared" si="3"/>
        <v>-20295.911705143833</v>
      </c>
    </row>
    <row r="36" spans="10:15">
      <c r="J36" s="44">
        <v>33</v>
      </c>
      <c r="K36" s="352">
        <f t="shared" si="0"/>
        <v>-1417.0140402395862</v>
      </c>
      <c r="L36" s="352">
        <f t="shared" si="1"/>
        <v>-1146.4018841710047</v>
      </c>
      <c r="M36" s="352">
        <f t="shared" si="2"/>
        <v>-270.6121560685815</v>
      </c>
      <c r="N36" s="352">
        <f>SUM($L$4:L36)</f>
        <v>-30850.490179027172</v>
      </c>
      <c r="O36" s="352">
        <f t="shared" si="3"/>
        <v>-19149.509820972828</v>
      </c>
    </row>
    <row r="37" spans="10:15">
      <c r="J37" s="44">
        <v>34</v>
      </c>
      <c r="K37" s="352">
        <f t="shared" si="0"/>
        <v>-1417.0140402395862</v>
      </c>
      <c r="L37" s="352">
        <f t="shared" si="1"/>
        <v>-1161.6872426266182</v>
      </c>
      <c r="M37" s="352">
        <f t="shared" si="2"/>
        <v>-255.32679761296808</v>
      </c>
      <c r="N37" s="352">
        <f>SUM($L$4:L37)</f>
        <v>-32012.177421653789</v>
      </c>
      <c r="O37" s="352">
        <f t="shared" si="3"/>
        <v>-17987.822578346211</v>
      </c>
    </row>
    <row r="38" spans="10:15">
      <c r="J38" s="44">
        <v>35</v>
      </c>
      <c r="K38" s="352">
        <f t="shared" si="0"/>
        <v>-1417.0140402395862</v>
      </c>
      <c r="L38" s="352">
        <f t="shared" si="1"/>
        <v>-1177.17640586164</v>
      </c>
      <c r="M38" s="352">
        <f t="shared" si="2"/>
        <v>-239.8376343779463</v>
      </c>
      <c r="N38" s="352">
        <f>SUM($L$4:L38)</f>
        <v>-33189.353827515428</v>
      </c>
      <c r="O38" s="352">
        <f t="shared" si="3"/>
        <v>-16810.646172484572</v>
      </c>
    </row>
    <row r="39" spans="10:15">
      <c r="J39" s="44">
        <v>36</v>
      </c>
      <c r="K39" s="352">
        <f t="shared" si="0"/>
        <v>-1417.0140402395862</v>
      </c>
      <c r="L39" s="352">
        <f t="shared" si="1"/>
        <v>-1192.8720912731285</v>
      </c>
      <c r="M39" s="352">
        <f t="shared" si="2"/>
        <v>-224.14194896645776</v>
      </c>
      <c r="N39" s="352">
        <f>SUM($L$4:L39)</f>
        <v>-34382.225918788557</v>
      </c>
      <c r="O39" s="352">
        <f t="shared" si="3"/>
        <v>-15617.774081211443</v>
      </c>
    </row>
    <row r="40" spans="10:15">
      <c r="J40" s="44">
        <v>37</v>
      </c>
      <c r="K40" s="352">
        <f t="shared" si="0"/>
        <v>-1417.0140402395862</v>
      </c>
      <c r="L40" s="352">
        <f t="shared" si="1"/>
        <v>-1208.7770524901034</v>
      </c>
      <c r="M40" s="352">
        <f t="shared" si="2"/>
        <v>-208.23698774948272</v>
      </c>
      <c r="N40" s="352">
        <f>SUM($L$4:L40)</f>
        <v>-35591.002971278664</v>
      </c>
      <c r="O40" s="352">
        <f t="shared" si="3"/>
        <v>-14408.997028721336</v>
      </c>
    </row>
    <row r="41" spans="10:15">
      <c r="J41" s="44">
        <v>38</v>
      </c>
      <c r="K41" s="352">
        <f t="shared" si="0"/>
        <v>-1417.0140402395862</v>
      </c>
      <c r="L41" s="352">
        <f t="shared" si="1"/>
        <v>-1224.8940798566384</v>
      </c>
      <c r="M41" s="352">
        <f t="shared" si="2"/>
        <v>-192.11996038294768</v>
      </c>
      <c r="N41" s="352">
        <f>SUM($L$4:L41)</f>
        <v>-36815.897051135304</v>
      </c>
      <c r="O41" s="352">
        <f t="shared" si="3"/>
        <v>-13184.102948864696</v>
      </c>
    </row>
    <row r="42" spans="10:15">
      <c r="J42" s="44">
        <v>39</v>
      </c>
      <c r="K42" s="352">
        <f t="shared" si="0"/>
        <v>-1417.0140402395862</v>
      </c>
      <c r="L42" s="352">
        <f t="shared" si="1"/>
        <v>-1241.2260009213937</v>
      </c>
      <c r="M42" s="352">
        <f t="shared" si="2"/>
        <v>-175.78803931819238</v>
      </c>
      <c r="N42" s="352">
        <f>SUM($L$4:L42)</f>
        <v>-38057.123052056697</v>
      </c>
      <c r="O42" s="352">
        <f t="shared" si="3"/>
        <v>-11942.876947943303</v>
      </c>
    </row>
    <row r="43" spans="10:15">
      <c r="J43" s="44">
        <v>40</v>
      </c>
      <c r="K43" s="352">
        <f t="shared" si="0"/>
        <v>-1417.0140402395862</v>
      </c>
      <c r="L43" s="352">
        <f t="shared" si="1"/>
        <v>-1257.7756809336793</v>
      </c>
      <c r="M43" s="352">
        <f t="shared" si="2"/>
        <v>-159.23835930590693</v>
      </c>
      <c r="N43" s="352">
        <f>SUM($L$4:L43)</f>
        <v>-39314.898732990376</v>
      </c>
      <c r="O43" s="352">
        <f t="shared" si="3"/>
        <v>-10685.101267009624</v>
      </c>
    </row>
    <row r="44" spans="10:15">
      <c r="J44" s="44">
        <v>41</v>
      </c>
      <c r="K44" s="352">
        <f t="shared" si="0"/>
        <v>-1417.0140402395862</v>
      </c>
      <c r="L44" s="352">
        <f t="shared" si="1"/>
        <v>-1274.5460233461283</v>
      </c>
      <c r="M44" s="352">
        <f t="shared" si="2"/>
        <v>-142.46801689345779</v>
      </c>
      <c r="N44" s="352">
        <f>SUM($L$4:L44)</f>
        <v>-40589.444756336503</v>
      </c>
      <c r="O44" s="352">
        <f t="shared" si="3"/>
        <v>-9410.5552436634971</v>
      </c>
    </row>
    <row r="45" spans="10:15">
      <c r="J45" s="44">
        <v>42</v>
      </c>
      <c r="K45" s="352">
        <f t="shared" si="0"/>
        <v>-1417.0140402395862</v>
      </c>
      <c r="L45" s="352">
        <f t="shared" si="1"/>
        <v>-1291.5399703240769</v>
      </c>
      <c r="M45" s="352">
        <f t="shared" si="2"/>
        <v>-125.47406991550932</v>
      </c>
      <c r="N45" s="352">
        <f>SUM($L$4:L45)</f>
        <v>-41880.984726660579</v>
      </c>
      <c r="O45" s="352">
        <f t="shared" si="3"/>
        <v>-8119.0152733394207</v>
      </c>
    </row>
    <row r="46" spans="10:15">
      <c r="J46" s="44">
        <v>43</v>
      </c>
      <c r="K46" s="352">
        <f t="shared" si="0"/>
        <v>-1417.0140402395862</v>
      </c>
      <c r="L46" s="352">
        <f t="shared" si="1"/>
        <v>-1308.7605032617312</v>
      </c>
      <c r="M46" s="352">
        <f t="shared" si="2"/>
        <v>-108.25353697785488</v>
      </c>
      <c r="N46" s="352">
        <f>SUM($L$4:L46)</f>
        <v>-43189.745229922308</v>
      </c>
      <c r="O46" s="352">
        <f t="shared" si="3"/>
        <v>-6810.2547700776922</v>
      </c>
    </row>
    <row r="47" spans="10:15">
      <c r="J47" s="44">
        <v>44</v>
      </c>
      <c r="K47" s="352">
        <f t="shared" si="0"/>
        <v>-1417.0140402395862</v>
      </c>
      <c r="L47" s="352">
        <f t="shared" si="1"/>
        <v>-1326.2106433052209</v>
      </c>
      <c r="M47" s="352">
        <f t="shared" si="2"/>
        <v>-90.803396934365352</v>
      </c>
      <c r="N47" s="352">
        <f>SUM($L$4:L47)</f>
        <v>-44515.955873227525</v>
      </c>
      <c r="O47" s="352">
        <f t="shared" si="3"/>
        <v>-5484.0441267724746</v>
      </c>
    </row>
    <row r="48" spans="10:15">
      <c r="J48" s="44">
        <v>45</v>
      </c>
      <c r="K48" s="352">
        <f t="shared" si="0"/>
        <v>-1417.0140402395862</v>
      </c>
      <c r="L48" s="352">
        <f t="shared" si="1"/>
        <v>-1343.8934518826245</v>
      </c>
      <c r="M48" s="352">
        <f t="shared" si="2"/>
        <v>-73.120588356961775</v>
      </c>
      <c r="N48" s="352">
        <f>SUM($L$4:L48)</f>
        <v>-45859.849325110146</v>
      </c>
      <c r="O48" s="352">
        <f t="shared" si="3"/>
        <v>-4140.1506748898537</v>
      </c>
    </row>
    <row r="49" spans="10:15">
      <c r="J49" s="44">
        <v>46</v>
      </c>
      <c r="K49" s="352">
        <f t="shared" si="0"/>
        <v>-1417.0140402395862</v>
      </c>
      <c r="L49" s="352">
        <f t="shared" si="1"/>
        <v>-1361.8120312410597</v>
      </c>
      <c r="M49" s="352">
        <f t="shared" si="2"/>
        <v>-55.202008998526537</v>
      </c>
      <c r="N49" s="352">
        <f>SUM($L$4:L49)</f>
        <v>-47221.661356351207</v>
      </c>
      <c r="O49" s="352">
        <f t="shared" si="3"/>
        <v>-2778.3386436487926</v>
      </c>
    </row>
    <row r="50" spans="10:15">
      <c r="J50" s="44">
        <v>47</v>
      </c>
      <c r="K50" s="352">
        <f t="shared" si="0"/>
        <v>-1417.0140402395862</v>
      </c>
      <c r="L50" s="352">
        <f t="shared" si="1"/>
        <v>-1379.9695249909403</v>
      </c>
      <c r="M50" s="352">
        <f t="shared" si="2"/>
        <v>-37.044515248645915</v>
      </c>
      <c r="N50" s="352">
        <f>SUM($L$4:L50)</f>
        <v>-48601.630881342149</v>
      </c>
      <c r="O50" s="352">
        <f t="shared" si="3"/>
        <v>-1398.3691186578508</v>
      </c>
    </row>
    <row r="51" spans="10:15">
      <c r="J51" s="44">
        <v>48</v>
      </c>
      <c r="K51" s="352">
        <f t="shared" si="0"/>
        <v>-1417.0140402395862</v>
      </c>
      <c r="L51" s="352">
        <f t="shared" si="1"/>
        <v>-1398.3691186574863</v>
      </c>
      <c r="M51" s="352">
        <f t="shared" si="2"/>
        <v>-18.644921582099826</v>
      </c>
      <c r="N51" s="352">
        <f>SUM($L$4:L51)</f>
        <v>-49999.999999999636</v>
      </c>
      <c r="O51" s="352">
        <f t="shared" si="3"/>
        <v>-3.637978807091713E-10</v>
      </c>
    </row>
  </sheetData>
  <sortState ref="F4:F14">
    <sortCondition ref="F4:F14"/>
  </sortState>
  <mergeCells count="4">
    <mergeCell ref="A1:C1"/>
    <mergeCell ref="A2:C2"/>
    <mergeCell ref="B3:C3"/>
    <mergeCell ref="J2:O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sheetPr codeName="Sheet21"/>
  <dimension ref="A1:C3"/>
  <sheetViews>
    <sheetView showGridLines="0" workbookViewId="0"/>
  </sheetViews>
  <sheetFormatPr defaultRowHeight="12.75"/>
  <cols>
    <col min="1" max="1" width="25.85546875" customWidth="1"/>
  </cols>
  <sheetData>
    <row r="1" spans="1:3" ht="15">
      <c r="A1" s="44" t="s">
        <v>266</v>
      </c>
      <c r="B1" s="370">
        <v>50000</v>
      </c>
      <c r="C1" s="370"/>
    </row>
    <row r="2" spans="1:3" ht="15">
      <c r="A2" s="44" t="s">
        <v>268</v>
      </c>
      <c r="B2" s="167">
        <v>0.16</v>
      </c>
      <c r="C2" s="44" t="s">
        <v>269</v>
      </c>
    </row>
    <row r="3" spans="1:3" ht="15">
      <c r="A3" s="44" t="s">
        <v>270</v>
      </c>
      <c r="B3" s="44" t="s">
        <v>271</v>
      </c>
      <c r="C3" s="44">
        <v>48</v>
      </c>
    </row>
  </sheetData>
  <mergeCells count="1">
    <mergeCell ref="B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sheetPr codeName="Sheet22"/>
  <dimension ref="A1:C10"/>
  <sheetViews>
    <sheetView showGridLines="0" workbookViewId="0"/>
  </sheetViews>
  <sheetFormatPr defaultRowHeight="15"/>
  <cols>
    <col min="1" max="1" width="30.5703125" style="42" customWidth="1"/>
    <col min="2" max="2" width="11.28515625" style="42" customWidth="1"/>
    <col min="3" max="16384" width="9.140625" style="42"/>
  </cols>
  <sheetData>
    <row r="1" spans="1:3" ht="21">
      <c r="A1" s="46" t="s">
        <v>246</v>
      </c>
    </row>
    <row r="3" spans="1:3">
      <c r="A3" s="43" t="s">
        <v>247</v>
      </c>
      <c r="B3" s="67">
        <v>1000</v>
      </c>
    </row>
    <row r="4" spans="1:3">
      <c r="A4" s="43" t="s">
        <v>248</v>
      </c>
      <c r="B4" s="68">
        <v>0.05</v>
      </c>
    </row>
    <row r="5" spans="1:3">
      <c r="A5" s="43" t="s">
        <v>249</v>
      </c>
      <c r="B5" s="43">
        <v>1</v>
      </c>
    </row>
    <row r="7" spans="1:3">
      <c r="A7" s="43" t="s">
        <v>250</v>
      </c>
      <c r="B7" s="67"/>
      <c r="C7" s="69"/>
    </row>
    <row r="8" spans="1:3">
      <c r="A8" s="43" t="s">
        <v>251</v>
      </c>
      <c r="B8" s="67"/>
    </row>
    <row r="10" spans="1:3">
      <c r="B10" s="69"/>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sheetPr codeName="Sheet23"/>
  <dimension ref="A1:F65"/>
  <sheetViews>
    <sheetView showGridLines="0" workbookViewId="0"/>
  </sheetViews>
  <sheetFormatPr defaultRowHeight="15"/>
  <cols>
    <col min="1" max="1" width="23.7109375" style="42" customWidth="1"/>
    <col min="2" max="2" width="14.42578125" style="42" customWidth="1"/>
    <col min="3" max="3" width="16.85546875" style="42" customWidth="1"/>
    <col min="4" max="4" width="9.7109375" style="42" customWidth="1"/>
    <col min="5" max="5" width="11.28515625" style="42" customWidth="1"/>
    <col min="6" max="16384" width="9.140625" style="42"/>
  </cols>
  <sheetData>
    <row r="1" spans="1:5" ht="21">
      <c r="A1" s="46" t="s">
        <v>252</v>
      </c>
    </row>
    <row r="2" spans="1:5">
      <c r="A2" s="70" t="s">
        <v>253</v>
      </c>
    </row>
    <row r="3" spans="1:5">
      <c r="A3" s="71"/>
    </row>
    <row r="4" spans="1:5">
      <c r="A4" s="43" t="s">
        <v>247</v>
      </c>
      <c r="B4" s="67">
        <v>1000</v>
      </c>
    </row>
    <row r="5" spans="1:5">
      <c r="A5" s="43" t="s">
        <v>248</v>
      </c>
      <c r="B5" s="68">
        <v>0.05</v>
      </c>
    </row>
    <row r="6" spans="1:5">
      <c r="A6" s="43" t="s">
        <v>254</v>
      </c>
      <c r="B6" s="43">
        <v>12</v>
      </c>
    </row>
    <row r="8" spans="1:5" ht="30">
      <c r="A8" s="72" t="s">
        <v>26</v>
      </c>
      <c r="B8" s="73" t="s">
        <v>255</v>
      </c>
      <c r="C8" s="72" t="s">
        <v>256</v>
      </c>
    </row>
    <row r="9" spans="1:5">
      <c r="A9" s="74" t="s">
        <v>257</v>
      </c>
      <c r="B9" s="43"/>
      <c r="C9" s="67">
        <f>B4</f>
        <v>1000</v>
      </c>
    </row>
    <row r="10" spans="1:5">
      <c r="A10" s="74">
        <v>1</v>
      </c>
      <c r="B10" s="67"/>
      <c r="C10" s="67"/>
      <c r="E10" s="69"/>
    </row>
    <row r="11" spans="1:5">
      <c r="A11" s="74">
        <f>A10+1</f>
        <v>2</v>
      </c>
      <c r="B11" s="67"/>
      <c r="C11" s="67"/>
      <c r="E11" s="69"/>
    </row>
    <row r="12" spans="1:5">
      <c r="A12" s="74">
        <f t="shared" ref="A12:A20" si="0">A11+1</f>
        <v>3</v>
      </c>
      <c r="B12" s="67"/>
      <c r="C12" s="67"/>
      <c r="E12" s="69"/>
    </row>
    <row r="13" spans="1:5">
      <c r="A13" s="74">
        <f t="shared" si="0"/>
        <v>4</v>
      </c>
      <c r="B13" s="67"/>
      <c r="C13" s="67"/>
      <c r="E13" s="69"/>
    </row>
    <row r="14" spans="1:5">
      <c r="A14" s="74">
        <f t="shared" si="0"/>
        <v>5</v>
      </c>
      <c r="B14" s="67"/>
      <c r="C14" s="67"/>
      <c r="E14" s="69"/>
    </row>
    <row r="15" spans="1:5">
      <c r="A15" s="74">
        <f t="shared" si="0"/>
        <v>6</v>
      </c>
      <c r="B15" s="67"/>
      <c r="C15" s="67"/>
      <c r="E15" s="69"/>
    </row>
    <row r="16" spans="1:5">
      <c r="A16" s="74">
        <f t="shared" si="0"/>
        <v>7</v>
      </c>
      <c r="B16" s="67"/>
      <c r="C16" s="67"/>
      <c r="E16" s="69"/>
    </row>
    <row r="17" spans="1:6">
      <c r="A17" s="74">
        <f t="shared" si="0"/>
        <v>8</v>
      </c>
      <c r="B17" s="67"/>
      <c r="C17" s="67"/>
      <c r="E17" s="69"/>
    </row>
    <row r="18" spans="1:6">
      <c r="A18" s="74">
        <f t="shared" si="0"/>
        <v>9</v>
      </c>
      <c r="B18" s="67"/>
      <c r="C18" s="67"/>
      <c r="E18" s="69"/>
    </row>
    <row r="19" spans="1:6">
      <c r="A19" s="74">
        <f t="shared" si="0"/>
        <v>10</v>
      </c>
      <c r="B19" s="67"/>
      <c r="C19" s="67"/>
      <c r="E19" s="69"/>
    </row>
    <row r="20" spans="1:6">
      <c r="A20" s="74">
        <f t="shared" si="0"/>
        <v>11</v>
      </c>
      <c r="B20" s="67"/>
      <c r="C20" s="67"/>
      <c r="E20" s="69"/>
    </row>
    <row r="21" spans="1:6">
      <c r="A21" s="74">
        <f>A20+1</f>
        <v>12</v>
      </c>
      <c r="B21" s="67"/>
      <c r="C21" s="67"/>
      <c r="E21" s="75"/>
      <c r="F21" s="42" t="s">
        <v>258</v>
      </c>
    </row>
    <row r="22" spans="1:6">
      <c r="A22" s="76"/>
      <c r="B22" s="69"/>
      <c r="C22" s="69"/>
    </row>
    <row r="23" spans="1:6">
      <c r="A23" s="76"/>
      <c r="B23" s="69"/>
      <c r="C23" s="69"/>
    </row>
    <row r="24" spans="1:6">
      <c r="A24" s="76"/>
      <c r="B24" s="69"/>
      <c r="C24" s="69"/>
    </row>
    <row r="25" spans="1:6">
      <c r="A25" s="76"/>
      <c r="B25" s="69"/>
      <c r="C25" s="69"/>
    </row>
    <row r="26" spans="1:6">
      <c r="A26" s="76"/>
      <c r="B26" s="69"/>
      <c r="C26" s="69"/>
    </row>
    <row r="27" spans="1:6">
      <c r="A27" s="76"/>
      <c r="B27" s="69"/>
      <c r="C27" s="69"/>
    </row>
    <row r="28" spans="1:6">
      <c r="A28" s="76"/>
      <c r="B28" s="69"/>
      <c r="C28" s="69"/>
    </row>
    <row r="29" spans="1:6">
      <c r="A29" s="76"/>
      <c r="B29" s="69"/>
      <c r="C29" s="69"/>
    </row>
    <row r="30" spans="1:6">
      <c r="A30" s="76"/>
      <c r="B30" s="69"/>
      <c r="C30" s="69"/>
    </row>
    <row r="31" spans="1:6">
      <c r="A31" s="76"/>
      <c r="B31" s="69"/>
      <c r="C31" s="69"/>
    </row>
    <row r="32" spans="1:6">
      <c r="A32" s="76"/>
      <c r="B32" s="69"/>
      <c r="C32" s="69"/>
    </row>
    <row r="33" spans="1:3">
      <c r="A33" s="76"/>
      <c r="B33" s="69"/>
      <c r="C33" s="69"/>
    </row>
    <row r="34" spans="1:3">
      <c r="A34" s="76"/>
      <c r="B34" s="69"/>
      <c r="C34" s="69"/>
    </row>
    <row r="35" spans="1:3">
      <c r="A35" s="76"/>
      <c r="B35" s="69"/>
      <c r="C35" s="69"/>
    </row>
    <row r="36" spans="1:3">
      <c r="A36" s="76"/>
      <c r="B36" s="69"/>
      <c r="C36" s="69"/>
    </row>
    <row r="37" spans="1:3">
      <c r="A37" s="76"/>
      <c r="B37" s="69"/>
      <c r="C37" s="69"/>
    </row>
    <row r="38" spans="1:3">
      <c r="A38" s="76"/>
      <c r="B38" s="69"/>
      <c r="C38" s="69"/>
    </row>
    <row r="39" spans="1:3">
      <c r="A39" s="76"/>
      <c r="B39" s="69"/>
      <c r="C39" s="69"/>
    </row>
    <row r="40" spans="1:3">
      <c r="A40" s="76"/>
      <c r="B40" s="69"/>
      <c r="C40" s="69"/>
    </row>
    <row r="41" spans="1:3">
      <c r="A41" s="76"/>
      <c r="B41" s="69"/>
      <c r="C41" s="69"/>
    </row>
    <row r="42" spans="1:3">
      <c r="A42" s="76"/>
      <c r="B42" s="69"/>
      <c r="C42" s="69"/>
    </row>
    <row r="43" spans="1:3">
      <c r="A43" s="76"/>
      <c r="B43" s="69"/>
      <c r="C43" s="69"/>
    </row>
    <row r="44" spans="1:3">
      <c r="A44" s="76"/>
      <c r="B44" s="69"/>
      <c r="C44" s="69"/>
    </row>
    <row r="45" spans="1:3">
      <c r="A45" s="76"/>
      <c r="B45" s="69"/>
      <c r="C45" s="69"/>
    </row>
    <row r="46" spans="1:3">
      <c r="A46" s="76"/>
      <c r="B46" s="69"/>
      <c r="C46" s="69"/>
    </row>
    <row r="47" spans="1:3">
      <c r="A47" s="76"/>
      <c r="B47" s="69"/>
      <c r="C47" s="69"/>
    </row>
    <row r="48" spans="1:3">
      <c r="A48" s="76"/>
      <c r="B48" s="69"/>
      <c r="C48" s="69"/>
    </row>
    <row r="49" spans="1:3">
      <c r="A49" s="76"/>
      <c r="B49" s="69"/>
      <c r="C49" s="69"/>
    </row>
    <row r="50" spans="1:3">
      <c r="A50" s="76"/>
      <c r="B50" s="69"/>
      <c r="C50" s="69"/>
    </row>
    <row r="51" spans="1:3">
      <c r="A51" s="76"/>
      <c r="B51" s="69"/>
      <c r="C51" s="69"/>
    </row>
    <row r="52" spans="1:3">
      <c r="A52" s="76"/>
      <c r="B52" s="69"/>
      <c r="C52" s="69"/>
    </row>
    <row r="53" spans="1:3">
      <c r="A53" s="76"/>
      <c r="B53" s="69"/>
      <c r="C53" s="69"/>
    </row>
    <row r="54" spans="1:3">
      <c r="A54" s="76"/>
      <c r="B54" s="69"/>
      <c r="C54" s="69"/>
    </row>
    <row r="55" spans="1:3">
      <c r="A55" s="76"/>
      <c r="B55" s="69"/>
      <c r="C55" s="69"/>
    </row>
    <row r="56" spans="1:3">
      <c r="A56" s="76"/>
      <c r="B56" s="69"/>
      <c r="C56" s="69"/>
    </row>
    <row r="57" spans="1:3">
      <c r="A57" s="76"/>
      <c r="B57" s="69"/>
      <c r="C57" s="69"/>
    </row>
    <row r="58" spans="1:3">
      <c r="A58" s="76"/>
      <c r="B58" s="69"/>
      <c r="C58" s="69"/>
    </row>
    <row r="59" spans="1:3">
      <c r="A59" s="76"/>
      <c r="B59" s="69"/>
      <c r="C59" s="69"/>
    </row>
    <row r="60" spans="1:3">
      <c r="A60" s="76"/>
      <c r="B60" s="69"/>
      <c r="C60" s="69"/>
    </row>
    <row r="61" spans="1:3">
      <c r="A61" s="76"/>
      <c r="B61" s="69"/>
      <c r="C61" s="69"/>
    </row>
    <row r="62" spans="1:3">
      <c r="A62" s="76"/>
      <c r="B62" s="69"/>
      <c r="C62" s="69"/>
    </row>
    <row r="63" spans="1:3">
      <c r="A63" s="76"/>
      <c r="B63" s="69"/>
      <c r="C63" s="69"/>
    </row>
    <row r="64" spans="1:3">
      <c r="A64" s="76"/>
      <c r="B64" s="69"/>
      <c r="C64" s="69"/>
    </row>
    <row r="65" spans="1:3">
      <c r="A65" s="76"/>
      <c r="B65" s="69"/>
      <c r="C65" s="69"/>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sheetPr codeName="Sheet24"/>
  <dimension ref="A1:F30"/>
  <sheetViews>
    <sheetView showGridLines="0" workbookViewId="0"/>
  </sheetViews>
  <sheetFormatPr defaultRowHeight="15"/>
  <cols>
    <col min="1" max="1" width="30.7109375" style="42" customWidth="1"/>
    <col min="2" max="2" width="13.42578125" style="42" customWidth="1"/>
    <col min="3" max="3" width="16.85546875" style="42" customWidth="1"/>
    <col min="4" max="4" width="9.7109375" style="42" customWidth="1"/>
    <col min="5" max="5" width="11.28515625" style="42" customWidth="1"/>
    <col min="6" max="16384" width="9.140625" style="42"/>
  </cols>
  <sheetData>
    <row r="1" spans="1:5" ht="21">
      <c r="A1" s="46" t="s">
        <v>252</v>
      </c>
    </row>
    <row r="2" spans="1:5" ht="15.75">
      <c r="A2" s="62" t="s">
        <v>259</v>
      </c>
    </row>
    <row r="3" spans="1:5">
      <c r="A3" s="71"/>
    </row>
    <row r="4" spans="1:5">
      <c r="A4" s="43" t="s">
        <v>247</v>
      </c>
      <c r="B4" s="67">
        <v>5000</v>
      </c>
      <c r="C4" s="69"/>
    </row>
    <row r="5" spans="1:5">
      <c r="A5" s="43" t="s">
        <v>248</v>
      </c>
      <c r="B5" s="68">
        <v>5.7500000000000002E-2</v>
      </c>
      <c r="C5" s="77"/>
    </row>
    <row r="6" spans="1:5">
      <c r="A6" s="43" t="s">
        <v>260</v>
      </c>
      <c r="B6" s="43">
        <v>365</v>
      </c>
    </row>
    <row r="7" spans="1:5">
      <c r="A7" s="43" t="s">
        <v>261</v>
      </c>
      <c r="B7" s="43">
        <v>3</v>
      </c>
    </row>
    <row r="9" spans="1:5">
      <c r="A9" s="43" t="s">
        <v>262</v>
      </c>
      <c r="B9" s="78"/>
      <c r="C9" s="79"/>
    </row>
    <row r="10" spans="1:5">
      <c r="A10" s="43" t="s">
        <v>263</v>
      </c>
      <c r="B10" s="67"/>
      <c r="C10" s="69"/>
      <c r="D10" s="69"/>
      <c r="E10" s="69"/>
    </row>
    <row r="11" spans="1:5">
      <c r="A11" s="43" t="s">
        <v>264</v>
      </c>
      <c r="B11" s="67"/>
      <c r="C11" s="69"/>
      <c r="D11" s="69"/>
      <c r="E11" s="80"/>
    </row>
    <row r="12" spans="1:5">
      <c r="B12" s="79"/>
      <c r="C12" s="79"/>
    </row>
    <row r="16" spans="1:5">
      <c r="A16" s="76"/>
      <c r="C16" s="69"/>
    </row>
    <row r="17" spans="1:6">
      <c r="A17" s="76"/>
      <c r="B17" s="69"/>
      <c r="C17" s="69"/>
      <c r="E17" s="82"/>
      <c r="F17" s="79"/>
    </row>
    <row r="18" spans="1:6">
      <c r="A18" s="76"/>
      <c r="B18" s="69"/>
      <c r="C18" s="69"/>
      <c r="E18" s="82"/>
      <c r="F18" s="79"/>
    </row>
    <row r="19" spans="1:6">
      <c r="E19" s="82"/>
      <c r="F19" s="79"/>
    </row>
    <row r="20" spans="1:6">
      <c r="D20" s="83"/>
      <c r="E20" s="82"/>
      <c r="F20" s="79"/>
    </row>
    <row r="21" spans="1:6">
      <c r="E21" s="82"/>
      <c r="F21" s="79"/>
    </row>
    <row r="22" spans="1:6">
      <c r="E22" s="82"/>
      <c r="F22" s="79"/>
    </row>
    <row r="23" spans="1:6">
      <c r="E23" s="82"/>
      <c r="F23" s="79"/>
    </row>
    <row r="24" spans="1:6">
      <c r="E24" s="82"/>
      <c r="F24" s="79"/>
    </row>
    <row r="25" spans="1:6">
      <c r="E25" s="82"/>
      <c r="F25" s="79"/>
    </row>
    <row r="26" spans="1:6">
      <c r="E26" s="82"/>
      <c r="F26" s="79"/>
    </row>
    <row r="27" spans="1:6">
      <c r="E27" s="82"/>
      <c r="F27" s="79"/>
    </row>
    <row r="28" spans="1:6">
      <c r="E28" s="82"/>
      <c r="F28" s="79"/>
    </row>
    <row r="29" spans="1:6">
      <c r="E29" s="82"/>
      <c r="F29" s="79"/>
    </row>
    <row r="30" spans="1:6">
      <c r="E30" s="82"/>
      <c r="F30" s="79"/>
    </row>
  </sheetData>
  <pageMargins left="0.75" right="0.75" top="1" bottom="1" header="0.5" footer="0.5"/>
  <pageSetup orientation="portrait" verticalDpi="0" r:id="rId1"/>
  <headerFooter alignWithMargins="0"/>
</worksheet>
</file>

<file path=xl/worksheets/sheet25.xml><?xml version="1.0" encoding="utf-8"?>
<worksheet xmlns="http://schemas.openxmlformats.org/spreadsheetml/2006/main" xmlns:r="http://schemas.openxmlformats.org/officeDocument/2006/relationships">
  <sheetPr codeName="Sheet25"/>
  <dimension ref="A1:D24"/>
  <sheetViews>
    <sheetView showGridLines="0" workbookViewId="0"/>
  </sheetViews>
  <sheetFormatPr defaultRowHeight="15"/>
  <cols>
    <col min="1" max="1" width="35.85546875" style="42" customWidth="1"/>
    <col min="2" max="2" width="16.85546875" style="42" customWidth="1"/>
    <col min="3" max="3" width="9.140625" style="42"/>
    <col min="4" max="4" width="9.7109375" style="42" customWidth="1"/>
    <col min="5" max="16384" width="9.140625" style="42"/>
  </cols>
  <sheetData>
    <row r="1" spans="1:4" ht="21">
      <c r="A1" s="46" t="s">
        <v>220</v>
      </c>
      <c r="B1" s="47"/>
      <c r="C1" s="47"/>
      <c r="D1" s="47"/>
    </row>
    <row r="2" spans="1:4">
      <c r="A2" s="47"/>
      <c r="B2" s="47"/>
      <c r="C2" s="47"/>
      <c r="D2" s="47"/>
    </row>
    <row r="3" spans="1:4">
      <c r="A3" s="48" t="s">
        <v>221</v>
      </c>
      <c r="B3" s="49"/>
      <c r="C3" s="47"/>
      <c r="D3" s="47"/>
    </row>
    <row r="4" spans="1:4">
      <c r="A4" s="50" t="s">
        <v>222</v>
      </c>
      <c r="B4" s="51">
        <v>0</v>
      </c>
      <c r="C4" s="47"/>
      <c r="D4" s="47"/>
    </row>
    <row r="5" spans="1:4">
      <c r="A5" s="50" t="s">
        <v>223</v>
      </c>
      <c r="B5" s="51">
        <v>200</v>
      </c>
      <c r="C5" s="47"/>
      <c r="D5" s="47"/>
    </row>
    <row r="6" spans="1:4">
      <c r="A6" s="50" t="s">
        <v>224</v>
      </c>
      <c r="B6" s="52">
        <v>12</v>
      </c>
      <c r="C6" s="47"/>
      <c r="D6" s="47"/>
    </row>
    <row r="7" spans="1:4">
      <c r="A7" s="53"/>
      <c r="B7" s="53"/>
      <c r="C7" s="47"/>
      <c r="D7" s="47"/>
    </row>
    <row r="8" spans="1:4">
      <c r="A8" s="48" t="s">
        <v>225</v>
      </c>
      <c r="B8" s="49"/>
      <c r="C8" s="47"/>
      <c r="D8" s="47"/>
    </row>
    <row r="9" spans="1:4">
      <c r="A9" s="50" t="s">
        <v>226</v>
      </c>
      <c r="B9" s="54">
        <v>1</v>
      </c>
      <c r="C9" s="47"/>
      <c r="D9" s="47"/>
    </row>
    <row r="10" spans="1:4">
      <c r="A10" s="53"/>
      <c r="B10" s="53"/>
      <c r="C10" s="47"/>
      <c r="D10" s="47"/>
    </row>
    <row r="11" spans="1:4">
      <c r="A11" s="48" t="s">
        <v>227</v>
      </c>
      <c r="B11" s="49"/>
      <c r="C11" s="47"/>
      <c r="D11" s="47"/>
    </row>
    <row r="12" spans="1:4">
      <c r="A12" s="50" t="s">
        <v>228</v>
      </c>
      <c r="B12" s="55">
        <v>4.2500000000000003E-2</v>
      </c>
      <c r="C12" s="47"/>
      <c r="D12" s="47"/>
    </row>
    <row r="13" spans="1:4">
      <c r="A13" s="53"/>
      <c r="B13" s="53"/>
      <c r="C13" s="47"/>
      <c r="D13" s="47"/>
    </row>
    <row r="14" spans="1:4">
      <c r="A14" s="48" t="s">
        <v>229</v>
      </c>
      <c r="B14" s="49"/>
      <c r="C14" s="47"/>
      <c r="D14" s="47"/>
    </row>
    <row r="15" spans="1:4">
      <c r="A15" s="50" t="s">
        <v>230</v>
      </c>
      <c r="B15" s="51"/>
      <c r="C15" s="47"/>
      <c r="D15" s="47"/>
    </row>
    <row r="16" spans="1:4">
      <c r="A16" s="50" t="s">
        <v>231</v>
      </c>
      <c r="B16" s="51"/>
      <c r="C16" s="47"/>
      <c r="D16" s="47"/>
    </row>
    <row r="17" spans="1:4">
      <c r="A17" s="50" t="s">
        <v>232</v>
      </c>
      <c r="B17" s="51"/>
      <c r="C17" s="47"/>
      <c r="D17" s="47"/>
    </row>
    <row r="18" spans="1:4">
      <c r="A18" s="50" t="s">
        <v>233</v>
      </c>
      <c r="B18" s="56"/>
      <c r="C18" s="47"/>
      <c r="D18" s="47"/>
    </row>
    <row r="19" spans="1:4">
      <c r="A19" s="50" t="s">
        <v>234</v>
      </c>
      <c r="B19" s="57"/>
      <c r="C19" s="47"/>
      <c r="D19" s="47"/>
    </row>
    <row r="20" spans="1:4">
      <c r="A20" s="50" t="s">
        <v>235</v>
      </c>
      <c r="B20" s="57"/>
      <c r="C20" s="47"/>
      <c r="D20" s="47"/>
    </row>
    <row r="21" spans="1:4">
      <c r="A21" s="47"/>
      <c r="B21" s="47"/>
      <c r="C21" s="47"/>
      <c r="D21" s="47"/>
    </row>
    <row r="22" spans="1:4">
      <c r="A22" s="47"/>
      <c r="B22" s="47"/>
      <c r="C22" s="47"/>
      <c r="D22" s="47"/>
    </row>
    <row r="23" spans="1:4">
      <c r="A23" s="47"/>
      <c r="B23" s="58"/>
      <c r="C23" s="47"/>
      <c r="D23" s="47"/>
    </row>
    <row r="24" spans="1:4">
      <c r="A24" s="47"/>
      <c r="B24" s="47"/>
      <c r="C24" s="47"/>
      <c r="D24" s="58"/>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sheetPr codeName="Sheet26"/>
  <dimension ref="A1:C32"/>
  <sheetViews>
    <sheetView showGridLines="0" workbookViewId="0"/>
  </sheetViews>
  <sheetFormatPr defaultRowHeight="15"/>
  <cols>
    <col min="1" max="1" width="16.140625" style="42" customWidth="1"/>
    <col min="2" max="2" width="16.7109375" style="42" customWidth="1"/>
    <col min="3" max="3" width="14.140625" style="42" customWidth="1"/>
    <col min="4" max="16384" width="9.140625" style="42"/>
  </cols>
  <sheetData>
    <row r="1" spans="1:3">
      <c r="A1" s="64" t="s">
        <v>245</v>
      </c>
      <c r="B1" s="66" t="s">
        <v>244</v>
      </c>
      <c r="C1" s="47"/>
    </row>
    <row r="2" spans="1:3">
      <c r="A2" s="64" t="s">
        <v>243</v>
      </c>
      <c r="B2" s="63">
        <v>10000</v>
      </c>
      <c r="C2" s="47"/>
    </row>
    <row r="3" spans="1:3">
      <c r="A3" s="64" t="s">
        <v>242</v>
      </c>
      <c r="B3" s="65">
        <v>10</v>
      </c>
      <c r="C3" s="58"/>
    </row>
    <row r="4" spans="1:3">
      <c r="A4" s="64" t="s">
        <v>241</v>
      </c>
      <c r="B4" s="63">
        <v>1000</v>
      </c>
      <c r="C4" s="47"/>
    </row>
    <row r="5" spans="1:3">
      <c r="A5" s="47"/>
      <c r="B5" s="47"/>
      <c r="C5" s="47"/>
    </row>
    <row r="6" spans="1:3" ht="15.75">
      <c r="A6" s="62" t="s">
        <v>240</v>
      </c>
      <c r="B6" s="47"/>
      <c r="C6" s="47"/>
    </row>
    <row r="7" spans="1:3">
      <c r="A7" s="61" t="s">
        <v>238</v>
      </c>
      <c r="B7" s="61" t="s">
        <v>237</v>
      </c>
      <c r="C7" s="61" t="s">
        <v>236</v>
      </c>
    </row>
    <row r="8" spans="1:3">
      <c r="A8" s="60">
        <v>1</v>
      </c>
      <c r="B8" s="59"/>
      <c r="C8" s="59"/>
    </row>
    <row r="9" spans="1:3">
      <c r="A9" s="60">
        <f t="shared" ref="A9:A17" si="0">A8+1</f>
        <v>2</v>
      </c>
      <c r="B9" s="59"/>
      <c r="C9" s="59"/>
    </row>
    <row r="10" spans="1:3">
      <c r="A10" s="60">
        <f t="shared" si="0"/>
        <v>3</v>
      </c>
      <c r="B10" s="59"/>
      <c r="C10" s="59"/>
    </row>
    <row r="11" spans="1:3">
      <c r="A11" s="60">
        <f t="shared" si="0"/>
        <v>4</v>
      </c>
      <c r="B11" s="59"/>
      <c r="C11" s="59"/>
    </row>
    <row r="12" spans="1:3">
      <c r="A12" s="60">
        <f t="shared" si="0"/>
        <v>5</v>
      </c>
      <c r="B12" s="59"/>
      <c r="C12" s="59"/>
    </row>
    <row r="13" spans="1:3">
      <c r="A13" s="60">
        <f t="shared" si="0"/>
        <v>6</v>
      </c>
      <c r="B13" s="59"/>
      <c r="C13" s="59"/>
    </row>
    <row r="14" spans="1:3">
      <c r="A14" s="60">
        <f t="shared" si="0"/>
        <v>7</v>
      </c>
      <c r="B14" s="59"/>
      <c r="C14" s="59"/>
    </row>
    <row r="15" spans="1:3">
      <c r="A15" s="60">
        <f t="shared" si="0"/>
        <v>8</v>
      </c>
      <c r="B15" s="59"/>
      <c r="C15" s="59"/>
    </row>
    <row r="16" spans="1:3">
      <c r="A16" s="60">
        <f t="shared" si="0"/>
        <v>9</v>
      </c>
      <c r="B16" s="59"/>
      <c r="C16" s="59"/>
    </row>
    <row r="17" spans="1:3">
      <c r="A17" s="60">
        <f t="shared" si="0"/>
        <v>10</v>
      </c>
      <c r="B17" s="59"/>
      <c r="C17" s="59"/>
    </row>
    <row r="18" spans="1:3">
      <c r="A18" s="47"/>
      <c r="B18" s="58"/>
      <c r="C18" s="58"/>
    </row>
    <row r="19" spans="1:3">
      <c r="A19" s="47"/>
      <c r="B19" s="47"/>
      <c r="C19" s="58"/>
    </row>
    <row r="20" spans="1:3" ht="15.75">
      <c r="A20" s="62" t="s">
        <v>239</v>
      </c>
      <c r="B20" s="47"/>
      <c r="C20" s="58"/>
    </row>
    <row r="21" spans="1:3">
      <c r="A21" s="61" t="s">
        <v>238</v>
      </c>
      <c r="B21" s="61" t="s">
        <v>237</v>
      </c>
      <c r="C21" s="61" t="s">
        <v>236</v>
      </c>
    </row>
    <row r="22" spans="1:3">
      <c r="A22" s="60">
        <v>0</v>
      </c>
      <c r="B22" s="59">
        <f>$B$2</f>
        <v>10000</v>
      </c>
      <c r="C22" s="59">
        <f>$B$2</f>
        <v>10000</v>
      </c>
    </row>
    <row r="23" spans="1:3">
      <c r="A23" s="60">
        <f t="shared" ref="A23:A32" si="1">A8</f>
        <v>1</v>
      </c>
      <c r="B23" s="59">
        <f t="shared" ref="B23:B32" si="2">B22-B8</f>
        <v>10000</v>
      </c>
      <c r="C23" s="59">
        <f t="shared" ref="C23:C32" si="3">C22-C8</f>
        <v>10000</v>
      </c>
    </row>
    <row r="24" spans="1:3">
      <c r="A24" s="60">
        <f t="shared" si="1"/>
        <v>2</v>
      </c>
      <c r="B24" s="59">
        <f t="shared" si="2"/>
        <v>10000</v>
      </c>
      <c r="C24" s="59">
        <f t="shared" si="3"/>
        <v>10000</v>
      </c>
    </row>
    <row r="25" spans="1:3">
      <c r="A25" s="60">
        <f t="shared" si="1"/>
        <v>3</v>
      </c>
      <c r="B25" s="59">
        <f t="shared" si="2"/>
        <v>10000</v>
      </c>
      <c r="C25" s="59">
        <f t="shared" si="3"/>
        <v>10000</v>
      </c>
    </row>
    <row r="26" spans="1:3">
      <c r="A26" s="60">
        <f t="shared" si="1"/>
        <v>4</v>
      </c>
      <c r="B26" s="59">
        <f t="shared" si="2"/>
        <v>10000</v>
      </c>
      <c r="C26" s="59">
        <f t="shared" si="3"/>
        <v>10000</v>
      </c>
    </row>
    <row r="27" spans="1:3">
      <c r="A27" s="60">
        <f t="shared" si="1"/>
        <v>5</v>
      </c>
      <c r="B27" s="59">
        <f t="shared" si="2"/>
        <v>10000</v>
      </c>
      <c r="C27" s="59">
        <f t="shared" si="3"/>
        <v>10000</v>
      </c>
    </row>
    <row r="28" spans="1:3">
      <c r="A28" s="60">
        <f t="shared" si="1"/>
        <v>6</v>
      </c>
      <c r="B28" s="59">
        <f t="shared" si="2"/>
        <v>10000</v>
      </c>
      <c r="C28" s="59">
        <f t="shared" si="3"/>
        <v>10000</v>
      </c>
    </row>
    <row r="29" spans="1:3">
      <c r="A29" s="60">
        <f t="shared" si="1"/>
        <v>7</v>
      </c>
      <c r="B29" s="59">
        <f t="shared" si="2"/>
        <v>10000</v>
      </c>
      <c r="C29" s="59">
        <f t="shared" si="3"/>
        <v>10000</v>
      </c>
    </row>
    <row r="30" spans="1:3">
      <c r="A30" s="60">
        <f t="shared" si="1"/>
        <v>8</v>
      </c>
      <c r="B30" s="59">
        <f t="shared" si="2"/>
        <v>10000</v>
      </c>
      <c r="C30" s="59">
        <f t="shared" si="3"/>
        <v>10000</v>
      </c>
    </row>
    <row r="31" spans="1:3">
      <c r="A31" s="60">
        <f t="shared" si="1"/>
        <v>9</v>
      </c>
      <c r="B31" s="59">
        <f t="shared" si="2"/>
        <v>10000</v>
      </c>
      <c r="C31" s="59">
        <f t="shared" si="3"/>
        <v>10000</v>
      </c>
    </row>
    <row r="32" spans="1:3">
      <c r="A32" s="60">
        <f t="shared" si="1"/>
        <v>10</v>
      </c>
      <c r="B32" s="59">
        <f t="shared" si="2"/>
        <v>10000</v>
      </c>
      <c r="C32" s="59">
        <f t="shared" si="3"/>
        <v>10000</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sheetPr codeName="Sheet27"/>
  <dimension ref="A1:J387"/>
  <sheetViews>
    <sheetView showGridLines="0" workbookViewId="0"/>
  </sheetViews>
  <sheetFormatPr defaultRowHeight="15"/>
  <cols>
    <col min="1" max="1" width="22" style="112" bestFit="1" customWidth="1"/>
    <col min="2" max="3" width="9.140625" style="112"/>
    <col min="4" max="4" width="10.85546875" style="112" bestFit="1" customWidth="1"/>
    <col min="5" max="5" width="10.140625" style="112" bestFit="1" customWidth="1"/>
    <col min="6" max="6" width="12" style="112" bestFit="1" customWidth="1"/>
    <col min="7" max="7" width="64.28515625" style="112" bestFit="1" customWidth="1"/>
    <col min="8" max="8" width="9.140625" style="112"/>
    <col min="9" max="9" width="10" style="112" bestFit="1" customWidth="1"/>
    <col min="10" max="10" width="11.28515625" style="112" bestFit="1" customWidth="1"/>
    <col min="11" max="16384" width="9.140625" style="112"/>
  </cols>
  <sheetData>
    <row r="1" spans="1:10">
      <c r="A1" s="209" t="s">
        <v>1042</v>
      </c>
      <c r="B1" s="209" t="s">
        <v>1052</v>
      </c>
      <c r="C1" s="210"/>
      <c r="D1" s="210"/>
      <c r="E1" s="210"/>
      <c r="F1" s="210"/>
    </row>
    <row r="2" spans="1:10">
      <c r="A2" s="210"/>
      <c r="B2" s="210"/>
      <c r="C2" s="210"/>
      <c r="D2" s="210"/>
      <c r="E2" s="210"/>
      <c r="F2" s="210"/>
    </row>
    <row r="3" spans="1:10">
      <c r="A3" s="209" t="s">
        <v>1053</v>
      </c>
      <c r="B3" s="209" t="s">
        <v>1054</v>
      </c>
      <c r="C3" s="209"/>
      <c r="D3" s="210"/>
      <c r="E3" s="210"/>
      <c r="F3" s="210"/>
    </row>
    <row r="4" spans="1:10">
      <c r="A4" s="211">
        <v>1</v>
      </c>
      <c r="B4" s="210">
        <v>24</v>
      </c>
      <c r="C4" s="210"/>
      <c r="D4" s="210"/>
      <c r="E4" s="210"/>
      <c r="F4" s="210"/>
    </row>
    <row r="5" spans="1:10">
      <c r="A5" s="211">
        <v>2</v>
      </c>
      <c r="B5" s="210">
        <v>245</v>
      </c>
      <c r="C5" s="210"/>
      <c r="D5" s="210"/>
      <c r="E5" s="210"/>
      <c r="F5" s="210"/>
    </row>
    <row r="6" spans="1:10">
      <c r="A6" s="211">
        <v>3</v>
      </c>
      <c r="B6" s="210">
        <v>3456</v>
      </c>
      <c r="C6" s="210"/>
      <c r="D6" s="210"/>
      <c r="E6" s="210"/>
      <c r="F6" s="210"/>
    </row>
    <row r="7" spans="1:10">
      <c r="A7" s="211">
        <v>4</v>
      </c>
      <c r="B7" s="210">
        <v>34567</v>
      </c>
      <c r="C7" s="210"/>
      <c r="D7" s="210"/>
      <c r="E7" s="210"/>
      <c r="F7" s="210"/>
    </row>
    <row r="11" spans="1:10" ht="19.5">
      <c r="A11" s="171" t="s">
        <v>595</v>
      </c>
    </row>
    <row r="13" spans="1:10" ht="15.75">
      <c r="A13" s="172" t="s">
        <v>596</v>
      </c>
      <c r="I13" s="172" t="s">
        <v>597</v>
      </c>
    </row>
    <row r="14" spans="1:10" ht="15.75">
      <c r="A14" s="173" t="s">
        <v>522</v>
      </c>
      <c r="B14" s="173" t="s">
        <v>598</v>
      </c>
      <c r="C14" s="173" t="s">
        <v>599</v>
      </c>
      <c r="D14" s="173" t="s">
        <v>600</v>
      </c>
      <c r="E14" s="173" t="s">
        <v>601</v>
      </c>
      <c r="F14" s="174" t="s">
        <v>602</v>
      </c>
      <c r="I14" s="175" t="s">
        <v>599</v>
      </c>
      <c r="J14" s="175" t="s">
        <v>603</v>
      </c>
    </row>
    <row r="15" spans="1:10">
      <c r="A15" s="166" t="s">
        <v>604</v>
      </c>
      <c r="B15" s="166" t="s">
        <v>605</v>
      </c>
      <c r="C15" s="166" t="s">
        <v>606</v>
      </c>
      <c r="D15" s="166">
        <v>67</v>
      </c>
      <c r="E15" s="166">
        <v>950</v>
      </c>
      <c r="F15" s="166"/>
      <c r="I15" s="166" t="s">
        <v>607</v>
      </c>
      <c r="J15" s="166" t="s">
        <v>608</v>
      </c>
    </row>
    <row r="16" spans="1:10">
      <c r="A16" s="166" t="s">
        <v>609</v>
      </c>
      <c r="B16" s="166" t="s">
        <v>605</v>
      </c>
      <c r="C16" s="166" t="s">
        <v>606</v>
      </c>
      <c r="D16" s="166">
        <v>68</v>
      </c>
      <c r="E16" s="166">
        <v>853</v>
      </c>
      <c r="F16" s="166"/>
      <c r="I16" s="166" t="s">
        <v>610</v>
      </c>
      <c r="J16" s="166" t="s">
        <v>608</v>
      </c>
    </row>
    <row r="17" spans="1:10">
      <c r="A17" s="166" t="s">
        <v>611</v>
      </c>
      <c r="B17" s="166" t="s">
        <v>605</v>
      </c>
      <c r="C17" s="166" t="s">
        <v>606</v>
      </c>
      <c r="D17" s="166">
        <v>28</v>
      </c>
      <c r="E17" s="166">
        <v>355</v>
      </c>
      <c r="F17" s="166"/>
      <c r="I17" s="166" t="s">
        <v>612</v>
      </c>
      <c r="J17" s="166" t="s">
        <v>613</v>
      </c>
    </row>
    <row r="18" spans="1:10">
      <c r="A18" s="166" t="s">
        <v>614</v>
      </c>
      <c r="B18" s="166" t="s">
        <v>605</v>
      </c>
      <c r="C18" s="166" t="s">
        <v>606</v>
      </c>
      <c r="D18" s="166">
        <v>21</v>
      </c>
      <c r="E18" s="166">
        <v>256</v>
      </c>
      <c r="F18" s="166"/>
      <c r="I18" s="166" t="s">
        <v>615</v>
      </c>
      <c r="J18" s="166" t="s">
        <v>613</v>
      </c>
    </row>
    <row r="19" spans="1:10">
      <c r="A19" s="166" t="s">
        <v>616</v>
      </c>
      <c r="B19" s="166" t="s">
        <v>605</v>
      </c>
      <c r="C19" s="166" t="s">
        <v>606</v>
      </c>
      <c r="D19" s="166">
        <v>26</v>
      </c>
      <c r="E19" s="166">
        <v>275</v>
      </c>
      <c r="F19" s="166"/>
      <c r="I19" s="166" t="s">
        <v>617</v>
      </c>
      <c r="J19" s="166" t="s">
        <v>608</v>
      </c>
    </row>
    <row r="20" spans="1:10">
      <c r="A20" s="166" t="s">
        <v>618</v>
      </c>
      <c r="B20" s="166" t="s">
        <v>605</v>
      </c>
      <c r="C20" s="166" t="s">
        <v>606</v>
      </c>
      <c r="D20" s="166">
        <v>14</v>
      </c>
      <c r="E20" s="166">
        <v>158</v>
      </c>
      <c r="F20" s="166"/>
      <c r="I20" s="166" t="s">
        <v>619</v>
      </c>
      <c r="J20" s="166" t="s">
        <v>608</v>
      </c>
    </row>
    <row r="21" spans="1:10">
      <c r="A21" s="166" t="s">
        <v>620</v>
      </c>
      <c r="B21" s="166" t="s">
        <v>605</v>
      </c>
      <c r="C21" s="166" t="s">
        <v>606</v>
      </c>
      <c r="D21" s="166">
        <v>2</v>
      </c>
      <c r="E21" s="166">
        <v>25</v>
      </c>
      <c r="F21" s="166"/>
      <c r="I21" s="166" t="s">
        <v>621</v>
      </c>
      <c r="J21" s="166" t="s">
        <v>613</v>
      </c>
    </row>
    <row r="22" spans="1:10">
      <c r="A22" s="166" t="s">
        <v>622</v>
      </c>
      <c r="B22" s="166" t="s">
        <v>623</v>
      </c>
      <c r="C22" s="166" t="s">
        <v>606</v>
      </c>
      <c r="D22" s="166">
        <v>45</v>
      </c>
      <c r="E22" s="166">
        <v>408</v>
      </c>
      <c r="F22" s="166"/>
      <c r="I22" s="166" t="s">
        <v>624</v>
      </c>
      <c r="J22" s="166" t="s">
        <v>613</v>
      </c>
    </row>
    <row r="23" spans="1:10">
      <c r="A23" s="166" t="s">
        <v>625</v>
      </c>
      <c r="B23" s="166" t="s">
        <v>623</v>
      </c>
      <c r="C23" s="166" t="s">
        <v>606</v>
      </c>
      <c r="D23" s="166">
        <v>8</v>
      </c>
      <c r="E23" s="166">
        <v>83</v>
      </c>
      <c r="F23" s="166"/>
      <c r="I23" s="166" t="s">
        <v>626</v>
      </c>
      <c r="J23" s="166" t="s">
        <v>608</v>
      </c>
    </row>
    <row r="24" spans="1:10">
      <c r="A24" s="166" t="s">
        <v>627</v>
      </c>
      <c r="B24" s="166" t="s">
        <v>623</v>
      </c>
      <c r="C24" s="166" t="s">
        <v>606</v>
      </c>
      <c r="D24" s="166">
        <v>5</v>
      </c>
      <c r="E24" s="166">
        <v>52</v>
      </c>
      <c r="F24" s="166"/>
      <c r="I24" s="166" t="s">
        <v>628</v>
      </c>
      <c r="J24" s="166" t="s">
        <v>613</v>
      </c>
    </row>
    <row r="25" spans="1:10">
      <c r="A25" s="166" t="s">
        <v>629</v>
      </c>
      <c r="B25" s="166" t="s">
        <v>623</v>
      </c>
      <c r="C25" s="166" t="s">
        <v>606</v>
      </c>
      <c r="D25" s="166">
        <v>6</v>
      </c>
      <c r="E25" s="166">
        <v>58</v>
      </c>
      <c r="F25" s="166"/>
      <c r="I25" s="166" t="s">
        <v>630</v>
      </c>
      <c r="J25" s="166" t="s">
        <v>608</v>
      </c>
    </row>
    <row r="26" spans="1:10">
      <c r="A26" s="166" t="s">
        <v>631</v>
      </c>
      <c r="B26" s="166" t="s">
        <v>623</v>
      </c>
      <c r="C26" s="166" t="s">
        <v>606</v>
      </c>
      <c r="D26" s="166">
        <v>2</v>
      </c>
      <c r="E26" s="166">
        <v>29</v>
      </c>
      <c r="F26" s="166"/>
      <c r="I26" s="166" t="s">
        <v>632</v>
      </c>
      <c r="J26" s="166" t="s">
        <v>608</v>
      </c>
    </row>
    <row r="27" spans="1:10">
      <c r="A27" s="166" t="s">
        <v>633</v>
      </c>
      <c r="B27" s="166" t="s">
        <v>623</v>
      </c>
      <c r="C27" s="166" t="s">
        <v>606</v>
      </c>
      <c r="D27" s="166">
        <v>2</v>
      </c>
      <c r="E27" s="166">
        <v>21</v>
      </c>
      <c r="F27" s="166"/>
      <c r="I27" s="166" t="s">
        <v>634</v>
      </c>
      <c r="J27" s="166" t="s">
        <v>613</v>
      </c>
    </row>
    <row r="28" spans="1:10">
      <c r="A28" s="166" t="s">
        <v>635</v>
      </c>
      <c r="B28" s="166" t="s">
        <v>605</v>
      </c>
      <c r="C28" s="166" t="s">
        <v>636</v>
      </c>
      <c r="D28" s="166">
        <v>72</v>
      </c>
      <c r="E28" s="166">
        <v>1114</v>
      </c>
      <c r="F28" s="166"/>
      <c r="I28" s="166" t="s">
        <v>637</v>
      </c>
      <c r="J28" s="166" t="s">
        <v>613</v>
      </c>
    </row>
    <row r="29" spans="1:10">
      <c r="A29" s="166" t="s">
        <v>638</v>
      </c>
      <c r="B29" s="166" t="s">
        <v>605</v>
      </c>
      <c r="C29" s="166" t="s">
        <v>636</v>
      </c>
      <c r="D29" s="166">
        <v>55</v>
      </c>
      <c r="E29" s="166">
        <v>852</v>
      </c>
      <c r="F29" s="166"/>
      <c r="I29" s="166" t="s">
        <v>639</v>
      </c>
      <c r="J29" s="166" t="s">
        <v>613</v>
      </c>
    </row>
    <row r="30" spans="1:10">
      <c r="A30" s="166" t="s">
        <v>640</v>
      </c>
      <c r="B30" s="166" t="s">
        <v>605</v>
      </c>
      <c r="C30" s="166" t="s">
        <v>636</v>
      </c>
      <c r="D30" s="166">
        <v>38</v>
      </c>
      <c r="E30" s="166">
        <v>436</v>
      </c>
      <c r="F30" s="166"/>
      <c r="I30" s="166" t="s">
        <v>641</v>
      </c>
      <c r="J30" s="166" t="s">
        <v>613</v>
      </c>
    </row>
    <row r="31" spans="1:10">
      <c r="A31" s="166" t="s">
        <v>642</v>
      </c>
      <c r="B31" s="166" t="s">
        <v>605</v>
      </c>
      <c r="C31" s="166" t="s">
        <v>636</v>
      </c>
      <c r="D31" s="166">
        <v>32</v>
      </c>
      <c r="E31" s="166">
        <v>393</v>
      </c>
      <c r="F31" s="166"/>
      <c r="I31" s="166" t="s">
        <v>643</v>
      </c>
      <c r="J31" s="166" t="s">
        <v>613</v>
      </c>
    </row>
    <row r="32" spans="1:10">
      <c r="A32" s="166" t="s">
        <v>644</v>
      </c>
      <c r="B32" s="166" t="s">
        <v>605</v>
      </c>
      <c r="C32" s="166" t="s">
        <v>636</v>
      </c>
      <c r="D32" s="166">
        <v>11</v>
      </c>
      <c r="E32" s="166">
        <v>94</v>
      </c>
      <c r="F32" s="166"/>
      <c r="I32" s="166" t="s">
        <v>172</v>
      </c>
      <c r="J32" s="166" t="s">
        <v>608</v>
      </c>
    </row>
    <row r="33" spans="1:10">
      <c r="A33" s="166" t="s">
        <v>645</v>
      </c>
      <c r="B33" s="166" t="s">
        <v>623</v>
      </c>
      <c r="C33" s="166" t="s">
        <v>636</v>
      </c>
      <c r="D33" s="166">
        <v>43</v>
      </c>
      <c r="E33" s="166">
        <v>411</v>
      </c>
      <c r="F33" s="166"/>
      <c r="I33" s="166" t="s">
        <v>646</v>
      </c>
      <c r="J33" s="166" t="s">
        <v>613</v>
      </c>
    </row>
    <row r="34" spans="1:10">
      <c r="A34" s="166" t="s">
        <v>647</v>
      </c>
      <c r="B34" s="166" t="s">
        <v>623</v>
      </c>
      <c r="C34" s="166" t="s">
        <v>636</v>
      </c>
      <c r="D34" s="166">
        <v>38</v>
      </c>
      <c r="E34" s="166">
        <v>335</v>
      </c>
      <c r="F34" s="166"/>
      <c r="I34" s="166" t="s">
        <v>648</v>
      </c>
      <c r="J34" s="166" t="s">
        <v>608</v>
      </c>
    </row>
    <row r="35" spans="1:10">
      <c r="A35" s="166" t="s">
        <v>649</v>
      </c>
      <c r="B35" s="166" t="s">
        <v>623</v>
      </c>
      <c r="C35" s="166" t="s">
        <v>636</v>
      </c>
      <c r="D35" s="166">
        <v>9</v>
      </c>
      <c r="E35" s="166">
        <v>84</v>
      </c>
      <c r="F35" s="166"/>
      <c r="I35" s="166" t="s">
        <v>650</v>
      </c>
      <c r="J35" s="166" t="s">
        <v>608</v>
      </c>
    </row>
    <row r="36" spans="1:10">
      <c r="A36" s="166" t="s">
        <v>651</v>
      </c>
      <c r="B36" s="166" t="s">
        <v>623</v>
      </c>
      <c r="C36" s="166" t="s">
        <v>636</v>
      </c>
      <c r="D36" s="166">
        <v>0</v>
      </c>
      <c r="E36" s="166">
        <v>0</v>
      </c>
      <c r="F36" s="166"/>
      <c r="I36" s="166" t="s">
        <v>652</v>
      </c>
      <c r="J36" s="166" t="s">
        <v>613</v>
      </c>
    </row>
    <row r="37" spans="1:10">
      <c r="A37" s="166" t="s">
        <v>653</v>
      </c>
      <c r="B37" s="166" t="s">
        <v>623</v>
      </c>
      <c r="C37" s="166" t="s">
        <v>636</v>
      </c>
      <c r="D37" s="166">
        <v>0</v>
      </c>
      <c r="E37" s="166">
        <v>0</v>
      </c>
      <c r="F37" s="166"/>
      <c r="I37" s="166" t="s">
        <v>654</v>
      </c>
      <c r="J37" s="166" t="s">
        <v>613</v>
      </c>
    </row>
    <row r="38" spans="1:10">
      <c r="A38" s="166" t="s">
        <v>655</v>
      </c>
      <c r="B38" s="166" t="s">
        <v>605</v>
      </c>
      <c r="C38" s="166" t="s">
        <v>656</v>
      </c>
      <c r="D38" s="166">
        <v>84</v>
      </c>
      <c r="E38" s="166">
        <v>1253</v>
      </c>
      <c r="F38" s="166"/>
      <c r="I38" s="166" t="s">
        <v>657</v>
      </c>
      <c r="J38" s="166" t="s">
        <v>608</v>
      </c>
    </row>
    <row r="39" spans="1:10">
      <c r="A39" s="166" t="s">
        <v>658</v>
      </c>
      <c r="B39" s="166" t="s">
        <v>605</v>
      </c>
      <c r="C39" s="166" t="s">
        <v>656</v>
      </c>
      <c r="D39" s="166">
        <v>54</v>
      </c>
      <c r="E39" s="166">
        <v>831</v>
      </c>
      <c r="F39" s="166"/>
      <c r="I39" s="166" t="s">
        <v>659</v>
      </c>
      <c r="J39" s="166" t="s">
        <v>613</v>
      </c>
    </row>
    <row r="40" spans="1:10">
      <c r="A40" s="166" t="s">
        <v>660</v>
      </c>
      <c r="B40" s="166" t="s">
        <v>605</v>
      </c>
      <c r="C40" s="166" t="s">
        <v>656</v>
      </c>
      <c r="D40" s="166">
        <v>47</v>
      </c>
      <c r="E40" s="166">
        <v>501</v>
      </c>
      <c r="F40" s="166"/>
      <c r="I40" s="166" t="s">
        <v>661</v>
      </c>
      <c r="J40" s="166" t="s">
        <v>613</v>
      </c>
    </row>
    <row r="41" spans="1:10">
      <c r="A41" s="166" t="s">
        <v>662</v>
      </c>
      <c r="B41" s="166" t="s">
        <v>605</v>
      </c>
      <c r="C41" s="166" t="s">
        <v>656</v>
      </c>
      <c r="D41" s="166">
        <v>2</v>
      </c>
      <c r="E41" s="166">
        <v>19</v>
      </c>
      <c r="F41" s="166"/>
      <c r="I41" s="166" t="s">
        <v>663</v>
      </c>
      <c r="J41" s="166" t="s">
        <v>608</v>
      </c>
    </row>
    <row r="42" spans="1:10">
      <c r="A42" s="166" t="s">
        <v>664</v>
      </c>
      <c r="B42" s="166" t="s">
        <v>605</v>
      </c>
      <c r="C42" s="166" t="s">
        <v>656</v>
      </c>
      <c r="D42" s="166">
        <v>0</v>
      </c>
      <c r="E42" s="166">
        <v>0</v>
      </c>
      <c r="F42" s="166"/>
      <c r="I42" s="166" t="s">
        <v>665</v>
      </c>
      <c r="J42" s="166" t="s">
        <v>608</v>
      </c>
    </row>
    <row r="43" spans="1:10">
      <c r="A43" s="166" t="s">
        <v>666</v>
      </c>
      <c r="B43" s="166" t="s">
        <v>623</v>
      </c>
      <c r="C43" s="166" t="s">
        <v>656</v>
      </c>
      <c r="D43" s="166">
        <v>28</v>
      </c>
      <c r="E43" s="166">
        <v>245</v>
      </c>
      <c r="F43" s="166"/>
      <c r="I43" s="166" t="s">
        <v>667</v>
      </c>
      <c r="J43" s="166" t="s">
        <v>608</v>
      </c>
    </row>
    <row r="44" spans="1:10">
      <c r="A44" s="166" t="s">
        <v>668</v>
      </c>
      <c r="B44" s="166" t="s">
        <v>623</v>
      </c>
      <c r="C44" s="166" t="s">
        <v>656</v>
      </c>
      <c r="D44" s="166">
        <v>17</v>
      </c>
      <c r="E44" s="166">
        <v>189</v>
      </c>
      <c r="F44" s="166"/>
      <c r="I44" s="166" t="s">
        <v>656</v>
      </c>
      <c r="J44" s="166" t="s">
        <v>608</v>
      </c>
    </row>
    <row r="45" spans="1:10">
      <c r="A45" s="166" t="s">
        <v>669</v>
      </c>
      <c r="B45" s="166" t="s">
        <v>623</v>
      </c>
      <c r="C45" s="166" t="s">
        <v>656</v>
      </c>
      <c r="D45" s="166">
        <v>7</v>
      </c>
      <c r="E45" s="166">
        <v>56</v>
      </c>
      <c r="F45" s="166"/>
      <c r="I45" s="166" t="s">
        <v>636</v>
      </c>
      <c r="J45" s="166" t="s">
        <v>613</v>
      </c>
    </row>
    <row r="46" spans="1:10">
      <c r="A46" s="166" t="s">
        <v>670</v>
      </c>
      <c r="B46" s="166" t="s">
        <v>623</v>
      </c>
      <c r="C46" s="166" t="s">
        <v>656</v>
      </c>
      <c r="D46" s="166">
        <v>4</v>
      </c>
      <c r="E46" s="166">
        <v>40</v>
      </c>
      <c r="F46" s="166"/>
      <c r="I46" s="166" t="s">
        <v>606</v>
      </c>
      <c r="J46" s="166" t="s">
        <v>608</v>
      </c>
    </row>
    <row r="47" spans="1:10">
      <c r="A47" s="166" t="s">
        <v>671</v>
      </c>
      <c r="B47" s="166" t="s">
        <v>623</v>
      </c>
      <c r="C47" s="166" t="s">
        <v>656</v>
      </c>
      <c r="D47" s="166">
        <v>2</v>
      </c>
      <c r="E47" s="166">
        <v>23</v>
      </c>
      <c r="F47" s="166"/>
    </row>
    <row r="48" spans="1:10">
      <c r="A48" s="166" t="s">
        <v>672</v>
      </c>
      <c r="B48" s="166" t="s">
        <v>605</v>
      </c>
      <c r="C48" s="166" t="s">
        <v>667</v>
      </c>
      <c r="D48" s="166">
        <v>96</v>
      </c>
      <c r="E48" s="166">
        <v>1384</v>
      </c>
      <c r="F48" s="166"/>
    </row>
    <row r="49" spans="1:6">
      <c r="A49" s="166" t="s">
        <v>673</v>
      </c>
      <c r="B49" s="166" t="s">
        <v>605</v>
      </c>
      <c r="C49" s="166" t="s">
        <v>667</v>
      </c>
      <c r="D49" s="166">
        <v>75</v>
      </c>
      <c r="E49" s="166">
        <v>1060</v>
      </c>
      <c r="F49" s="166"/>
    </row>
    <row r="50" spans="1:6">
      <c r="A50" s="166" t="s">
        <v>674</v>
      </c>
      <c r="B50" s="166" t="s">
        <v>605</v>
      </c>
      <c r="C50" s="166" t="s">
        <v>667</v>
      </c>
      <c r="D50" s="166">
        <v>60</v>
      </c>
      <c r="E50" s="166">
        <v>727</v>
      </c>
      <c r="F50" s="166"/>
    </row>
    <row r="51" spans="1:6">
      <c r="A51" s="166" t="s">
        <v>675</v>
      </c>
      <c r="B51" s="166" t="s">
        <v>605</v>
      </c>
      <c r="C51" s="166" t="s">
        <v>667</v>
      </c>
      <c r="D51" s="166">
        <v>41</v>
      </c>
      <c r="E51" s="166">
        <v>473</v>
      </c>
      <c r="F51" s="166"/>
    </row>
    <row r="52" spans="1:6">
      <c r="A52" s="166" t="s">
        <v>676</v>
      </c>
      <c r="B52" s="166" t="s">
        <v>605</v>
      </c>
      <c r="C52" s="166" t="s">
        <v>667</v>
      </c>
      <c r="D52" s="166">
        <v>17</v>
      </c>
      <c r="E52" s="166">
        <v>192</v>
      </c>
      <c r="F52" s="166"/>
    </row>
    <row r="53" spans="1:6">
      <c r="A53" s="166" t="s">
        <v>677</v>
      </c>
      <c r="B53" s="166" t="s">
        <v>605</v>
      </c>
      <c r="C53" s="166" t="s">
        <v>667</v>
      </c>
      <c r="D53" s="166">
        <v>10</v>
      </c>
      <c r="E53" s="166">
        <v>98</v>
      </c>
      <c r="F53" s="166"/>
    </row>
    <row r="54" spans="1:6">
      <c r="A54" s="166" t="s">
        <v>678</v>
      </c>
      <c r="B54" s="166" t="s">
        <v>623</v>
      </c>
      <c r="C54" s="166" t="s">
        <v>667</v>
      </c>
      <c r="D54" s="166">
        <v>18</v>
      </c>
      <c r="E54" s="166">
        <v>190</v>
      </c>
      <c r="F54" s="166"/>
    </row>
    <row r="55" spans="1:6">
      <c r="A55" s="166" t="s">
        <v>679</v>
      </c>
      <c r="B55" s="166" t="s">
        <v>623</v>
      </c>
      <c r="C55" s="166" t="s">
        <v>667</v>
      </c>
      <c r="D55" s="166">
        <v>4</v>
      </c>
      <c r="E55" s="166">
        <v>28</v>
      </c>
      <c r="F55" s="166"/>
    </row>
    <row r="56" spans="1:6">
      <c r="A56" s="166" t="s">
        <v>680</v>
      </c>
      <c r="B56" s="166" t="s">
        <v>623</v>
      </c>
      <c r="C56" s="166" t="s">
        <v>667</v>
      </c>
      <c r="D56" s="166">
        <v>0</v>
      </c>
      <c r="E56" s="166">
        <v>0</v>
      </c>
      <c r="F56" s="166"/>
    </row>
    <row r="57" spans="1:6">
      <c r="A57" s="166" t="s">
        <v>681</v>
      </c>
      <c r="B57" s="166" t="s">
        <v>623</v>
      </c>
      <c r="C57" s="166" t="s">
        <v>667</v>
      </c>
      <c r="D57" s="166">
        <v>0</v>
      </c>
      <c r="E57" s="166">
        <v>0</v>
      </c>
      <c r="F57" s="166"/>
    </row>
    <row r="58" spans="1:6">
      <c r="A58" s="166" t="s">
        <v>682</v>
      </c>
      <c r="B58" s="166" t="s">
        <v>623</v>
      </c>
      <c r="C58" s="166" t="s">
        <v>667</v>
      </c>
      <c r="D58" s="166">
        <v>0</v>
      </c>
      <c r="E58" s="166">
        <v>0</v>
      </c>
      <c r="F58" s="166"/>
    </row>
    <row r="59" spans="1:6">
      <c r="A59" s="166" t="s">
        <v>683</v>
      </c>
      <c r="B59" s="166" t="s">
        <v>605</v>
      </c>
      <c r="C59" s="166" t="s">
        <v>665</v>
      </c>
      <c r="D59" s="166">
        <v>68</v>
      </c>
      <c r="E59" s="166">
        <v>935</v>
      </c>
      <c r="F59" s="166"/>
    </row>
    <row r="60" spans="1:6">
      <c r="A60" s="166" t="s">
        <v>684</v>
      </c>
      <c r="B60" s="166" t="s">
        <v>605</v>
      </c>
      <c r="C60" s="166" t="s">
        <v>665</v>
      </c>
      <c r="D60" s="166">
        <v>54</v>
      </c>
      <c r="E60" s="166">
        <v>703</v>
      </c>
      <c r="F60" s="166"/>
    </row>
    <row r="61" spans="1:6">
      <c r="A61" s="166" t="s">
        <v>685</v>
      </c>
      <c r="B61" s="166" t="s">
        <v>605</v>
      </c>
      <c r="C61" s="166" t="s">
        <v>665</v>
      </c>
      <c r="D61" s="166">
        <v>44</v>
      </c>
      <c r="E61" s="166">
        <v>468</v>
      </c>
      <c r="F61" s="166"/>
    </row>
    <row r="62" spans="1:6">
      <c r="A62" s="166" t="s">
        <v>686</v>
      </c>
      <c r="B62" s="166" t="s">
        <v>605</v>
      </c>
      <c r="C62" s="166" t="s">
        <v>665</v>
      </c>
      <c r="D62" s="166">
        <v>31</v>
      </c>
      <c r="E62" s="166">
        <v>336</v>
      </c>
      <c r="F62" s="166"/>
    </row>
    <row r="63" spans="1:6">
      <c r="A63" s="166" t="s">
        <v>687</v>
      </c>
      <c r="B63" s="166" t="s">
        <v>605</v>
      </c>
      <c r="C63" s="166" t="s">
        <v>665</v>
      </c>
      <c r="D63" s="166">
        <v>6</v>
      </c>
      <c r="E63" s="166">
        <v>83</v>
      </c>
      <c r="F63" s="166"/>
    </row>
    <row r="64" spans="1:6">
      <c r="A64" s="166" t="s">
        <v>688</v>
      </c>
      <c r="B64" s="166" t="s">
        <v>605</v>
      </c>
      <c r="C64" s="166" t="s">
        <v>665</v>
      </c>
      <c r="D64" s="166">
        <v>9</v>
      </c>
      <c r="E64" s="166">
        <v>74</v>
      </c>
      <c r="F64" s="166"/>
    </row>
    <row r="65" spans="1:6">
      <c r="A65" s="166" t="s">
        <v>689</v>
      </c>
      <c r="B65" s="166" t="s">
        <v>605</v>
      </c>
      <c r="C65" s="166" t="s">
        <v>665</v>
      </c>
      <c r="D65" s="166">
        <v>4</v>
      </c>
      <c r="E65" s="166">
        <v>38</v>
      </c>
      <c r="F65" s="166"/>
    </row>
    <row r="66" spans="1:6">
      <c r="A66" s="166" t="s">
        <v>690</v>
      </c>
      <c r="B66" s="166" t="s">
        <v>605</v>
      </c>
      <c r="C66" s="166" t="s">
        <v>665</v>
      </c>
      <c r="D66" s="166">
        <v>2</v>
      </c>
      <c r="E66" s="166">
        <v>12</v>
      </c>
      <c r="F66" s="166"/>
    </row>
    <row r="67" spans="1:6">
      <c r="A67" s="166" t="s">
        <v>691</v>
      </c>
      <c r="B67" s="166" t="s">
        <v>623</v>
      </c>
      <c r="C67" s="166" t="s">
        <v>665</v>
      </c>
      <c r="D67" s="166">
        <v>66</v>
      </c>
      <c r="E67" s="166">
        <v>649</v>
      </c>
      <c r="F67" s="166"/>
    </row>
    <row r="68" spans="1:6">
      <c r="A68" s="166" t="s">
        <v>692</v>
      </c>
      <c r="B68" s="166" t="s">
        <v>623</v>
      </c>
      <c r="C68" s="166" t="s">
        <v>665</v>
      </c>
      <c r="D68" s="166">
        <v>12</v>
      </c>
      <c r="E68" s="166">
        <v>74</v>
      </c>
      <c r="F68" s="166"/>
    </row>
    <row r="69" spans="1:6">
      <c r="A69" s="166" t="s">
        <v>693</v>
      </c>
      <c r="B69" s="166" t="s">
        <v>623</v>
      </c>
      <c r="C69" s="166" t="s">
        <v>665</v>
      </c>
      <c r="D69" s="166">
        <v>9</v>
      </c>
      <c r="E69" s="166">
        <v>111</v>
      </c>
      <c r="F69" s="166"/>
    </row>
    <row r="70" spans="1:6">
      <c r="A70" s="166" t="s">
        <v>694</v>
      </c>
      <c r="B70" s="166" t="s">
        <v>623</v>
      </c>
      <c r="C70" s="166" t="s">
        <v>665</v>
      </c>
      <c r="D70" s="166">
        <v>0</v>
      </c>
      <c r="E70" s="166">
        <v>0</v>
      </c>
      <c r="F70" s="166"/>
    </row>
    <row r="71" spans="1:6">
      <c r="A71" s="166" t="s">
        <v>695</v>
      </c>
      <c r="B71" s="166" t="s">
        <v>623</v>
      </c>
      <c r="C71" s="166" t="s">
        <v>665</v>
      </c>
      <c r="D71" s="166">
        <v>0</v>
      </c>
      <c r="E71" s="166">
        <v>0</v>
      </c>
      <c r="F71" s="166"/>
    </row>
    <row r="72" spans="1:6">
      <c r="A72" s="166" t="s">
        <v>696</v>
      </c>
      <c r="B72" s="166" t="s">
        <v>605</v>
      </c>
      <c r="C72" s="166" t="s">
        <v>663</v>
      </c>
      <c r="D72" s="166">
        <v>83</v>
      </c>
      <c r="E72" s="166">
        <v>1232</v>
      </c>
      <c r="F72" s="166"/>
    </row>
    <row r="73" spans="1:6">
      <c r="A73" s="166" t="s">
        <v>697</v>
      </c>
      <c r="B73" s="166" t="s">
        <v>605</v>
      </c>
      <c r="C73" s="166" t="s">
        <v>663</v>
      </c>
      <c r="D73" s="166">
        <v>51</v>
      </c>
      <c r="E73" s="166">
        <v>645</v>
      </c>
      <c r="F73" s="166"/>
    </row>
    <row r="74" spans="1:6">
      <c r="A74" s="166" t="s">
        <v>698</v>
      </c>
      <c r="B74" s="166" t="s">
        <v>605</v>
      </c>
      <c r="C74" s="166" t="s">
        <v>663</v>
      </c>
      <c r="D74" s="166">
        <v>32</v>
      </c>
      <c r="E74" s="166">
        <v>449</v>
      </c>
      <c r="F74" s="166"/>
    </row>
    <row r="75" spans="1:6">
      <c r="A75" s="166" t="s">
        <v>699</v>
      </c>
      <c r="B75" s="166" t="s">
        <v>605</v>
      </c>
      <c r="C75" s="166" t="s">
        <v>663</v>
      </c>
      <c r="D75" s="166">
        <v>35</v>
      </c>
      <c r="E75" s="166">
        <v>439</v>
      </c>
      <c r="F75" s="166"/>
    </row>
    <row r="76" spans="1:6">
      <c r="A76" s="166" t="s">
        <v>700</v>
      </c>
      <c r="B76" s="166" t="s">
        <v>605</v>
      </c>
      <c r="C76" s="166" t="s">
        <v>663</v>
      </c>
      <c r="D76" s="166">
        <v>36</v>
      </c>
      <c r="E76" s="166">
        <v>422</v>
      </c>
      <c r="F76" s="166"/>
    </row>
    <row r="77" spans="1:6">
      <c r="A77" s="166" t="s">
        <v>701</v>
      </c>
      <c r="B77" s="166" t="s">
        <v>605</v>
      </c>
      <c r="C77" s="166" t="s">
        <v>663</v>
      </c>
      <c r="D77" s="166">
        <v>12</v>
      </c>
      <c r="E77" s="166">
        <v>232</v>
      </c>
      <c r="F77" s="166"/>
    </row>
    <row r="78" spans="1:6">
      <c r="A78" s="166" t="s">
        <v>702</v>
      </c>
      <c r="B78" s="166" t="s">
        <v>605</v>
      </c>
      <c r="C78" s="166" t="s">
        <v>663</v>
      </c>
      <c r="D78" s="166">
        <v>4</v>
      </c>
      <c r="E78" s="166">
        <v>46</v>
      </c>
      <c r="F78" s="166"/>
    </row>
    <row r="79" spans="1:6">
      <c r="A79" s="166" t="s">
        <v>703</v>
      </c>
      <c r="B79" s="166" t="s">
        <v>623</v>
      </c>
      <c r="C79" s="166" t="s">
        <v>663</v>
      </c>
      <c r="D79" s="166">
        <v>38</v>
      </c>
      <c r="E79" s="166">
        <v>397</v>
      </c>
      <c r="F79" s="166"/>
    </row>
    <row r="80" spans="1:6">
      <c r="A80" s="166" t="s">
        <v>704</v>
      </c>
      <c r="B80" s="166" t="s">
        <v>623</v>
      </c>
      <c r="C80" s="166" t="s">
        <v>663</v>
      </c>
      <c r="D80" s="166">
        <v>24</v>
      </c>
      <c r="E80" s="166">
        <v>268</v>
      </c>
      <c r="F80" s="166"/>
    </row>
    <row r="81" spans="1:6">
      <c r="A81" s="166" t="s">
        <v>705</v>
      </c>
      <c r="B81" s="166" t="s">
        <v>623</v>
      </c>
      <c r="C81" s="166" t="s">
        <v>663</v>
      </c>
      <c r="D81" s="166">
        <v>8</v>
      </c>
      <c r="E81" s="166">
        <v>116</v>
      </c>
      <c r="F81" s="166"/>
    </row>
    <row r="82" spans="1:6">
      <c r="A82" s="166" t="s">
        <v>706</v>
      </c>
      <c r="B82" s="166" t="s">
        <v>623</v>
      </c>
      <c r="C82" s="166" t="s">
        <v>663</v>
      </c>
      <c r="D82" s="166">
        <v>0</v>
      </c>
      <c r="E82" s="166">
        <v>0</v>
      </c>
      <c r="F82" s="166"/>
    </row>
    <row r="83" spans="1:6">
      <c r="A83" s="166" t="s">
        <v>707</v>
      </c>
      <c r="B83" s="166" t="s">
        <v>623</v>
      </c>
      <c r="C83" s="166" t="s">
        <v>663</v>
      </c>
      <c r="D83" s="166">
        <v>0</v>
      </c>
      <c r="E83" s="166">
        <v>0</v>
      </c>
      <c r="F83" s="166"/>
    </row>
    <row r="84" spans="1:6">
      <c r="A84" s="166" t="s">
        <v>708</v>
      </c>
      <c r="B84" s="166" t="s">
        <v>605</v>
      </c>
      <c r="C84" s="166" t="s">
        <v>661</v>
      </c>
      <c r="D84" s="166">
        <v>71</v>
      </c>
      <c r="E84" s="166">
        <v>898</v>
      </c>
      <c r="F84" s="166"/>
    </row>
    <row r="85" spans="1:6">
      <c r="A85" s="166" t="s">
        <v>709</v>
      </c>
      <c r="B85" s="166" t="s">
        <v>605</v>
      </c>
      <c r="C85" s="166" t="s">
        <v>661</v>
      </c>
      <c r="D85" s="166">
        <v>51</v>
      </c>
      <c r="E85" s="166">
        <v>796</v>
      </c>
      <c r="F85" s="166"/>
    </row>
    <row r="86" spans="1:6">
      <c r="A86" s="166" t="s">
        <v>710</v>
      </c>
      <c r="B86" s="166" t="s">
        <v>605</v>
      </c>
      <c r="C86" s="166" t="s">
        <v>661</v>
      </c>
      <c r="D86" s="166">
        <v>36</v>
      </c>
      <c r="E86" s="166">
        <v>541</v>
      </c>
      <c r="F86" s="166"/>
    </row>
    <row r="87" spans="1:6">
      <c r="A87" s="166" t="s">
        <v>711</v>
      </c>
      <c r="B87" s="166" t="s">
        <v>605</v>
      </c>
      <c r="C87" s="166" t="s">
        <v>661</v>
      </c>
      <c r="D87" s="166">
        <v>19</v>
      </c>
      <c r="E87" s="166">
        <v>396</v>
      </c>
      <c r="F87" s="166"/>
    </row>
    <row r="88" spans="1:6">
      <c r="A88" s="166" t="s">
        <v>712</v>
      </c>
      <c r="B88" s="166" t="s">
        <v>605</v>
      </c>
      <c r="C88" s="166" t="s">
        <v>661</v>
      </c>
      <c r="D88" s="166">
        <v>11</v>
      </c>
      <c r="E88" s="166">
        <v>123</v>
      </c>
      <c r="F88" s="166"/>
    </row>
    <row r="89" spans="1:6">
      <c r="A89" s="166" t="s">
        <v>713</v>
      </c>
      <c r="B89" s="166" t="s">
        <v>605</v>
      </c>
      <c r="C89" s="166" t="s">
        <v>661</v>
      </c>
      <c r="D89" s="166">
        <v>3</v>
      </c>
      <c r="E89" s="166">
        <v>49</v>
      </c>
      <c r="F89" s="166"/>
    </row>
    <row r="90" spans="1:6">
      <c r="A90" s="166" t="s">
        <v>714</v>
      </c>
      <c r="B90" s="166" t="s">
        <v>623</v>
      </c>
      <c r="C90" s="166" t="s">
        <v>661</v>
      </c>
      <c r="D90" s="166">
        <v>78</v>
      </c>
      <c r="E90" s="166">
        <v>879</v>
      </c>
      <c r="F90" s="166"/>
    </row>
    <row r="91" spans="1:6">
      <c r="A91" s="166" t="s">
        <v>715</v>
      </c>
      <c r="B91" s="166" t="s">
        <v>623</v>
      </c>
      <c r="C91" s="166" t="s">
        <v>661</v>
      </c>
      <c r="D91" s="166">
        <v>6</v>
      </c>
      <c r="E91" s="166">
        <v>89</v>
      </c>
      <c r="F91" s="166"/>
    </row>
    <row r="92" spans="1:6">
      <c r="A92" s="166" t="s">
        <v>716</v>
      </c>
      <c r="B92" s="166" t="s">
        <v>623</v>
      </c>
      <c r="C92" s="166" t="s">
        <v>661</v>
      </c>
      <c r="D92" s="166">
        <v>10</v>
      </c>
      <c r="E92" s="166">
        <v>81</v>
      </c>
      <c r="F92" s="166"/>
    </row>
    <row r="93" spans="1:6">
      <c r="A93" s="166" t="s">
        <v>717</v>
      </c>
      <c r="B93" s="166" t="s">
        <v>623</v>
      </c>
      <c r="C93" s="166" t="s">
        <v>661</v>
      </c>
      <c r="D93" s="166">
        <v>0</v>
      </c>
      <c r="E93" s="166">
        <v>0</v>
      </c>
      <c r="F93" s="166"/>
    </row>
    <row r="94" spans="1:6">
      <c r="A94" s="166" t="s">
        <v>718</v>
      </c>
      <c r="B94" s="166" t="s">
        <v>623</v>
      </c>
      <c r="C94" s="166" t="s">
        <v>661</v>
      </c>
      <c r="D94" s="166">
        <v>0</v>
      </c>
      <c r="E94" s="166">
        <v>0</v>
      </c>
      <c r="F94" s="166"/>
    </row>
    <row r="95" spans="1:6">
      <c r="A95" s="166" t="s">
        <v>719</v>
      </c>
      <c r="B95" s="166" t="s">
        <v>605</v>
      </c>
      <c r="C95" s="166" t="s">
        <v>659</v>
      </c>
      <c r="D95" s="166">
        <v>91</v>
      </c>
      <c r="E95" s="166">
        <v>1107</v>
      </c>
      <c r="F95" s="166"/>
    </row>
    <row r="96" spans="1:6">
      <c r="A96" s="166" t="s">
        <v>720</v>
      </c>
      <c r="B96" s="166" t="s">
        <v>605</v>
      </c>
      <c r="C96" s="166" t="s">
        <v>659</v>
      </c>
      <c r="D96" s="166">
        <v>68</v>
      </c>
      <c r="E96" s="166">
        <v>897</v>
      </c>
      <c r="F96" s="166"/>
    </row>
    <row r="97" spans="1:6">
      <c r="A97" s="166" t="s">
        <v>721</v>
      </c>
      <c r="B97" s="166" t="s">
        <v>605</v>
      </c>
      <c r="C97" s="166" t="s">
        <v>659</v>
      </c>
      <c r="D97" s="166">
        <v>50</v>
      </c>
      <c r="E97" s="166">
        <v>622</v>
      </c>
      <c r="F97" s="166"/>
    </row>
    <row r="98" spans="1:6">
      <c r="A98" s="166" t="s">
        <v>722</v>
      </c>
      <c r="B98" s="166" t="s">
        <v>605</v>
      </c>
      <c r="C98" s="166" t="s">
        <v>659</v>
      </c>
      <c r="D98" s="166">
        <v>12</v>
      </c>
      <c r="E98" s="166">
        <v>144</v>
      </c>
      <c r="F98" s="166"/>
    </row>
    <row r="99" spans="1:6">
      <c r="A99" s="166" t="s">
        <v>723</v>
      </c>
      <c r="B99" s="166" t="s">
        <v>605</v>
      </c>
      <c r="C99" s="166" t="s">
        <v>659</v>
      </c>
      <c r="D99" s="166">
        <v>11</v>
      </c>
      <c r="E99" s="166">
        <v>135</v>
      </c>
      <c r="F99" s="166"/>
    </row>
    <row r="100" spans="1:6">
      <c r="A100" s="166" t="s">
        <v>724</v>
      </c>
      <c r="B100" s="166" t="s">
        <v>605</v>
      </c>
      <c r="C100" s="166" t="s">
        <v>659</v>
      </c>
      <c r="D100" s="166">
        <v>4</v>
      </c>
      <c r="E100" s="166">
        <v>34</v>
      </c>
      <c r="F100" s="166"/>
    </row>
    <row r="101" spans="1:6">
      <c r="A101" s="166" t="s">
        <v>725</v>
      </c>
      <c r="B101" s="166" t="s">
        <v>623</v>
      </c>
      <c r="C101" s="166" t="s">
        <v>659</v>
      </c>
      <c r="D101" s="166">
        <v>38</v>
      </c>
      <c r="E101" s="166">
        <v>373</v>
      </c>
      <c r="F101" s="166"/>
    </row>
    <row r="102" spans="1:6">
      <c r="A102" s="166" t="s">
        <v>726</v>
      </c>
      <c r="B102" s="166" t="s">
        <v>623</v>
      </c>
      <c r="C102" s="166" t="s">
        <v>659</v>
      </c>
      <c r="D102" s="166">
        <v>9</v>
      </c>
      <c r="E102" s="166">
        <v>101</v>
      </c>
      <c r="F102" s="166"/>
    </row>
    <row r="103" spans="1:6">
      <c r="A103" s="166" t="s">
        <v>727</v>
      </c>
      <c r="B103" s="166" t="s">
        <v>623</v>
      </c>
      <c r="C103" s="166" t="s">
        <v>659</v>
      </c>
      <c r="D103" s="166">
        <v>6</v>
      </c>
      <c r="E103" s="166">
        <v>58</v>
      </c>
      <c r="F103" s="166"/>
    </row>
    <row r="104" spans="1:6">
      <c r="A104" s="166" t="s">
        <v>728</v>
      </c>
      <c r="B104" s="166" t="s">
        <v>623</v>
      </c>
      <c r="C104" s="166" t="s">
        <v>659</v>
      </c>
      <c r="D104" s="166">
        <v>1</v>
      </c>
      <c r="E104" s="166">
        <v>9</v>
      </c>
      <c r="F104" s="166"/>
    </row>
    <row r="105" spans="1:6">
      <c r="A105" s="166" t="s">
        <v>729</v>
      </c>
      <c r="B105" s="166" t="s">
        <v>623</v>
      </c>
      <c r="C105" s="166" t="s">
        <v>659</v>
      </c>
      <c r="D105" s="166">
        <v>0</v>
      </c>
      <c r="E105" s="166">
        <v>0</v>
      </c>
      <c r="F105" s="166"/>
    </row>
    <row r="106" spans="1:6">
      <c r="A106" s="166" t="s">
        <v>730</v>
      </c>
      <c r="B106" s="166" t="s">
        <v>605</v>
      </c>
      <c r="C106" s="166" t="s">
        <v>657</v>
      </c>
      <c r="D106" s="166">
        <v>86</v>
      </c>
      <c r="E106" s="166">
        <v>1261</v>
      </c>
      <c r="F106" s="166"/>
    </row>
    <row r="107" spans="1:6">
      <c r="A107" s="166" t="s">
        <v>731</v>
      </c>
      <c r="B107" s="166" t="s">
        <v>605</v>
      </c>
      <c r="C107" s="166" t="s">
        <v>657</v>
      </c>
      <c r="D107" s="166">
        <v>66</v>
      </c>
      <c r="E107" s="166">
        <v>764</v>
      </c>
      <c r="F107" s="166"/>
    </row>
    <row r="108" spans="1:6">
      <c r="A108" s="166" t="s">
        <v>732</v>
      </c>
      <c r="B108" s="166" t="s">
        <v>605</v>
      </c>
      <c r="C108" s="166" t="s">
        <v>657</v>
      </c>
      <c r="D108" s="166">
        <v>37</v>
      </c>
      <c r="E108" s="166">
        <v>467</v>
      </c>
      <c r="F108" s="166"/>
    </row>
    <row r="109" spans="1:6">
      <c r="A109" s="166" t="s">
        <v>733</v>
      </c>
      <c r="B109" s="166" t="s">
        <v>605</v>
      </c>
      <c r="C109" s="166" t="s">
        <v>657</v>
      </c>
      <c r="D109" s="166">
        <v>0</v>
      </c>
      <c r="E109" s="166">
        <v>0</v>
      </c>
      <c r="F109" s="166"/>
    </row>
    <row r="110" spans="1:6">
      <c r="A110" s="166" t="s">
        <v>734</v>
      </c>
      <c r="B110" s="166" t="s">
        <v>605</v>
      </c>
      <c r="C110" s="166" t="s">
        <v>657</v>
      </c>
      <c r="D110" s="166">
        <v>4</v>
      </c>
      <c r="E110" s="166">
        <v>29</v>
      </c>
      <c r="F110" s="166"/>
    </row>
    <row r="111" spans="1:6">
      <c r="A111" s="166" t="s">
        <v>735</v>
      </c>
      <c r="B111" s="166" t="s">
        <v>623</v>
      </c>
      <c r="C111" s="166" t="s">
        <v>657</v>
      </c>
      <c r="D111" s="166">
        <v>42</v>
      </c>
      <c r="E111" s="166">
        <v>487</v>
      </c>
      <c r="F111" s="166"/>
    </row>
    <row r="112" spans="1:6">
      <c r="A112" s="166" t="s">
        <v>736</v>
      </c>
      <c r="B112" s="166" t="s">
        <v>623</v>
      </c>
      <c r="C112" s="166" t="s">
        <v>657</v>
      </c>
      <c r="D112" s="166">
        <v>25</v>
      </c>
      <c r="E112" s="166">
        <v>255</v>
      </c>
      <c r="F112" s="166"/>
    </row>
    <row r="113" spans="1:6">
      <c r="A113" s="166" t="s">
        <v>737</v>
      </c>
      <c r="B113" s="166" t="s">
        <v>623</v>
      </c>
      <c r="C113" s="166" t="s">
        <v>657</v>
      </c>
      <c r="D113" s="166">
        <v>17</v>
      </c>
      <c r="E113" s="166">
        <v>145</v>
      </c>
      <c r="F113" s="166"/>
    </row>
    <row r="114" spans="1:6">
      <c r="A114" s="166" t="s">
        <v>738</v>
      </c>
      <c r="B114" s="166" t="s">
        <v>623</v>
      </c>
      <c r="C114" s="166" t="s">
        <v>657</v>
      </c>
      <c r="D114" s="166">
        <v>4</v>
      </c>
      <c r="E114" s="166">
        <v>32</v>
      </c>
      <c r="F114" s="166"/>
    </row>
    <row r="115" spans="1:6">
      <c r="A115" s="166" t="s">
        <v>739</v>
      </c>
      <c r="B115" s="166" t="s">
        <v>623</v>
      </c>
      <c r="C115" s="166" t="s">
        <v>657</v>
      </c>
      <c r="D115" s="166">
        <v>0</v>
      </c>
      <c r="E115" s="166">
        <v>0</v>
      </c>
      <c r="F115" s="166"/>
    </row>
    <row r="116" spans="1:6">
      <c r="A116" s="166" t="s">
        <v>740</v>
      </c>
      <c r="B116" s="166" t="s">
        <v>605</v>
      </c>
      <c r="C116" s="166" t="s">
        <v>654</v>
      </c>
      <c r="D116" s="166">
        <v>93</v>
      </c>
      <c r="E116" s="166">
        <v>1311</v>
      </c>
      <c r="F116" s="166"/>
    </row>
    <row r="117" spans="1:6">
      <c r="A117" s="166" t="s">
        <v>741</v>
      </c>
      <c r="B117" s="166" t="s">
        <v>605</v>
      </c>
      <c r="C117" s="166" t="s">
        <v>654</v>
      </c>
      <c r="D117" s="166">
        <v>72</v>
      </c>
      <c r="E117" s="166">
        <v>1023</v>
      </c>
      <c r="F117" s="166"/>
    </row>
    <row r="118" spans="1:6">
      <c r="A118" s="166" t="s">
        <v>742</v>
      </c>
      <c r="B118" s="166" t="s">
        <v>605</v>
      </c>
      <c r="C118" s="166" t="s">
        <v>654</v>
      </c>
      <c r="D118" s="166">
        <v>37</v>
      </c>
      <c r="E118" s="166">
        <v>486</v>
      </c>
      <c r="F118" s="166"/>
    </row>
    <row r="119" spans="1:6">
      <c r="A119" s="166" t="s">
        <v>743</v>
      </c>
      <c r="B119" s="166" t="s">
        <v>605</v>
      </c>
      <c r="C119" s="166" t="s">
        <v>654</v>
      </c>
      <c r="D119" s="166">
        <v>16</v>
      </c>
      <c r="E119" s="166">
        <v>270</v>
      </c>
      <c r="F119" s="166"/>
    </row>
    <row r="120" spans="1:6">
      <c r="A120" s="166" t="s">
        <v>744</v>
      </c>
      <c r="B120" s="166" t="s">
        <v>605</v>
      </c>
      <c r="C120" s="166" t="s">
        <v>654</v>
      </c>
      <c r="D120" s="166">
        <v>17</v>
      </c>
      <c r="E120" s="166">
        <v>250</v>
      </c>
      <c r="F120" s="166"/>
    </row>
    <row r="121" spans="1:6">
      <c r="A121" s="166" t="s">
        <v>745</v>
      </c>
      <c r="B121" s="166" t="s">
        <v>605</v>
      </c>
      <c r="C121" s="166" t="s">
        <v>654</v>
      </c>
      <c r="D121" s="166">
        <v>3</v>
      </c>
      <c r="E121" s="166">
        <v>54</v>
      </c>
      <c r="F121" s="166"/>
    </row>
    <row r="122" spans="1:6">
      <c r="A122" s="166" t="s">
        <v>746</v>
      </c>
      <c r="B122" s="166" t="s">
        <v>605</v>
      </c>
      <c r="C122" s="166" t="s">
        <v>654</v>
      </c>
      <c r="D122" s="166">
        <v>2</v>
      </c>
      <c r="E122" s="166">
        <v>45</v>
      </c>
      <c r="F122" s="166"/>
    </row>
    <row r="123" spans="1:6">
      <c r="A123" s="166" t="s">
        <v>747</v>
      </c>
      <c r="B123" s="166" t="s">
        <v>605</v>
      </c>
      <c r="C123" s="166" t="s">
        <v>654</v>
      </c>
      <c r="D123" s="166">
        <v>1</v>
      </c>
      <c r="E123" s="166">
        <v>17</v>
      </c>
      <c r="F123" s="166"/>
    </row>
    <row r="124" spans="1:6">
      <c r="A124" s="166" t="s">
        <v>748</v>
      </c>
      <c r="B124" s="166" t="s">
        <v>623</v>
      </c>
      <c r="C124" s="166" t="s">
        <v>654</v>
      </c>
      <c r="D124" s="166">
        <v>25</v>
      </c>
      <c r="E124" s="166">
        <v>266</v>
      </c>
      <c r="F124" s="166"/>
    </row>
    <row r="125" spans="1:6">
      <c r="A125" s="166" t="s">
        <v>749</v>
      </c>
      <c r="B125" s="166" t="s">
        <v>623</v>
      </c>
      <c r="C125" s="166" t="s">
        <v>654</v>
      </c>
      <c r="D125" s="166">
        <v>23</v>
      </c>
      <c r="E125" s="166">
        <v>315</v>
      </c>
      <c r="F125" s="166"/>
    </row>
    <row r="126" spans="1:6">
      <c r="A126" s="166" t="s">
        <v>750</v>
      </c>
      <c r="B126" s="166" t="s">
        <v>623</v>
      </c>
      <c r="C126" s="166" t="s">
        <v>654</v>
      </c>
      <c r="D126" s="166">
        <v>7</v>
      </c>
      <c r="E126" s="166">
        <v>91</v>
      </c>
      <c r="F126" s="166"/>
    </row>
    <row r="127" spans="1:6">
      <c r="A127" s="166" t="s">
        <v>751</v>
      </c>
      <c r="B127" s="166" t="s">
        <v>623</v>
      </c>
      <c r="C127" s="166" t="s">
        <v>654</v>
      </c>
      <c r="D127" s="166">
        <v>9</v>
      </c>
      <c r="E127" s="166">
        <v>94</v>
      </c>
      <c r="F127" s="166"/>
    </row>
    <row r="128" spans="1:6">
      <c r="A128" s="166" t="s">
        <v>752</v>
      </c>
      <c r="B128" s="166" t="s">
        <v>623</v>
      </c>
      <c r="C128" s="166" t="s">
        <v>654</v>
      </c>
      <c r="D128" s="166">
        <v>0</v>
      </c>
      <c r="E128" s="166">
        <v>0</v>
      </c>
      <c r="F128" s="166"/>
    </row>
    <row r="129" spans="1:6">
      <c r="A129" s="166" t="s">
        <v>753</v>
      </c>
      <c r="B129" s="166" t="s">
        <v>605</v>
      </c>
      <c r="C129" s="166" t="s">
        <v>652</v>
      </c>
      <c r="D129" s="166">
        <v>86</v>
      </c>
      <c r="E129" s="166">
        <v>1196</v>
      </c>
      <c r="F129" s="166"/>
    </row>
    <row r="130" spans="1:6">
      <c r="A130" s="166" t="s">
        <v>754</v>
      </c>
      <c r="B130" s="166" t="s">
        <v>605</v>
      </c>
      <c r="C130" s="166" t="s">
        <v>652</v>
      </c>
      <c r="D130" s="166">
        <v>64</v>
      </c>
      <c r="E130" s="166">
        <v>879</v>
      </c>
      <c r="F130" s="166"/>
    </row>
    <row r="131" spans="1:6">
      <c r="A131" s="166" t="s">
        <v>755</v>
      </c>
      <c r="B131" s="166" t="s">
        <v>605</v>
      </c>
      <c r="C131" s="166" t="s">
        <v>652</v>
      </c>
      <c r="D131" s="166">
        <v>32</v>
      </c>
      <c r="E131" s="166">
        <v>413</v>
      </c>
      <c r="F131" s="166"/>
    </row>
    <row r="132" spans="1:6">
      <c r="A132" s="166" t="s">
        <v>756</v>
      </c>
      <c r="B132" s="166" t="s">
        <v>605</v>
      </c>
      <c r="C132" s="166" t="s">
        <v>652</v>
      </c>
      <c r="D132" s="166">
        <v>31</v>
      </c>
      <c r="E132" s="166">
        <v>306</v>
      </c>
      <c r="F132" s="166"/>
    </row>
    <row r="133" spans="1:6">
      <c r="A133" s="166" t="s">
        <v>757</v>
      </c>
      <c r="B133" s="166" t="s">
        <v>605</v>
      </c>
      <c r="C133" s="166" t="s">
        <v>652</v>
      </c>
      <c r="D133" s="166">
        <v>12</v>
      </c>
      <c r="E133" s="166">
        <v>209</v>
      </c>
      <c r="F133" s="166"/>
    </row>
    <row r="134" spans="1:6">
      <c r="A134" s="166" t="s">
        <v>758</v>
      </c>
      <c r="B134" s="166" t="s">
        <v>623</v>
      </c>
      <c r="C134" s="166" t="s">
        <v>652</v>
      </c>
      <c r="D134" s="166">
        <v>32</v>
      </c>
      <c r="E134" s="166">
        <v>340</v>
      </c>
      <c r="F134" s="166"/>
    </row>
    <row r="135" spans="1:6">
      <c r="A135" s="166" t="s">
        <v>759</v>
      </c>
      <c r="B135" s="166" t="s">
        <v>623</v>
      </c>
      <c r="C135" s="166" t="s">
        <v>652</v>
      </c>
      <c r="D135" s="166">
        <v>28</v>
      </c>
      <c r="E135" s="166">
        <v>278</v>
      </c>
      <c r="F135" s="166"/>
    </row>
    <row r="136" spans="1:6">
      <c r="A136" s="166" t="s">
        <v>760</v>
      </c>
      <c r="B136" s="166" t="s">
        <v>623</v>
      </c>
      <c r="C136" s="166" t="s">
        <v>652</v>
      </c>
      <c r="D136" s="166">
        <v>0</v>
      </c>
      <c r="E136" s="166">
        <v>0</v>
      </c>
      <c r="F136" s="166"/>
    </row>
    <row r="137" spans="1:6">
      <c r="A137" s="166" t="s">
        <v>761</v>
      </c>
      <c r="B137" s="166" t="s">
        <v>623</v>
      </c>
      <c r="C137" s="166" t="s">
        <v>652</v>
      </c>
      <c r="D137" s="166">
        <v>0</v>
      </c>
      <c r="E137" s="166">
        <v>0</v>
      </c>
      <c r="F137" s="166"/>
    </row>
    <row r="138" spans="1:6">
      <c r="A138" s="166" t="s">
        <v>762</v>
      </c>
      <c r="B138" s="166" t="s">
        <v>623</v>
      </c>
      <c r="C138" s="166" t="s">
        <v>652</v>
      </c>
      <c r="D138" s="166">
        <v>0</v>
      </c>
      <c r="E138" s="166">
        <v>0</v>
      </c>
      <c r="F138" s="166"/>
    </row>
    <row r="139" spans="1:6">
      <c r="A139" s="166" t="s">
        <v>763</v>
      </c>
      <c r="B139" s="166" t="s">
        <v>605</v>
      </c>
      <c r="C139" s="166" t="s">
        <v>650</v>
      </c>
      <c r="D139" s="166">
        <v>74</v>
      </c>
      <c r="E139" s="166">
        <v>1057</v>
      </c>
      <c r="F139" s="166"/>
    </row>
    <row r="140" spans="1:6">
      <c r="A140" s="166" t="s">
        <v>764</v>
      </c>
      <c r="B140" s="166" t="s">
        <v>605</v>
      </c>
      <c r="C140" s="166" t="s">
        <v>650</v>
      </c>
      <c r="D140" s="166">
        <v>68</v>
      </c>
      <c r="E140" s="166">
        <v>973</v>
      </c>
      <c r="F140" s="166"/>
    </row>
    <row r="141" spans="1:6">
      <c r="A141" s="166" t="s">
        <v>765</v>
      </c>
      <c r="B141" s="166" t="s">
        <v>605</v>
      </c>
      <c r="C141" s="166" t="s">
        <v>650</v>
      </c>
      <c r="D141" s="166">
        <v>32</v>
      </c>
      <c r="E141" s="166">
        <v>440</v>
      </c>
      <c r="F141" s="166"/>
    </row>
    <row r="142" spans="1:6">
      <c r="A142" s="166" t="s">
        <v>766</v>
      </c>
      <c r="B142" s="166" t="s">
        <v>605</v>
      </c>
      <c r="C142" s="166" t="s">
        <v>650</v>
      </c>
      <c r="D142" s="166">
        <v>20</v>
      </c>
      <c r="E142" s="166">
        <v>274</v>
      </c>
      <c r="F142" s="166"/>
    </row>
    <row r="143" spans="1:6">
      <c r="A143" s="166" t="s">
        <v>767</v>
      </c>
      <c r="B143" s="166" t="s">
        <v>605</v>
      </c>
      <c r="C143" s="166" t="s">
        <v>650</v>
      </c>
      <c r="D143" s="166">
        <v>18</v>
      </c>
      <c r="E143" s="166">
        <v>197</v>
      </c>
      <c r="F143" s="166"/>
    </row>
    <row r="144" spans="1:6">
      <c r="A144" s="166" t="s">
        <v>768</v>
      </c>
      <c r="B144" s="166" t="s">
        <v>605</v>
      </c>
      <c r="C144" s="166" t="s">
        <v>650</v>
      </c>
      <c r="D144" s="166">
        <v>8</v>
      </c>
      <c r="E144" s="166">
        <v>182</v>
      </c>
      <c r="F144" s="166"/>
    </row>
    <row r="145" spans="1:6">
      <c r="A145" s="166" t="s">
        <v>769</v>
      </c>
      <c r="B145" s="166" t="s">
        <v>605</v>
      </c>
      <c r="C145" s="166" t="s">
        <v>650</v>
      </c>
      <c r="D145" s="166">
        <v>2</v>
      </c>
      <c r="E145" s="166">
        <v>23</v>
      </c>
      <c r="F145" s="166"/>
    </row>
    <row r="146" spans="1:6">
      <c r="A146" s="166" t="s">
        <v>770</v>
      </c>
      <c r="B146" s="166" t="s">
        <v>623</v>
      </c>
      <c r="C146" s="166" t="s">
        <v>650</v>
      </c>
      <c r="D146" s="166">
        <v>64</v>
      </c>
      <c r="E146" s="166">
        <v>697</v>
      </c>
      <c r="F146" s="166"/>
    </row>
    <row r="147" spans="1:6">
      <c r="A147" s="166" t="s">
        <v>771</v>
      </c>
      <c r="B147" s="166" t="s">
        <v>623</v>
      </c>
      <c r="C147" s="166" t="s">
        <v>650</v>
      </c>
      <c r="D147" s="166">
        <v>8</v>
      </c>
      <c r="E147" s="166">
        <v>42</v>
      </c>
      <c r="F147" s="166"/>
    </row>
    <row r="148" spans="1:6">
      <c r="A148" s="166" t="s">
        <v>772</v>
      </c>
      <c r="B148" s="166" t="s">
        <v>623</v>
      </c>
      <c r="C148" s="166" t="s">
        <v>650</v>
      </c>
      <c r="D148" s="166">
        <v>1</v>
      </c>
      <c r="E148" s="166">
        <v>12</v>
      </c>
      <c r="F148" s="166"/>
    </row>
    <row r="149" spans="1:6">
      <c r="A149" s="166" t="s">
        <v>773</v>
      </c>
      <c r="B149" s="166" t="s">
        <v>623</v>
      </c>
      <c r="C149" s="166" t="s">
        <v>650</v>
      </c>
      <c r="D149" s="166">
        <v>0</v>
      </c>
      <c r="E149" s="166">
        <v>0</v>
      </c>
      <c r="F149" s="166"/>
    </row>
    <row r="150" spans="1:6">
      <c r="A150" s="166" t="s">
        <v>774</v>
      </c>
      <c r="B150" s="166" t="s">
        <v>623</v>
      </c>
      <c r="C150" s="166" t="s">
        <v>650</v>
      </c>
      <c r="D150" s="166">
        <v>0</v>
      </c>
      <c r="E150" s="166">
        <v>0</v>
      </c>
      <c r="F150" s="166"/>
    </row>
    <row r="151" spans="1:6">
      <c r="A151" s="166" t="s">
        <v>775</v>
      </c>
      <c r="B151" s="166" t="s">
        <v>605</v>
      </c>
      <c r="C151" s="166" t="s">
        <v>648</v>
      </c>
      <c r="D151" s="166">
        <v>91</v>
      </c>
      <c r="E151" s="166">
        <v>1289</v>
      </c>
      <c r="F151" s="166"/>
    </row>
    <row r="152" spans="1:6">
      <c r="A152" s="166" t="s">
        <v>776</v>
      </c>
      <c r="B152" s="166" t="s">
        <v>605</v>
      </c>
      <c r="C152" s="166" t="s">
        <v>648</v>
      </c>
      <c r="D152" s="166">
        <v>59</v>
      </c>
      <c r="E152" s="166">
        <v>861</v>
      </c>
      <c r="F152" s="166"/>
    </row>
    <row r="153" spans="1:6">
      <c r="A153" s="166" t="s">
        <v>777</v>
      </c>
      <c r="B153" s="166" t="s">
        <v>605</v>
      </c>
      <c r="C153" s="166" t="s">
        <v>648</v>
      </c>
      <c r="D153" s="166">
        <v>33</v>
      </c>
      <c r="E153" s="166">
        <v>432</v>
      </c>
      <c r="F153" s="166"/>
    </row>
    <row r="154" spans="1:6">
      <c r="A154" s="166" t="s">
        <v>778</v>
      </c>
      <c r="B154" s="166" t="s">
        <v>605</v>
      </c>
      <c r="C154" s="166" t="s">
        <v>648</v>
      </c>
      <c r="D154" s="166">
        <v>34</v>
      </c>
      <c r="E154" s="166">
        <v>376</v>
      </c>
      <c r="F154" s="166"/>
    </row>
    <row r="155" spans="1:6">
      <c r="A155" s="166" t="s">
        <v>779</v>
      </c>
      <c r="B155" s="166" t="s">
        <v>605</v>
      </c>
      <c r="C155" s="166" t="s">
        <v>648</v>
      </c>
      <c r="D155" s="166">
        <v>18</v>
      </c>
      <c r="E155" s="166">
        <v>234</v>
      </c>
      <c r="F155" s="166"/>
    </row>
    <row r="156" spans="1:6">
      <c r="A156" s="166" t="s">
        <v>780</v>
      </c>
      <c r="B156" s="166" t="s">
        <v>605</v>
      </c>
      <c r="C156" s="166" t="s">
        <v>648</v>
      </c>
      <c r="D156" s="166">
        <v>11</v>
      </c>
      <c r="E156" s="166">
        <v>221</v>
      </c>
      <c r="F156" s="166"/>
    </row>
    <row r="157" spans="1:6">
      <c r="A157" s="166" t="s">
        <v>781</v>
      </c>
      <c r="B157" s="166" t="s">
        <v>605</v>
      </c>
      <c r="C157" s="166" t="s">
        <v>648</v>
      </c>
      <c r="D157" s="166">
        <v>12</v>
      </c>
      <c r="E157" s="166">
        <v>142</v>
      </c>
      <c r="F157" s="166"/>
    </row>
    <row r="158" spans="1:6">
      <c r="A158" s="166" t="s">
        <v>782</v>
      </c>
      <c r="B158" s="166" t="s">
        <v>623</v>
      </c>
      <c r="C158" s="166" t="s">
        <v>648</v>
      </c>
      <c r="D158" s="166">
        <v>28</v>
      </c>
      <c r="E158" s="166">
        <v>298</v>
      </c>
      <c r="F158" s="166"/>
    </row>
    <row r="159" spans="1:6">
      <c r="A159" s="166" t="s">
        <v>783</v>
      </c>
      <c r="B159" s="166" t="s">
        <v>623</v>
      </c>
      <c r="C159" s="166" t="s">
        <v>648</v>
      </c>
      <c r="D159" s="166">
        <v>24</v>
      </c>
      <c r="E159" s="166">
        <v>284</v>
      </c>
      <c r="F159" s="166"/>
    </row>
    <row r="160" spans="1:6">
      <c r="A160" s="166" t="s">
        <v>784</v>
      </c>
      <c r="B160" s="166" t="s">
        <v>623</v>
      </c>
      <c r="C160" s="166" t="s">
        <v>648</v>
      </c>
      <c r="D160" s="166">
        <v>21</v>
      </c>
      <c r="E160" s="166">
        <v>167</v>
      </c>
      <c r="F160" s="166"/>
    </row>
    <row r="161" spans="1:6">
      <c r="A161" s="166" t="s">
        <v>785</v>
      </c>
      <c r="B161" s="166" t="s">
        <v>623</v>
      </c>
      <c r="C161" s="166" t="s">
        <v>648</v>
      </c>
      <c r="D161" s="166">
        <v>0</v>
      </c>
      <c r="E161" s="166">
        <v>0</v>
      </c>
      <c r="F161" s="166"/>
    </row>
    <row r="162" spans="1:6">
      <c r="A162" s="166" t="s">
        <v>786</v>
      </c>
      <c r="B162" s="166" t="s">
        <v>623</v>
      </c>
      <c r="C162" s="166" t="s">
        <v>648</v>
      </c>
      <c r="D162" s="166">
        <v>2</v>
      </c>
      <c r="E162" s="166">
        <v>4</v>
      </c>
      <c r="F162" s="166"/>
    </row>
    <row r="163" spans="1:6">
      <c r="A163" s="166" t="s">
        <v>787</v>
      </c>
      <c r="B163" s="166" t="s">
        <v>605</v>
      </c>
      <c r="C163" s="166" t="s">
        <v>646</v>
      </c>
      <c r="D163" s="166">
        <v>74</v>
      </c>
      <c r="E163" s="166">
        <v>1009</v>
      </c>
      <c r="F163" s="166"/>
    </row>
    <row r="164" spans="1:6">
      <c r="A164" s="166" t="s">
        <v>788</v>
      </c>
      <c r="B164" s="166" t="s">
        <v>605</v>
      </c>
      <c r="C164" s="166" t="s">
        <v>646</v>
      </c>
      <c r="D164" s="166">
        <v>63</v>
      </c>
      <c r="E164" s="166">
        <v>933</v>
      </c>
      <c r="F164" s="166"/>
    </row>
    <row r="165" spans="1:6">
      <c r="A165" s="166" t="s">
        <v>789</v>
      </c>
      <c r="B165" s="166" t="s">
        <v>605</v>
      </c>
      <c r="C165" s="166" t="s">
        <v>646</v>
      </c>
      <c r="D165" s="166">
        <v>37</v>
      </c>
      <c r="E165" s="166">
        <v>475</v>
      </c>
      <c r="F165" s="166"/>
    </row>
    <row r="166" spans="1:6">
      <c r="A166" s="166" t="s">
        <v>790</v>
      </c>
      <c r="B166" s="166" t="s">
        <v>605</v>
      </c>
      <c r="C166" s="166" t="s">
        <v>646</v>
      </c>
      <c r="D166" s="166">
        <v>26</v>
      </c>
      <c r="E166" s="166">
        <v>384</v>
      </c>
      <c r="F166" s="166"/>
    </row>
    <row r="167" spans="1:6">
      <c r="A167" s="166" t="s">
        <v>791</v>
      </c>
      <c r="B167" s="166" t="s">
        <v>605</v>
      </c>
      <c r="C167" s="166" t="s">
        <v>646</v>
      </c>
      <c r="D167" s="166">
        <v>18</v>
      </c>
      <c r="E167" s="166">
        <v>181</v>
      </c>
      <c r="F167" s="166"/>
    </row>
    <row r="168" spans="1:6">
      <c r="A168" s="166" t="s">
        <v>792</v>
      </c>
      <c r="B168" s="166" t="s">
        <v>605</v>
      </c>
      <c r="C168" s="166" t="s">
        <v>646</v>
      </c>
      <c r="D168" s="166">
        <v>13</v>
      </c>
      <c r="E168" s="166">
        <v>169</v>
      </c>
      <c r="F168" s="166"/>
    </row>
    <row r="169" spans="1:6">
      <c r="A169" s="166" t="s">
        <v>793</v>
      </c>
      <c r="B169" s="166" t="s">
        <v>605</v>
      </c>
      <c r="C169" s="166" t="s">
        <v>646</v>
      </c>
      <c r="D169" s="166">
        <v>0</v>
      </c>
      <c r="E169" s="166">
        <v>10</v>
      </c>
      <c r="F169" s="166"/>
    </row>
    <row r="170" spans="1:6">
      <c r="A170" s="166" t="s">
        <v>794</v>
      </c>
      <c r="B170" s="166" t="s">
        <v>623</v>
      </c>
      <c r="C170" s="166" t="s">
        <v>646</v>
      </c>
      <c r="D170" s="166">
        <v>39</v>
      </c>
      <c r="E170" s="166">
        <v>357</v>
      </c>
      <c r="F170" s="166"/>
    </row>
    <row r="171" spans="1:6">
      <c r="A171" s="166" t="s">
        <v>795</v>
      </c>
      <c r="B171" s="166" t="s">
        <v>623</v>
      </c>
      <c r="C171" s="166" t="s">
        <v>646</v>
      </c>
      <c r="D171" s="166">
        <v>27</v>
      </c>
      <c r="E171" s="166">
        <v>293</v>
      </c>
      <c r="F171" s="166"/>
    </row>
    <row r="172" spans="1:6">
      <c r="A172" s="166" t="s">
        <v>796</v>
      </c>
      <c r="B172" s="166" t="s">
        <v>623</v>
      </c>
      <c r="C172" s="166" t="s">
        <v>646</v>
      </c>
      <c r="D172" s="166">
        <v>14</v>
      </c>
      <c r="E172" s="166">
        <v>146</v>
      </c>
      <c r="F172" s="166"/>
    </row>
    <row r="173" spans="1:6">
      <c r="A173" s="166" t="s">
        <v>797</v>
      </c>
      <c r="B173" s="166" t="s">
        <v>623</v>
      </c>
      <c r="C173" s="166" t="s">
        <v>646</v>
      </c>
      <c r="D173" s="166">
        <v>9</v>
      </c>
      <c r="E173" s="166">
        <v>111</v>
      </c>
      <c r="F173" s="166"/>
    </row>
    <row r="174" spans="1:6">
      <c r="A174" s="166" t="s">
        <v>798</v>
      </c>
      <c r="B174" s="166" t="s">
        <v>623</v>
      </c>
      <c r="C174" s="166" t="s">
        <v>646</v>
      </c>
      <c r="D174" s="166">
        <v>0</v>
      </c>
      <c r="E174" s="166">
        <v>0</v>
      </c>
      <c r="F174" s="166"/>
    </row>
    <row r="175" spans="1:6">
      <c r="A175" s="166" t="s">
        <v>799</v>
      </c>
      <c r="B175" s="166" t="s">
        <v>605</v>
      </c>
      <c r="C175" s="166" t="s">
        <v>172</v>
      </c>
      <c r="D175" s="166">
        <v>74</v>
      </c>
      <c r="E175" s="166">
        <v>1132</v>
      </c>
      <c r="F175" s="166"/>
    </row>
    <row r="176" spans="1:6">
      <c r="A176" s="166" t="s">
        <v>800</v>
      </c>
      <c r="B176" s="166" t="s">
        <v>605</v>
      </c>
      <c r="C176" s="166" t="s">
        <v>172</v>
      </c>
      <c r="D176" s="166">
        <v>58</v>
      </c>
      <c r="E176" s="166">
        <v>794</v>
      </c>
      <c r="F176" s="166"/>
    </row>
    <row r="177" spans="1:6">
      <c r="A177" s="166" t="s">
        <v>801</v>
      </c>
      <c r="B177" s="166" t="s">
        <v>605</v>
      </c>
      <c r="C177" s="166" t="s">
        <v>172</v>
      </c>
      <c r="D177" s="166">
        <v>48</v>
      </c>
      <c r="E177" s="166">
        <v>654</v>
      </c>
      <c r="F177" s="166"/>
    </row>
    <row r="178" spans="1:6">
      <c r="A178" s="166" t="s">
        <v>802</v>
      </c>
      <c r="B178" s="166" t="s">
        <v>605</v>
      </c>
      <c r="C178" s="166" t="s">
        <v>172</v>
      </c>
      <c r="D178" s="166">
        <v>56</v>
      </c>
      <c r="E178" s="166">
        <v>713</v>
      </c>
      <c r="F178" s="166"/>
    </row>
    <row r="179" spans="1:6">
      <c r="A179" s="166" t="s">
        <v>803</v>
      </c>
      <c r="B179" s="166" t="s">
        <v>605</v>
      </c>
      <c r="C179" s="166" t="s">
        <v>172</v>
      </c>
      <c r="D179" s="166">
        <v>18</v>
      </c>
      <c r="E179" s="166">
        <v>336</v>
      </c>
      <c r="F179" s="166"/>
    </row>
    <row r="180" spans="1:6">
      <c r="A180" s="166" t="s">
        <v>804</v>
      </c>
      <c r="B180" s="166" t="s">
        <v>605</v>
      </c>
      <c r="C180" s="166" t="s">
        <v>172</v>
      </c>
      <c r="D180" s="166">
        <v>3</v>
      </c>
      <c r="E180" s="166">
        <v>30</v>
      </c>
      <c r="F180" s="166"/>
    </row>
    <row r="181" spans="1:6">
      <c r="A181" s="166" t="s">
        <v>805</v>
      </c>
      <c r="B181" s="166" t="s">
        <v>605</v>
      </c>
      <c r="C181" s="166" t="s">
        <v>172</v>
      </c>
      <c r="D181" s="166">
        <v>2</v>
      </c>
      <c r="E181" s="166">
        <v>17</v>
      </c>
      <c r="F181" s="166"/>
    </row>
    <row r="182" spans="1:6">
      <c r="A182" s="166" t="s">
        <v>806</v>
      </c>
      <c r="B182" s="166" t="s">
        <v>605</v>
      </c>
      <c r="C182" s="166" t="s">
        <v>172</v>
      </c>
      <c r="D182" s="166">
        <v>4</v>
      </c>
      <c r="E182" s="166">
        <v>18</v>
      </c>
      <c r="F182" s="166"/>
    </row>
    <row r="183" spans="1:6">
      <c r="A183" s="166" t="s">
        <v>807</v>
      </c>
      <c r="B183" s="166" t="s">
        <v>623</v>
      </c>
      <c r="C183" s="166" t="s">
        <v>172</v>
      </c>
      <c r="D183" s="166">
        <v>35</v>
      </c>
      <c r="E183" s="166">
        <v>347</v>
      </c>
      <c r="F183" s="166"/>
    </row>
    <row r="184" spans="1:6">
      <c r="A184" s="166" t="s">
        <v>808</v>
      </c>
      <c r="B184" s="166" t="s">
        <v>623</v>
      </c>
      <c r="C184" s="166" t="s">
        <v>172</v>
      </c>
      <c r="D184" s="166">
        <v>29</v>
      </c>
      <c r="E184" s="166">
        <v>287</v>
      </c>
      <c r="F184" s="166"/>
    </row>
    <row r="185" spans="1:6">
      <c r="A185" s="166" t="s">
        <v>809</v>
      </c>
      <c r="B185" s="166" t="s">
        <v>623</v>
      </c>
      <c r="C185" s="166" t="s">
        <v>172</v>
      </c>
      <c r="D185" s="166">
        <v>9</v>
      </c>
      <c r="E185" s="166">
        <v>76</v>
      </c>
      <c r="F185" s="166"/>
    </row>
    <row r="186" spans="1:6">
      <c r="A186" s="166" t="s">
        <v>810</v>
      </c>
      <c r="B186" s="166" t="s">
        <v>623</v>
      </c>
      <c r="C186" s="166" t="s">
        <v>172</v>
      </c>
      <c r="D186" s="166">
        <v>6</v>
      </c>
      <c r="E186" s="166">
        <v>57</v>
      </c>
      <c r="F186" s="166"/>
    </row>
    <row r="187" spans="1:6">
      <c r="A187" s="166" t="s">
        <v>811</v>
      </c>
      <c r="B187" s="166" t="s">
        <v>623</v>
      </c>
      <c r="C187" s="166" t="s">
        <v>172</v>
      </c>
      <c r="D187" s="166">
        <v>0</v>
      </c>
      <c r="E187" s="166">
        <v>0</v>
      </c>
      <c r="F187" s="166"/>
    </row>
    <row r="188" spans="1:6">
      <c r="A188" s="166" t="s">
        <v>812</v>
      </c>
      <c r="B188" s="166" t="s">
        <v>605</v>
      </c>
      <c r="C188" s="166" t="s">
        <v>643</v>
      </c>
      <c r="D188" s="166">
        <v>74</v>
      </c>
      <c r="E188" s="166">
        <v>1038</v>
      </c>
      <c r="F188" s="166"/>
    </row>
    <row r="189" spans="1:6">
      <c r="A189" s="166" t="s">
        <v>813</v>
      </c>
      <c r="B189" s="166" t="s">
        <v>605</v>
      </c>
      <c r="C189" s="166" t="s">
        <v>643</v>
      </c>
      <c r="D189" s="166">
        <v>63</v>
      </c>
      <c r="E189" s="166">
        <v>805</v>
      </c>
      <c r="F189" s="166"/>
    </row>
    <row r="190" spans="1:6">
      <c r="A190" s="166" t="s">
        <v>814</v>
      </c>
      <c r="B190" s="166" t="s">
        <v>605</v>
      </c>
      <c r="C190" s="166" t="s">
        <v>643</v>
      </c>
      <c r="D190" s="166">
        <v>42</v>
      </c>
      <c r="E190" s="166">
        <v>510</v>
      </c>
      <c r="F190" s="166"/>
    </row>
    <row r="191" spans="1:6">
      <c r="A191" s="166" t="s">
        <v>815</v>
      </c>
      <c r="B191" s="166" t="s">
        <v>605</v>
      </c>
      <c r="C191" s="166" t="s">
        <v>643</v>
      </c>
      <c r="D191" s="166">
        <v>24</v>
      </c>
      <c r="E191" s="166">
        <v>348</v>
      </c>
      <c r="F191" s="166"/>
    </row>
    <row r="192" spans="1:6">
      <c r="A192" s="166" t="s">
        <v>816</v>
      </c>
      <c r="B192" s="166" t="s">
        <v>605</v>
      </c>
      <c r="C192" s="166" t="s">
        <v>643</v>
      </c>
      <c r="D192" s="166">
        <v>12</v>
      </c>
      <c r="E192" s="166">
        <v>158</v>
      </c>
      <c r="F192" s="166"/>
    </row>
    <row r="193" spans="1:6">
      <c r="A193" s="166" t="s">
        <v>817</v>
      </c>
      <c r="B193" s="166" t="s">
        <v>605</v>
      </c>
      <c r="C193" s="166" t="s">
        <v>643</v>
      </c>
      <c r="D193" s="166">
        <v>3</v>
      </c>
      <c r="E193" s="166">
        <v>38</v>
      </c>
      <c r="F193" s="166"/>
    </row>
    <row r="194" spans="1:6">
      <c r="A194" s="166" t="s">
        <v>818</v>
      </c>
      <c r="B194" s="166" t="s">
        <v>605</v>
      </c>
      <c r="C194" s="166" t="s">
        <v>643</v>
      </c>
      <c r="D194" s="166">
        <v>1</v>
      </c>
      <c r="E194" s="166">
        <v>28</v>
      </c>
      <c r="F194" s="166"/>
    </row>
    <row r="195" spans="1:6">
      <c r="A195" s="166" t="s">
        <v>819</v>
      </c>
      <c r="B195" s="166" t="s">
        <v>623</v>
      </c>
      <c r="C195" s="166" t="s">
        <v>643</v>
      </c>
      <c r="D195" s="166">
        <v>65</v>
      </c>
      <c r="E195" s="166">
        <v>682</v>
      </c>
      <c r="F195" s="166"/>
    </row>
    <row r="196" spans="1:6">
      <c r="A196" s="166" t="s">
        <v>820</v>
      </c>
      <c r="B196" s="166" t="s">
        <v>623</v>
      </c>
      <c r="C196" s="166" t="s">
        <v>643</v>
      </c>
      <c r="D196" s="166">
        <v>12</v>
      </c>
      <c r="E196" s="166">
        <v>116</v>
      </c>
      <c r="F196" s="166"/>
    </row>
    <row r="197" spans="1:6">
      <c r="A197" s="166" t="s">
        <v>821</v>
      </c>
      <c r="B197" s="166" t="s">
        <v>623</v>
      </c>
      <c r="C197" s="166" t="s">
        <v>643</v>
      </c>
      <c r="D197" s="166">
        <v>0</v>
      </c>
      <c r="E197" s="166">
        <v>0</v>
      </c>
      <c r="F197" s="166"/>
    </row>
    <row r="198" spans="1:6">
      <c r="A198" s="166" t="s">
        <v>822</v>
      </c>
      <c r="B198" s="166" t="s">
        <v>623</v>
      </c>
      <c r="C198" s="166" t="s">
        <v>643</v>
      </c>
      <c r="D198" s="166">
        <v>0</v>
      </c>
      <c r="E198" s="166">
        <v>0</v>
      </c>
      <c r="F198" s="166"/>
    </row>
    <row r="199" spans="1:6">
      <c r="A199" s="166" t="s">
        <v>823</v>
      </c>
      <c r="B199" s="166" t="s">
        <v>623</v>
      </c>
      <c r="C199" s="166" t="s">
        <v>643</v>
      </c>
      <c r="D199" s="166">
        <v>0</v>
      </c>
      <c r="E199" s="166">
        <v>0</v>
      </c>
      <c r="F199" s="166"/>
    </row>
    <row r="200" spans="1:6">
      <c r="A200" s="166" t="s">
        <v>824</v>
      </c>
      <c r="B200" s="166" t="s">
        <v>605</v>
      </c>
      <c r="C200" s="166" t="s">
        <v>641</v>
      </c>
      <c r="D200" s="166">
        <v>59</v>
      </c>
      <c r="E200" s="166">
        <v>996</v>
      </c>
      <c r="F200" s="166"/>
    </row>
    <row r="201" spans="1:6">
      <c r="A201" s="166" t="s">
        <v>825</v>
      </c>
      <c r="B201" s="166" t="s">
        <v>605</v>
      </c>
      <c r="C201" s="166" t="s">
        <v>641</v>
      </c>
      <c r="D201" s="166">
        <v>45</v>
      </c>
      <c r="E201" s="166">
        <v>685</v>
      </c>
      <c r="F201" s="166"/>
    </row>
    <row r="202" spans="1:6">
      <c r="A202" s="166" t="s">
        <v>826</v>
      </c>
      <c r="B202" s="166" t="s">
        <v>605</v>
      </c>
      <c r="C202" s="166" t="s">
        <v>641</v>
      </c>
      <c r="D202" s="166">
        <v>22</v>
      </c>
      <c r="E202" s="166">
        <v>434</v>
      </c>
      <c r="F202" s="166"/>
    </row>
    <row r="203" spans="1:6">
      <c r="A203" s="166" t="s">
        <v>827</v>
      </c>
      <c r="B203" s="166" t="s">
        <v>605</v>
      </c>
      <c r="C203" s="166" t="s">
        <v>641</v>
      </c>
      <c r="D203" s="166">
        <v>26</v>
      </c>
      <c r="E203" s="166">
        <v>376</v>
      </c>
      <c r="F203" s="166"/>
    </row>
    <row r="204" spans="1:6">
      <c r="A204" s="166" t="s">
        <v>828</v>
      </c>
      <c r="B204" s="166" t="s">
        <v>605</v>
      </c>
      <c r="C204" s="166" t="s">
        <v>641</v>
      </c>
      <c r="D204" s="166">
        <v>24</v>
      </c>
      <c r="E204" s="166">
        <v>276</v>
      </c>
      <c r="F204" s="166"/>
    </row>
    <row r="205" spans="1:6">
      <c r="A205" s="166" t="s">
        <v>829</v>
      </c>
      <c r="B205" s="166" t="s">
        <v>605</v>
      </c>
      <c r="C205" s="166" t="s">
        <v>641</v>
      </c>
      <c r="D205" s="166">
        <v>19</v>
      </c>
      <c r="E205" s="166">
        <v>241</v>
      </c>
      <c r="F205" s="166"/>
    </row>
    <row r="206" spans="1:6">
      <c r="A206" s="166" t="s">
        <v>830</v>
      </c>
      <c r="B206" s="166" t="s">
        <v>605</v>
      </c>
      <c r="C206" s="166" t="s">
        <v>641</v>
      </c>
      <c r="D206" s="166">
        <v>18</v>
      </c>
      <c r="E206" s="166">
        <v>205</v>
      </c>
      <c r="F206" s="166"/>
    </row>
    <row r="207" spans="1:6">
      <c r="A207" s="166" t="s">
        <v>831</v>
      </c>
      <c r="B207" s="166" t="s">
        <v>623</v>
      </c>
      <c r="C207" s="166" t="s">
        <v>641</v>
      </c>
      <c r="D207" s="166">
        <v>75</v>
      </c>
      <c r="E207" s="166">
        <v>933</v>
      </c>
      <c r="F207" s="166"/>
    </row>
    <row r="208" spans="1:6">
      <c r="A208" s="166" t="s">
        <v>832</v>
      </c>
      <c r="B208" s="166" t="s">
        <v>623</v>
      </c>
      <c r="C208" s="166" t="s">
        <v>641</v>
      </c>
      <c r="D208" s="166">
        <v>21</v>
      </c>
      <c r="E208" s="166">
        <v>201</v>
      </c>
      <c r="F208" s="166"/>
    </row>
    <row r="209" spans="1:6">
      <c r="A209" s="166" t="s">
        <v>833</v>
      </c>
      <c r="B209" s="166" t="s">
        <v>623</v>
      </c>
      <c r="C209" s="166" t="s">
        <v>641</v>
      </c>
      <c r="D209" s="166">
        <v>16</v>
      </c>
      <c r="E209" s="166">
        <v>114</v>
      </c>
      <c r="F209" s="166"/>
    </row>
    <row r="210" spans="1:6">
      <c r="A210" s="166" t="s">
        <v>834</v>
      </c>
      <c r="B210" s="166" t="s">
        <v>623</v>
      </c>
      <c r="C210" s="166" t="s">
        <v>641</v>
      </c>
      <c r="D210" s="166">
        <v>0</v>
      </c>
      <c r="E210" s="166">
        <v>0</v>
      </c>
      <c r="F210" s="166"/>
    </row>
    <row r="211" spans="1:6">
      <c r="A211" s="166" t="s">
        <v>835</v>
      </c>
      <c r="B211" s="166" t="s">
        <v>623</v>
      </c>
      <c r="C211" s="166" t="s">
        <v>641</v>
      </c>
      <c r="D211" s="166">
        <v>0</v>
      </c>
      <c r="E211" s="166">
        <v>0</v>
      </c>
      <c r="F211" s="166"/>
    </row>
    <row r="212" spans="1:6">
      <c r="A212" s="166" t="s">
        <v>836</v>
      </c>
      <c r="B212" s="166" t="s">
        <v>605</v>
      </c>
      <c r="C212" s="166" t="s">
        <v>639</v>
      </c>
      <c r="D212" s="166">
        <v>79</v>
      </c>
      <c r="E212" s="166">
        <v>1151</v>
      </c>
      <c r="F212" s="166"/>
    </row>
    <row r="213" spans="1:6">
      <c r="A213" s="166" t="s">
        <v>837</v>
      </c>
      <c r="B213" s="166" t="s">
        <v>605</v>
      </c>
      <c r="C213" s="166" t="s">
        <v>639</v>
      </c>
      <c r="D213" s="166">
        <v>58</v>
      </c>
      <c r="E213" s="166">
        <v>737</v>
      </c>
      <c r="F213" s="166"/>
    </row>
    <row r="214" spans="1:6">
      <c r="A214" s="166" t="s">
        <v>838</v>
      </c>
      <c r="B214" s="166" t="s">
        <v>605</v>
      </c>
      <c r="C214" s="166" t="s">
        <v>639</v>
      </c>
      <c r="D214" s="166">
        <v>33</v>
      </c>
      <c r="E214" s="166">
        <v>349</v>
      </c>
      <c r="F214" s="166"/>
    </row>
    <row r="215" spans="1:6">
      <c r="A215" s="166" t="s">
        <v>839</v>
      </c>
      <c r="B215" s="166" t="s">
        <v>605</v>
      </c>
      <c r="C215" s="166" t="s">
        <v>639</v>
      </c>
      <c r="D215" s="166">
        <v>27</v>
      </c>
      <c r="E215" s="166">
        <v>379</v>
      </c>
      <c r="F215" s="166"/>
    </row>
    <row r="216" spans="1:6">
      <c r="A216" s="166" t="s">
        <v>840</v>
      </c>
      <c r="B216" s="166" t="s">
        <v>605</v>
      </c>
      <c r="C216" s="166" t="s">
        <v>639</v>
      </c>
      <c r="D216" s="166">
        <v>32</v>
      </c>
      <c r="E216" s="166">
        <v>372</v>
      </c>
      <c r="F216" s="166"/>
    </row>
    <row r="217" spans="1:6">
      <c r="A217" s="166" t="s">
        <v>841</v>
      </c>
      <c r="B217" s="166" t="s">
        <v>605</v>
      </c>
      <c r="C217" s="166" t="s">
        <v>639</v>
      </c>
      <c r="D217" s="166">
        <v>16</v>
      </c>
      <c r="E217" s="166">
        <v>149</v>
      </c>
      <c r="F217" s="166"/>
    </row>
    <row r="218" spans="1:6">
      <c r="A218" s="166" t="s">
        <v>842</v>
      </c>
      <c r="B218" s="166" t="s">
        <v>605</v>
      </c>
      <c r="C218" s="166" t="s">
        <v>639</v>
      </c>
      <c r="D218" s="166">
        <v>2</v>
      </c>
      <c r="E218" s="166">
        <v>18</v>
      </c>
      <c r="F218" s="166"/>
    </row>
    <row r="219" spans="1:6">
      <c r="A219" s="166" t="s">
        <v>843</v>
      </c>
      <c r="B219" s="166" t="s">
        <v>623</v>
      </c>
      <c r="C219" s="166" t="s">
        <v>639</v>
      </c>
      <c r="D219" s="166">
        <v>18</v>
      </c>
      <c r="E219" s="166">
        <v>165</v>
      </c>
      <c r="F219" s="166"/>
    </row>
    <row r="220" spans="1:6">
      <c r="A220" s="166" t="s">
        <v>844</v>
      </c>
      <c r="B220" s="166" t="s">
        <v>623</v>
      </c>
      <c r="C220" s="166" t="s">
        <v>639</v>
      </c>
      <c r="D220" s="166">
        <v>20</v>
      </c>
      <c r="E220" s="166">
        <v>197</v>
      </c>
      <c r="F220" s="166"/>
    </row>
    <row r="221" spans="1:6">
      <c r="A221" s="166" t="s">
        <v>845</v>
      </c>
      <c r="B221" s="166" t="s">
        <v>623</v>
      </c>
      <c r="C221" s="166" t="s">
        <v>639</v>
      </c>
      <c r="D221" s="166">
        <v>15</v>
      </c>
      <c r="E221" s="166">
        <v>160</v>
      </c>
      <c r="F221" s="166"/>
    </row>
    <row r="222" spans="1:6">
      <c r="A222" s="166" t="s">
        <v>846</v>
      </c>
      <c r="B222" s="166" t="s">
        <v>623</v>
      </c>
      <c r="C222" s="166" t="s">
        <v>639</v>
      </c>
      <c r="D222" s="166">
        <v>6</v>
      </c>
      <c r="E222" s="166">
        <v>87</v>
      </c>
      <c r="F222" s="166"/>
    </row>
    <row r="223" spans="1:6">
      <c r="A223" s="166" t="s">
        <v>847</v>
      </c>
      <c r="B223" s="166" t="s">
        <v>623</v>
      </c>
      <c r="C223" s="166" t="s">
        <v>639</v>
      </c>
      <c r="D223" s="166">
        <v>0</v>
      </c>
      <c r="E223" s="166">
        <v>0</v>
      </c>
      <c r="F223" s="166"/>
    </row>
    <row r="224" spans="1:6">
      <c r="A224" s="166" t="s">
        <v>848</v>
      </c>
      <c r="B224" s="166" t="s">
        <v>605</v>
      </c>
      <c r="C224" s="166" t="s">
        <v>637</v>
      </c>
      <c r="D224" s="166">
        <v>92</v>
      </c>
      <c r="E224" s="166">
        <v>1194</v>
      </c>
      <c r="F224" s="166"/>
    </row>
    <row r="225" spans="1:6">
      <c r="A225" s="166" t="s">
        <v>849</v>
      </c>
      <c r="B225" s="166" t="s">
        <v>605</v>
      </c>
      <c r="C225" s="166" t="s">
        <v>637</v>
      </c>
      <c r="D225" s="166">
        <v>75</v>
      </c>
      <c r="E225" s="166">
        <v>1159</v>
      </c>
      <c r="F225" s="166"/>
    </row>
    <row r="226" spans="1:6">
      <c r="A226" s="166" t="s">
        <v>850</v>
      </c>
      <c r="B226" s="166" t="s">
        <v>605</v>
      </c>
      <c r="C226" s="166" t="s">
        <v>637</v>
      </c>
      <c r="D226" s="166">
        <v>63</v>
      </c>
      <c r="E226" s="166">
        <v>986</v>
      </c>
      <c r="F226" s="166"/>
    </row>
    <row r="227" spans="1:6">
      <c r="A227" s="166" t="s">
        <v>851</v>
      </c>
      <c r="B227" s="166" t="s">
        <v>605</v>
      </c>
      <c r="C227" s="166" t="s">
        <v>637</v>
      </c>
      <c r="D227" s="166">
        <v>11</v>
      </c>
      <c r="E227" s="166">
        <v>134</v>
      </c>
      <c r="F227" s="166"/>
    </row>
    <row r="228" spans="1:6">
      <c r="A228" s="166" t="s">
        <v>852</v>
      </c>
      <c r="B228" s="166" t="s">
        <v>605</v>
      </c>
      <c r="C228" s="166" t="s">
        <v>637</v>
      </c>
      <c r="D228" s="166">
        <v>5</v>
      </c>
      <c r="E228" s="166">
        <v>62</v>
      </c>
      <c r="F228" s="166"/>
    </row>
    <row r="229" spans="1:6">
      <c r="A229" s="166" t="s">
        <v>853</v>
      </c>
      <c r="B229" s="166" t="s">
        <v>605</v>
      </c>
      <c r="C229" s="166" t="s">
        <v>637</v>
      </c>
      <c r="D229" s="166">
        <v>3</v>
      </c>
      <c r="E229" s="166">
        <v>10</v>
      </c>
      <c r="F229" s="166"/>
    </row>
    <row r="230" spans="1:6">
      <c r="A230" s="166" t="s">
        <v>854</v>
      </c>
      <c r="B230" s="166" t="s">
        <v>623</v>
      </c>
      <c r="C230" s="166" t="s">
        <v>637</v>
      </c>
      <c r="D230" s="166">
        <v>41</v>
      </c>
      <c r="E230" s="166">
        <v>535</v>
      </c>
      <c r="F230" s="166"/>
    </row>
    <row r="231" spans="1:6">
      <c r="A231" s="166" t="s">
        <v>855</v>
      </c>
      <c r="B231" s="166" t="s">
        <v>623</v>
      </c>
      <c r="C231" s="166" t="s">
        <v>637</v>
      </c>
      <c r="D231" s="166">
        <v>4</v>
      </c>
      <c r="E231" s="166">
        <v>33</v>
      </c>
      <c r="F231" s="166"/>
    </row>
    <row r="232" spans="1:6">
      <c r="A232" s="166" t="s">
        <v>856</v>
      </c>
      <c r="B232" s="166" t="s">
        <v>623</v>
      </c>
      <c r="C232" s="166" t="s">
        <v>637</v>
      </c>
      <c r="D232" s="166">
        <v>0</v>
      </c>
      <c r="E232" s="166">
        <v>0</v>
      </c>
      <c r="F232" s="166"/>
    </row>
    <row r="233" spans="1:6">
      <c r="A233" s="166" t="s">
        <v>857</v>
      </c>
      <c r="B233" s="166" t="s">
        <v>623</v>
      </c>
      <c r="C233" s="166" t="s">
        <v>637</v>
      </c>
      <c r="D233" s="166">
        <v>0</v>
      </c>
      <c r="E233" s="166">
        <v>0</v>
      </c>
      <c r="F233" s="166"/>
    </row>
    <row r="234" spans="1:6">
      <c r="A234" s="166" t="s">
        <v>858</v>
      </c>
      <c r="B234" s="166" t="s">
        <v>623</v>
      </c>
      <c r="C234" s="166" t="s">
        <v>637</v>
      </c>
      <c r="D234" s="166">
        <v>0</v>
      </c>
      <c r="E234" s="166">
        <v>0</v>
      </c>
      <c r="F234" s="166"/>
    </row>
    <row r="235" spans="1:6">
      <c r="A235" s="166" t="s">
        <v>859</v>
      </c>
      <c r="B235" s="166" t="s">
        <v>605</v>
      </c>
      <c r="C235" s="166" t="s">
        <v>634</v>
      </c>
      <c r="D235" s="166">
        <v>90</v>
      </c>
      <c r="E235" s="166">
        <v>1324</v>
      </c>
      <c r="F235" s="166"/>
    </row>
    <row r="236" spans="1:6">
      <c r="A236" s="166" t="s">
        <v>860</v>
      </c>
      <c r="B236" s="166" t="s">
        <v>605</v>
      </c>
      <c r="C236" s="166" t="s">
        <v>634</v>
      </c>
      <c r="D236" s="166">
        <v>53</v>
      </c>
      <c r="E236" s="166">
        <v>683</v>
      </c>
      <c r="F236" s="166"/>
    </row>
    <row r="237" spans="1:6">
      <c r="A237" s="166" t="s">
        <v>861</v>
      </c>
      <c r="B237" s="166" t="s">
        <v>605</v>
      </c>
      <c r="C237" s="166" t="s">
        <v>634</v>
      </c>
      <c r="D237" s="166">
        <v>29</v>
      </c>
      <c r="E237" s="166">
        <v>467</v>
      </c>
      <c r="F237" s="166"/>
    </row>
    <row r="238" spans="1:6">
      <c r="A238" s="166" t="s">
        <v>862</v>
      </c>
      <c r="B238" s="166" t="s">
        <v>605</v>
      </c>
      <c r="C238" s="166" t="s">
        <v>634</v>
      </c>
      <c r="D238" s="166">
        <v>28</v>
      </c>
      <c r="E238" s="166">
        <v>394</v>
      </c>
      <c r="F238" s="166"/>
    </row>
    <row r="239" spans="1:6">
      <c r="A239" s="166" t="s">
        <v>863</v>
      </c>
      <c r="B239" s="166" t="s">
        <v>605</v>
      </c>
      <c r="C239" s="166" t="s">
        <v>634</v>
      </c>
      <c r="D239" s="166">
        <v>29</v>
      </c>
      <c r="E239" s="166">
        <v>392</v>
      </c>
      <c r="F239" s="166"/>
    </row>
    <row r="240" spans="1:6">
      <c r="A240" s="166" t="s">
        <v>864</v>
      </c>
      <c r="B240" s="166" t="s">
        <v>605</v>
      </c>
      <c r="C240" s="166" t="s">
        <v>634</v>
      </c>
      <c r="D240" s="166">
        <v>10</v>
      </c>
      <c r="E240" s="166">
        <v>112</v>
      </c>
      <c r="F240" s="166"/>
    </row>
    <row r="241" spans="1:6">
      <c r="A241" s="166" t="s">
        <v>865</v>
      </c>
      <c r="B241" s="166" t="s">
        <v>623</v>
      </c>
      <c r="C241" s="166" t="s">
        <v>634</v>
      </c>
      <c r="D241" s="166">
        <v>22</v>
      </c>
      <c r="E241" s="166">
        <v>229</v>
      </c>
      <c r="F241" s="166"/>
    </row>
    <row r="242" spans="1:6">
      <c r="A242" s="166" t="s">
        <v>866</v>
      </c>
      <c r="B242" s="166" t="s">
        <v>623</v>
      </c>
      <c r="C242" s="166" t="s">
        <v>634</v>
      </c>
      <c r="D242" s="166">
        <v>9</v>
      </c>
      <c r="E242" s="166">
        <v>79</v>
      </c>
      <c r="F242" s="166"/>
    </row>
    <row r="243" spans="1:6">
      <c r="A243" s="166" t="s">
        <v>867</v>
      </c>
      <c r="B243" s="166" t="s">
        <v>623</v>
      </c>
      <c r="C243" s="166" t="s">
        <v>634</v>
      </c>
      <c r="D243" s="166">
        <v>5</v>
      </c>
      <c r="E243" s="166">
        <v>37</v>
      </c>
      <c r="F243" s="166"/>
    </row>
    <row r="244" spans="1:6">
      <c r="A244" s="166" t="s">
        <v>868</v>
      </c>
      <c r="B244" s="166" t="s">
        <v>623</v>
      </c>
      <c r="C244" s="166" t="s">
        <v>634</v>
      </c>
      <c r="D244" s="166">
        <v>0</v>
      </c>
      <c r="E244" s="166">
        <v>0</v>
      </c>
      <c r="F244" s="166"/>
    </row>
    <row r="245" spans="1:6">
      <c r="A245" s="166" t="s">
        <v>869</v>
      </c>
      <c r="B245" s="166" t="s">
        <v>623</v>
      </c>
      <c r="C245" s="166" t="s">
        <v>634</v>
      </c>
      <c r="D245" s="166">
        <v>0</v>
      </c>
      <c r="E245" s="166">
        <v>0</v>
      </c>
      <c r="F245" s="166"/>
    </row>
    <row r="246" spans="1:6">
      <c r="A246" s="166" t="s">
        <v>870</v>
      </c>
      <c r="B246" s="166" t="s">
        <v>605</v>
      </c>
      <c r="C246" s="166" t="s">
        <v>632</v>
      </c>
      <c r="D246" s="166">
        <v>84</v>
      </c>
      <c r="E246" s="166">
        <v>1330</v>
      </c>
      <c r="F246" s="166"/>
    </row>
    <row r="247" spans="1:6">
      <c r="A247" s="166" t="s">
        <v>871</v>
      </c>
      <c r="B247" s="166" t="s">
        <v>605</v>
      </c>
      <c r="C247" s="166" t="s">
        <v>632</v>
      </c>
      <c r="D247" s="166">
        <v>76</v>
      </c>
      <c r="E247" s="166">
        <v>1060</v>
      </c>
      <c r="F247" s="166"/>
    </row>
    <row r="248" spans="1:6">
      <c r="A248" s="166" t="s">
        <v>872</v>
      </c>
      <c r="B248" s="166" t="s">
        <v>605</v>
      </c>
      <c r="C248" s="166" t="s">
        <v>632</v>
      </c>
      <c r="D248" s="166">
        <v>29</v>
      </c>
      <c r="E248" s="166">
        <v>413</v>
      </c>
      <c r="F248" s="166"/>
    </row>
    <row r="249" spans="1:6">
      <c r="A249" s="166" t="s">
        <v>873</v>
      </c>
      <c r="B249" s="166" t="s">
        <v>605</v>
      </c>
      <c r="C249" s="166" t="s">
        <v>632</v>
      </c>
      <c r="D249" s="166">
        <v>19</v>
      </c>
      <c r="E249" s="166">
        <v>215</v>
      </c>
      <c r="F249" s="166"/>
    </row>
    <row r="250" spans="1:6">
      <c r="A250" s="166" t="s">
        <v>874</v>
      </c>
      <c r="B250" s="166" t="s">
        <v>605</v>
      </c>
      <c r="C250" s="166" t="s">
        <v>632</v>
      </c>
      <c r="D250" s="166">
        <v>16</v>
      </c>
      <c r="E250" s="166">
        <v>171</v>
      </c>
      <c r="F250" s="166"/>
    </row>
    <row r="251" spans="1:6">
      <c r="A251" s="166" t="s">
        <v>875</v>
      </c>
      <c r="B251" s="166" t="s">
        <v>605</v>
      </c>
      <c r="C251" s="166" t="s">
        <v>632</v>
      </c>
      <c r="D251" s="166">
        <v>7</v>
      </c>
      <c r="E251" s="166">
        <v>101</v>
      </c>
      <c r="F251" s="166"/>
    </row>
    <row r="252" spans="1:6">
      <c r="A252" s="166" t="s">
        <v>876</v>
      </c>
      <c r="B252" s="166" t="s">
        <v>605</v>
      </c>
      <c r="C252" s="166" t="s">
        <v>632</v>
      </c>
      <c r="D252" s="166">
        <v>11</v>
      </c>
      <c r="E252" s="166">
        <v>84</v>
      </c>
      <c r="F252" s="166"/>
    </row>
    <row r="253" spans="1:6">
      <c r="A253" s="166" t="s">
        <v>877</v>
      </c>
      <c r="B253" s="166" t="s">
        <v>623</v>
      </c>
      <c r="C253" s="166" t="s">
        <v>632</v>
      </c>
      <c r="D253" s="166">
        <v>37</v>
      </c>
      <c r="E253" s="166">
        <v>331</v>
      </c>
      <c r="F253" s="166"/>
    </row>
    <row r="254" spans="1:6">
      <c r="A254" s="166" t="s">
        <v>878</v>
      </c>
      <c r="B254" s="166" t="s">
        <v>623</v>
      </c>
      <c r="C254" s="166" t="s">
        <v>632</v>
      </c>
      <c r="D254" s="166">
        <v>14</v>
      </c>
      <c r="E254" s="166">
        <v>104</v>
      </c>
      <c r="F254" s="166"/>
    </row>
    <row r="255" spans="1:6">
      <c r="A255" s="166" t="s">
        <v>879</v>
      </c>
      <c r="B255" s="166" t="s">
        <v>623</v>
      </c>
      <c r="C255" s="166" t="s">
        <v>632</v>
      </c>
      <c r="D255" s="166">
        <v>5</v>
      </c>
      <c r="E255" s="166">
        <v>48</v>
      </c>
      <c r="F255" s="166"/>
    </row>
    <row r="256" spans="1:6">
      <c r="A256" s="166" t="s">
        <v>880</v>
      </c>
      <c r="B256" s="166" t="s">
        <v>623</v>
      </c>
      <c r="C256" s="166" t="s">
        <v>632</v>
      </c>
      <c r="D256" s="166">
        <v>0</v>
      </c>
      <c r="E256" s="166">
        <v>0</v>
      </c>
      <c r="F256" s="166"/>
    </row>
    <row r="257" spans="1:6">
      <c r="A257" s="166" t="s">
        <v>881</v>
      </c>
      <c r="B257" s="166" t="s">
        <v>623</v>
      </c>
      <c r="C257" s="166" t="s">
        <v>632</v>
      </c>
      <c r="D257" s="166">
        <v>0</v>
      </c>
      <c r="E257" s="166">
        <v>0</v>
      </c>
      <c r="F257" s="166"/>
    </row>
    <row r="258" spans="1:6">
      <c r="A258" s="166" t="s">
        <v>882</v>
      </c>
      <c r="B258" s="166" t="s">
        <v>605</v>
      </c>
      <c r="C258" s="166" t="s">
        <v>630</v>
      </c>
      <c r="D258" s="166">
        <v>78</v>
      </c>
      <c r="E258" s="166">
        <v>1185</v>
      </c>
      <c r="F258" s="166"/>
    </row>
    <row r="259" spans="1:6">
      <c r="A259" s="166" t="s">
        <v>883</v>
      </c>
      <c r="B259" s="166" t="s">
        <v>605</v>
      </c>
      <c r="C259" s="166" t="s">
        <v>630</v>
      </c>
      <c r="D259" s="166">
        <v>69</v>
      </c>
      <c r="E259" s="166">
        <v>762</v>
      </c>
      <c r="F259" s="166"/>
    </row>
    <row r="260" spans="1:6">
      <c r="A260" s="166" t="s">
        <v>884</v>
      </c>
      <c r="B260" s="166" t="s">
        <v>605</v>
      </c>
      <c r="C260" s="166" t="s">
        <v>630</v>
      </c>
      <c r="D260" s="166">
        <v>61</v>
      </c>
      <c r="E260" s="166">
        <v>789</v>
      </c>
      <c r="F260" s="166"/>
    </row>
    <row r="261" spans="1:6">
      <c r="A261" s="166" t="s">
        <v>885</v>
      </c>
      <c r="B261" s="166" t="s">
        <v>605</v>
      </c>
      <c r="C261" s="166" t="s">
        <v>630</v>
      </c>
      <c r="D261" s="166">
        <v>32</v>
      </c>
      <c r="E261" s="166">
        <v>349</v>
      </c>
      <c r="F261" s="166"/>
    </row>
    <row r="262" spans="1:6">
      <c r="A262" s="166" t="s">
        <v>886</v>
      </c>
      <c r="B262" s="166" t="s">
        <v>605</v>
      </c>
      <c r="C262" s="166" t="s">
        <v>630</v>
      </c>
      <c r="D262" s="166">
        <v>37</v>
      </c>
      <c r="E262" s="166">
        <v>399</v>
      </c>
      <c r="F262" s="166"/>
    </row>
    <row r="263" spans="1:6">
      <c r="A263" s="166" t="s">
        <v>887</v>
      </c>
      <c r="B263" s="166" t="s">
        <v>605</v>
      </c>
      <c r="C263" s="166" t="s">
        <v>630</v>
      </c>
      <c r="D263" s="166">
        <v>3</v>
      </c>
      <c r="E263" s="166">
        <v>59</v>
      </c>
      <c r="F263" s="166"/>
    </row>
    <row r="264" spans="1:6">
      <c r="A264" s="166" t="s">
        <v>888</v>
      </c>
      <c r="B264" s="166" t="s">
        <v>605</v>
      </c>
      <c r="C264" s="166" t="s">
        <v>630</v>
      </c>
      <c r="D264" s="166">
        <v>3</v>
      </c>
      <c r="E264" s="166">
        <v>54</v>
      </c>
      <c r="F264" s="166"/>
    </row>
    <row r="265" spans="1:6">
      <c r="A265" s="166" t="s">
        <v>889</v>
      </c>
      <c r="B265" s="166" t="s">
        <v>605</v>
      </c>
      <c r="C265" s="166" t="s">
        <v>630</v>
      </c>
      <c r="D265" s="166">
        <v>0</v>
      </c>
      <c r="E265" s="166">
        <v>0</v>
      </c>
      <c r="F265" s="166"/>
    </row>
    <row r="266" spans="1:6">
      <c r="A266" s="166" t="s">
        <v>890</v>
      </c>
      <c r="B266" s="166" t="s">
        <v>623</v>
      </c>
      <c r="C266" s="166" t="s">
        <v>630</v>
      </c>
      <c r="D266" s="166">
        <v>35</v>
      </c>
      <c r="E266" s="166">
        <v>401</v>
      </c>
      <c r="F266" s="166"/>
    </row>
    <row r="267" spans="1:6">
      <c r="A267" s="166" t="s">
        <v>891</v>
      </c>
      <c r="B267" s="166" t="s">
        <v>623</v>
      </c>
      <c r="C267" s="166" t="s">
        <v>630</v>
      </c>
      <c r="D267" s="166">
        <v>14</v>
      </c>
      <c r="E267" s="166">
        <v>119</v>
      </c>
      <c r="F267" s="166"/>
    </row>
    <row r="268" spans="1:6">
      <c r="A268" s="166" t="s">
        <v>892</v>
      </c>
      <c r="B268" s="166" t="s">
        <v>623</v>
      </c>
      <c r="C268" s="166" t="s">
        <v>630</v>
      </c>
      <c r="D268" s="166">
        <v>2</v>
      </c>
      <c r="E268" s="166">
        <v>17</v>
      </c>
      <c r="F268" s="166"/>
    </row>
    <row r="269" spans="1:6">
      <c r="A269" s="166" t="s">
        <v>893</v>
      </c>
      <c r="B269" s="166" t="s">
        <v>623</v>
      </c>
      <c r="C269" s="166" t="s">
        <v>630</v>
      </c>
      <c r="D269" s="166">
        <v>0</v>
      </c>
      <c r="E269" s="166">
        <v>0</v>
      </c>
      <c r="F269" s="166"/>
    </row>
    <row r="270" spans="1:6">
      <c r="A270" s="166" t="s">
        <v>894</v>
      </c>
      <c r="B270" s="166" t="s">
        <v>623</v>
      </c>
      <c r="C270" s="166" t="s">
        <v>630</v>
      </c>
      <c r="D270" s="166">
        <v>0</v>
      </c>
      <c r="E270" s="166">
        <v>4</v>
      </c>
      <c r="F270" s="166"/>
    </row>
    <row r="271" spans="1:6">
      <c r="A271" s="166" t="s">
        <v>895</v>
      </c>
      <c r="B271" s="166" t="s">
        <v>605</v>
      </c>
      <c r="C271" s="166" t="s">
        <v>628</v>
      </c>
      <c r="D271" s="166">
        <v>65</v>
      </c>
      <c r="E271" s="166">
        <v>1056</v>
      </c>
      <c r="F271" s="166"/>
    </row>
    <row r="272" spans="1:6">
      <c r="A272" s="166" t="s">
        <v>896</v>
      </c>
      <c r="B272" s="166" t="s">
        <v>605</v>
      </c>
      <c r="C272" s="166" t="s">
        <v>628</v>
      </c>
      <c r="D272" s="166">
        <v>78</v>
      </c>
      <c r="E272" s="166">
        <v>1055</v>
      </c>
      <c r="F272" s="166"/>
    </row>
    <row r="273" spans="1:6">
      <c r="A273" s="166" t="s">
        <v>897</v>
      </c>
      <c r="B273" s="166" t="s">
        <v>605</v>
      </c>
      <c r="C273" s="166" t="s">
        <v>628</v>
      </c>
      <c r="D273" s="166">
        <v>48</v>
      </c>
      <c r="E273" s="166">
        <v>597</v>
      </c>
      <c r="F273" s="166"/>
    </row>
    <row r="274" spans="1:6">
      <c r="A274" s="166" t="s">
        <v>898</v>
      </c>
      <c r="B274" s="166" t="s">
        <v>605</v>
      </c>
      <c r="C274" s="166" t="s">
        <v>628</v>
      </c>
      <c r="D274" s="166">
        <v>40</v>
      </c>
      <c r="E274" s="166">
        <v>543</v>
      </c>
      <c r="F274" s="166"/>
    </row>
    <row r="275" spans="1:6">
      <c r="A275" s="166" t="s">
        <v>899</v>
      </c>
      <c r="B275" s="166" t="s">
        <v>605</v>
      </c>
      <c r="C275" s="166" t="s">
        <v>628</v>
      </c>
      <c r="D275" s="166">
        <v>8</v>
      </c>
      <c r="E275" s="166">
        <v>72</v>
      </c>
      <c r="F275" s="166"/>
    </row>
    <row r="276" spans="1:6">
      <c r="A276" s="166" t="s">
        <v>900</v>
      </c>
      <c r="B276" s="166" t="s">
        <v>605</v>
      </c>
      <c r="C276" s="166" t="s">
        <v>628</v>
      </c>
      <c r="D276" s="166">
        <v>8</v>
      </c>
      <c r="E276" s="166">
        <v>73</v>
      </c>
      <c r="F276" s="166"/>
    </row>
    <row r="277" spans="1:6">
      <c r="A277" s="166" t="s">
        <v>901</v>
      </c>
      <c r="B277" s="166" t="s">
        <v>623</v>
      </c>
      <c r="C277" s="166" t="s">
        <v>628</v>
      </c>
      <c r="D277" s="166">
        <v>38</v>
      </c>
      <c r="E277" s="166">
        <v>425</v>
      </c>
      <c r="F277" s="166"/>
    </row>
    <row r="278" spans="1:6">
      <c r="A278" s="166" t="s">
        <v>902</v>
      </c>
      <c r="B278" s="166" t="s">
        <v>623</v>
      </c>
      <c r="C278" s="166" t="s">
        <v>628</v>
      </c>
      <c r="D278" s="166">
        <v>38</v>
      </c>
      <c r="E278" s="166">
        <v>385</v>
      </c>
      <c r="F278" s="166"/>
    </row>
    <row r="279" spans="1:6">
      <c r="A279" s="166" t="s">
        <v>903</v>
      </c>
      <c r="B279" s="166" t="s">
        <v>623</v>
      </c>
      <c r="C279" s="166" t="s">
        <v>628</v>
      </c>
      <c r="D279" s="166">
        <v>8</v>
      </c>
      <c r="E279" s="166">
        <v>38</v>
      </c>
      <c r="F279" s="166"/>
    </row>
    <row r="280" spans="1:6">
      <c r="A280" s="166" t="s">
        <v>904</v>
      </c>
      <c r="B280" s="166" t="s">
        <v>623</v>
      </c>
      <c r="C280" s="166" t="s">
        <v>628</v>
      </c>
      <c r="D280" s="166">
        <v>5</v>
      </c>
      <c r="E280" s="166">
        <v>21</v>
      </c>
      <c r="F280" s="166"/>
    </row>
    <row r="281" spans="1:6">
      <c r="A281" s="166" t="s">
        <v>905</v>
      </c>
      <c r="B281" s="166" t="s">
        <v>623</v>
      </c>
      <c r="C281" s="166" t="s">
        <v>628</v>
      </c>
      <c r="D281" s="166">
        <v>0</v>
      </c>
      <c r="E281" s="166">
        <v>0</v>
      </c>
      <c r="F281" s="166"/>
    </row>
    <row r="282" spans="1:6">
      <c r="A282" s="166" t="s">
        <v>906</v>
      </c>
      <c r="B282" s="166" t="s">
        <v>605</v>
      </c>
      <c r="C282" s="166" t="s">
        <v>626</v>
      </c>
      <c r="D282" s="166">
        <v>73</v>
      </c>
      <c r="E282" s="166">
        <v>967</v>
      </c>
      <c r="F282" s="166"/>
    </row>
    <row r="283" spans="1:6">
      <c r="A283" s="166" t="s">
        <v>907</v>
      </c>
      <c r="B283" s="166" t="s">
        <v>605</v>
      </c>
      <c r="C283" s="166" t="s">
        <v>626</v>
      </c>
      <c r="D283" s="166">
        <v>57</v>
      </c>
      <c r="E283" s="166">
        <v>854</v>
      </c>
      <c r="F283" s="166"/>
    </row>
    <row r="284" spans="1:6">
      <c r="A284" s="166" t="s">
        <v>908</v>
      </c>
      <c r="B284" s="166" t="s">
        <v>605</v>
      </c>
      <c r="C284" s="166" t="s">
        <v>626</v>
      </c>
      <c r="D284" s="166">
        <v>47</v>
      </c>
      <c r="E284" s="166">
        <v>611</v>
      </c>
      <c r="F284" s="166"/>
    </row>
    <row r="285" spans="1:6">
      <c r="A285" s="166" t="s">
        <v>909</v>
      </c>
      <c r="B285" s="166" t="s">
        <v>605</v>
      </c>
      <c r="C285" s="166" t="s">
        <v>626</v>
      </c>
      <c r="D285" s="166">
        <v>15</v>
      </c>
      <c r="E285" s="166">
        <v>202</v>
      </c>
      <c r="F285" s="166"/>
    </row>
    <row r="286" spans="1:6">
      <c r="A286" s="166" t="s">
        <v>910</v>
      </c>
      <c r="B286" s="166" t="s">
        <v>605</v>
      </c>
      <c r="C286" s="166" t="s">
        <v>626</v>
      </c>
      <c r="D286" s="166">
        <v>10</v>
      </c>
      <c r="E286" s="166">
        <v>126</v>
      </c>
      <c r="F286" s="166"/>
    </row>
    <row r="287" spans="1:6">
      <c r="A287" s="166" t="s">
        <v>911</v>
      </c>
      <c r="B287" s="166" t="s">
        <v>605</v>
      </c>
      <c r="C287" s="166" t="s">
        <v>626</v>
      </c>
      <c r="D287" s="166">
        <v>6</v>
      </c>
      <c r="E287" s="166">
        <v>50</v>
      </c>
      <c r="F287" s="166"/>
    </row>
    <row r="288" spans="1:6">
      <c r="A288" s="166" t="s">
        <v>912</v>
      </c>
      <c r="B288" s="166" t="s">
        <v>623</v>
      </c>
      <c r="C288" s="166" t="s">
        <v>626</v>
      </c>
      <c r="D288" s="166">
        <v>79</v>
      </c>
      <c r="E288" s="166">
        <v>863</v>
      </c>
      <c r="F288" s="166"/>
    </row>
    <row r="289" spans="1:6">
      <c r="A289" s="166" t="s">
        <v>913</v>
      </c>
      <c r="B289" s="166" t="s">
        <v>623</v>
      </c>
      <c r="C289" s="166" t="s">
        <v>626</v>
      </c>
      <c r="D289" s="166">
        <v>16</v>
      </c>
      <c r="E289" s="166">
        <v>142</v>
      </c>
      <c r="F289" s="166"/>
    </row>
    <row r="290" spans="1:6">
      <c r="A290" s="166" t="s">
        <v>914</v>
      </c>
      <c r="B290" s="166" t="s">
        <v>623</v>
      </c>
      <c r="C290" s="166" t="s">
        <v>626</v>
      </c>
      <c r="D290" s="166">
        <v>0</v>
      </c>
      <c r="E290" s="166">
        <v>0</v>
      </c>
      <c r="F290" s="166"/>
    </row>
    <row r="291" spans="1:6">
      <c r="A291" s="166" t="s">
        <v>915</v>
      </c>
      <c r="B291" s="166" t="s">
        <v>623</v>
      </c>
      <c r="C291" s="166" t="s">
        <v>626</v>
      </c>
      <c r="D291" s="166">
        <v>0</v>
      </c>
      <c r="E291" s="166">
        <v>0</v>
      </c>
      <c r="F291" s="166"/>
    </row>
    <row r="292" spans="1:6">
      <c r="A292" s="166" t="s">
        <v>916</v>
      </c>
      <c r="B292" s="166" t="s">
        <v>623</v>
      </c>
      <c r="C292" s="166" t="s">
        <v>626</v>
      </c>
      <c r="D292" s="166">
        <v>0</v>
      </c>
      <c r="E292" s="166">
        <v>0</v>
      </c>
      <c r="F292" s="166"/>
    </row>
    <row r="293" spans="1:6">
      <c r="A293" s="166" t="s">
        <v>917</v>
      </c>
      <c r="B293" s="166" t="s">
        <v>605</v>
      </c>
      <c r="C293" s="166" t="s">
        <v>624</v>
      </c>
      <c r="D293" s="166">
        <v>66</v>
      </c>
      <c r="E293" s="166">
        <v>977</v>
      </c>
      <c r="F293" s="166"/>
    </row>
    <row r="294" spans="1:6">
      <c r="A294" s="166" t="s">
        <v>918</v>
      </c>
      <c r="B294" s="166" t="s">
        <v>605</v>
      </c>
      <c r="C294" s="166" t="s">
        <v>624</v>
      </c>
      <c r="D294" s="166">
        <v>67</v>
      </c>
      <c r="E294" s="166">
        <v>827</v>
      </c>
      <c r="F294" s="166"/>
    </row>
    <row r="295" spans="1:6">
      <c r="A295" s="166" t="s">
        <v>919</v>
      </c>
      <c r="B295" s="166" t="s">
        <v>605</v>
      </c>
      <c r="C295" s="166" t="s">
        <v>624</v>
      </c>
      <c r="D295" s="166">
        <v>50</v>
      </c>
      <c r="E295" s="166">
        <v>754</v>
      </c>
      <c r="F295" s="166"/>
    </row>
    <row r="296" spans="1:6">
      <c r="A296" s="166" t="s">
        <v>920</v>
      </c>
      <c r="B296" s="166" t="s">
        <v>605</v>
      </c>
      <c r="C296" s="166" t="s">
        <v>624</v>
      </c>
      <c r="D296" s="166">
        <v>47</v>
      </c>
      <c r="E296" s="166">
        <v>641</v>
      </c>
      <c r="F296" s="166"/>
    </row>
    <row r="297" spans="1:6">
      <c r="A297" s="166" t="s">
        <v>921</v>
      </c>
      <c r="B297" s="166" t="s">
        <v>605</v>
      </c>
      <c r="C297" s="166" t="s">
        <v>624</v>
      </c>
      <c r="D297" s="166">
        <v>9</v>
      </c>
      <c r="E297" s="166">
        <v>122</v>
      </c>
      <c r="F297" s="166"/>
    </row>
    <row r="298" spans="1:6">
      <c r="A298" s="166" t="s">
        <v>922</v>
      </c>
      <c r="B298" s="166" t="s">
        <v>623</v>
      </c>
      <c r="C298" s="166" t="s">
        <v>624</v>
      </c>
      <c r="D298" s="166">
        <v>26</v>
      </c>
      <c r="E298" s="166">
        <v>219</v>
      </c>
      <c r="F298" s="166"/>
    </row>
    <row r="299" spans="1:6">
      <c r="A299" s="166" t="s">
        <v>923</v>
      </c>
      <c r="B299" s="166" t="s">
        <v>623</v>
      </c>
      <c r="C299" s="166" t="s">
        <v>624</v>
      </c>
      <c r="D299" s="166">
        <v>30</v>
      </c>
      <c r="E299" s="166">
        <v>258</v>
      </c>
      <c r="F299" s="166"/>
    </row>
    <row r="300" spans="1:6">
      <c r="A300" s="166" t="s">
        <v>924</v>
      </c>
      <c r="B300" s="166" t="s">
        <v>623</v>
      </c>
      <c r="C300" s="166" t="s">
        <v>624</v>
      </c>
      <c r="D300" s="166">
        <v>4</v>
      </c>
      <c r="E300" s="166">
        <v>28</v>
      </c>
      <c r="F300" s="166"/>
    </row>
    <row r="301" spans="1:6">
      <c r="A301" s="166" t="s">
        <v>925</v>
      </c>
      <c r="B301" s="166" t="s">
        <v>623</v>
      </c>
      <c r="C301" s="166" t="s">
        <v>624</v>
      </c>
      <c r="D301" s="166">
        <v>0</v>
      </c>
      <c r="E301" s="166">
        <v>0</v>
      </c>
      <c r="F301" s="166"/>
    </row>
    <row r="302" spans="1:6">
      <c r="A302" s="166" t="s">
        <v>926</v>
      </c>
      <c r="B302" s="166" t="s">
        <v>623</v>
      </c>
      <c r="C302" s="166" t="s">
        <v>624</v>
      </c>
      <c r="D302" s="166">
        <v>0</v>
      </c>
      <c r="E302" s="166">
        <v>0</v>
      </c>
      <c r="F302" s="166"/>
    </row>
    <row r="303" spans="1:6">
      <c r="A303" s="166" t="s">
        <v>927</v>
      </c>
      <c r="B303" s="166" t="s">
        <v>605</v>
      </c>
      <c r="C303" s="166" t="s">
        <v>621</v>
      </c>
      <c r="D303" s="166">
        <v>89</v>
      </c>
      <c r="E303" s="166">
        <v>1328</v>
      </c>
      <c r="F303" s="166"/>
    </row>
    <row r="304" spans="1:6">
      <c r="A304" s="166" t="s">
        <v>928</v>
      </c>
      <c r="B304" s="166" t="s">
        <v>605</v>
      </c>
      <c r="C304" s="166" t="s">
        <v>621</v>
      </c>
      <c r="D304" s="166">
        <v>74</v>
      </c>
      <c r="E304" s="166">
        <v>956</v>
      </c>
      <c r="F304" s="166"/>
    </row>
    <row r="305" spans="1:6">
      <c r="A305" s="166" t="s">
        <v>929</v>
      </c>
      <c r="B305" s="166" t="s">
        <v>605</v>
      </c>
      <c r="C305" s="166" t="s">
        <v>621</v>
      </c>
      <c r="D305" s="166">
        <v>50</v>
      </c>
      <c r="E305" s="166">
        <v>548</v>
      </c>
      <c r="F305" s="166"/>
    </row>
    <row r="306" spans="1:6">
      <c r="A306" s="166" t="s">
        <v>930</v>
      </c>
      <c r="B306" s="166" t="s">
        <v>605</v>
      </c>
      <c r="C306" s="166" t="s">
        <v>621</v>
      </c>
      <c r="D306" s="166">
        <v>37</v>
      </c>
      <c r="E306" s="166">
        <v>327</v>
      </c>
      <c r="F306" s="166"/>
    </row>
    <row r="307" spans="1:6">
      <c r="A307" s="166" t="s">
        <v>931</v>
      </c>
      <c r="B307" s="166" t="s">
        <v>605</v>
      </c>
      <c r="C307" s="166" t="s">
        <v>621</v>
      </c>
      <c r="D307" s="166">
        <v>17</v>
      </c>
      <c r="E307" s="166">
        <v>184</v>
      </c>
      <c r="F307" s="166"/>
    </row>
    <row r="308" spans="1:6">
      <c r="A308" s="166" t="s">
        <v>932</v>
      </c>
      <c r="B308" s="166" t="s">
        <v>605</v>
      </c>
      <c r="C308" s="166" t="s">
        <v>621</v>
      </c>
      <c r="D308" s="166">
        <v>12</v>
      </c>
      <c r="E308" s="166">
        <v>84</v>
      </c>
      <c r="F308" s="166"/>
    </row>
    <row r="309" spans="1:6">
      <c r="A309" s="166" t="s">
        <v>933</v>
      </c>
      <c r="B309" s="166" t="s">
        <v>605</v>
      </c>
      <c r="C309" s="166" t="s">
        <v>621</v>
      </c>
      <c r="D309" s="166">
        <v>2</v>
      </c>
      <c r="E309" s="166">
        <v>17</v>
      </c>
      <c r="F309" s="166"/>
    </row>
    <row r="310" spans="1:6">
      <c r="A310" s="166" t="s">
        <v>934</v>
      </c>
      <c r="B310" s="166" t="s">
        <v>623</v>
      </c>
      <c r="C310" s="166" t="s">
        <v>621</v>
      </c>
      <c r="D310" s="166">
        <v>22</v>
      </c>
      <c r="E310" s="166">
        <v>223</v>
      </c>
      <c r="F310" s="166"/>
    </row>
    <row r="311" spans="1:6">
      <c r="A311" s="166" t="s">
        <v>935</v>
      </c>
      <c r="B311" s="166" t="s">
        <v>623</v>
      </c>
      <c r="C311" s="166" t="s">
        <v>621</v>
      </c>
      <c r="D311" s="166">
        <v>15</v>
      </c>
      <c r="E311" s="166">
        <v>114</v>
      </c>
      <c r="F311" s="166"/>
    </row>
    <row r="312" spans="1:6">
      <c r="A312" s="166" t="s">
        <v>936</v>
      </c>
      <c r="B312" s="166" t="s">
        <v>623</v>
      </c>
      <c r="C312" s="166" t="s">
        <v>621</v>
      </c>
      <c r="D312" s="166">
        <v>11</v>
      </c>
      <c r="E312" s="166">
        <v>96</v>
      </c>
      <c r="F312" s="166"/>
    </row>
    <row r="313" spans="1:6">
      <c r="A313" s="166" t="s">
        <v>937</v>
      </c>
      <c r="B313" s="166" t="s">
        <v>623</v>
      </c>
      <c r="C313" s="166" t="s">
        <v>621</v>
      </c>
      <c r="D313" s="166">
        <v>0</v>
      </c>
      <c r="E313" s="166">
        <v>0</v>
      </c>
      <c r="F313" s="166"/>
    </row>
    <row r="314" spans="1:6">
      <c r="A314" s="166" t="s">
        <v>938</v>
      </c>
      <c r="B314" s="166" t="s">
        <v>623</v>
      </c>
      <c r="C314" s="166" t="s">
        <v>621</v>
      </c>
      <c r="D314" s="166">
        <v>0</v>
      </c>
      <c r="E314" s="166">
        <v>0</v>
      </c>
      <c r="F314" s="166"/>
    </row>
    <row r="315" spans="1:6">
      <c r="A315" s="166" t="s">
        <v>939</v>
      </c>
      <c r="B315" s="166" t="s">
        <v>605</v>
      </c>
      <c r="C315" s="166" t="s">
        <v>619</v>
      </c>
      <c r="D315" s="166">
        <v>66</v>
      </c>
      <c r="E315" s="166">
        <v>971</v>
      </c>
      <c r="F315" s="166"/>
    </row>
    <row r="316" spans="1:6">
      <c r="A316" s="166" t="s">
        <v>940</v>
      </c>
      <c r="B316" s="166" t="s">
        <v>605</v>
      </c>
      <c r="C316" s="166" t="s">
        <v>619</v>
      </c>
      <c r="D316" s="166">
        <v>41</v>
      </c>
      <c r="E316" s="166">
        <v>499</v>
      </c>
      <c r="F316" s="166"/>
    </row>
    <row r="317" spans="1:6">
      <c r="A317" s="166" t="s">
        <v>941</v>
      </c>
      <c r="B317" s="166" t="s">
        <v>605</v>
      </c>
      <c r="C317" s="166" t="s">
        <v>619</v>
      </c>
      <c r="D317" s="166">
        <v>25</v>
      </c>
      <c r="E317" s="166">
        <v>371</v>
      </c>
      <c r="F317" s="166"/>
    </row>
    <row r="318" spans="1:6">
      <c r="A318" s="166" t="s">
        <v>942</v>
      </c>
      <c r="B318" s="166" t="s">
        <v>605</v>
      </c>
      <c r="C318" s="166" t="s">
        <v>619</v>
      </c>
      <c r="D318" s="166">
        <v>28</v>
      </c>
      <c r="E318" s="166">
        <v>324</v>
      </c>
      <c r="F318" s="166"/>
    </row>
    <row r="319" spans="1:6">
      <c r="A319" s="166" t="s">
        <v>943</v>
      </c>
      <c r="B319" s="166" t="s">
        <v>605</v>
      </c>
      <c r="C319" s="166" t="s">
        <v>619</v>
      </c>
      <c r="D319" s="166">
        <v>12</v>
      </c>
      <c r="E319" s="166">
        <v>188</v>
      </c>
      <c r="F319" s="166"/>
    </row>
    <row r="320" spans="1:6">
      <c r="A320" s="166" t="s">
        <v>944</v>
      </c>
      <c r="B320" s="166" t="s">
        <v>605</v>
      </c>
      <c r="C320" s="166" t="s">
        <v>619</v>
      </c>
      <c r="D320" s="166">
        <v>21</v>
      </c>
      <c r="E320" s="166">
        <v>198</v>
      </c>
      <c r="F320" s="166"/>
    </row>
    <row r="321" spans="1:6">
      <c r="A321" s="166" t="s">
        <v>945</v>
      </c>
      <c r="B321" s="166" t="s">
        <v>605</v>
      </c>
      <c r="C321" s="166" t="s">
        <v>619</v>
      </c>
      <c r="D321" s="166">
        <v>4</v>
      </c>
      <c r="E321" s="166">
        <v>42</v>
      </c>
      <c r="F321" s="166"/>
    </row>
    <row r="322" spans="1:6">
      <c r="A322" s="166" t="s">
        <v>946</v>
      </c>
      <c r="B322" s="166" t="s">
        <v>623</v>
      </c>
      <c r="C322" s="166" t="s">
        <v>619</v>
      </c>
      <c r="D322" s="166">
        <v>26</v>
      </c>
      <c r="E322" s="166">
        <v>290</v>
      </c>
      <c r="F322" s="166"/>
    </row>
    <row r="323" spans="1:6">
      <c r="A323" s="166" t="s">
        <v>947</v>
      </c>
      <c r="B323" s="166" t="s">
        <v>623</v>
      </c>
      <c r="C323" s="166" t="s">
        <v>619</v>
      </c>
      <c r="D323" s="166">
        <v>13</v>
      </c>
      <c r="E323" s="166">
        <v>100</v>
      </c>
      <c r="F323" s="166"/>
    </row>
    <row r="324" spans="1:6">
      <c r="A324" s="166" t="s">
        <v>948</v>
      </c>
      <c r="B324" s="166" t="s">
        <v>623</v>
      </c>
      <c r="C324" s="166" t="s">
        <v>619</v>
      </c>
      <c r="D324" s="166">
        <v>6</v>
      </c>
      <c r="E324" s="166">
        <v>37</v>
      </c>
      <c r="F324" s="166"/>
    </row>
    <row r="325" spans="1:6">
      <c r="A325" s="166" t="s">
        <v>949</v>
      </c>
      <c r="B325" s="166" t="s">
        <v>623</v>
      </c>
      <c r="C325" s="166" t="s">
        <v>619</v>
      </c>
      <c r="D325" s="166">
        <v>2</v>
      </c>
      <c r="E325" s="166">
        <v>24</v>
      </c>
      <c r="F325" s="166"/>
    </row>
    <row r="326" spans="1:6">
      <c r="A326" s="166" t="s">
        <v>950</v>
      </c>
      <c r="B326" s="166" t="s">
        <v>623</v>
      </c>
      <c r="C326" s="166" t="s">
        <v>619</v>
      </c>
      <c r="D326" s="166">
        <v>2</v>
      </c>
      <c r="E326" s="166">
        <v>14</v>
      </c>
      <c r="F326" s="166"/>
    </row>
    <row r="327" spans="1:6">
      <c r="A327" s="166" t="s">
        <v>951</v>
      </c>
      <c r="B327" s="166" t="s">
        <v>605</v>
      </c>
      <c r="C327" s="166" t="s">
        <v>617</v>
      </c>
      <c r="D327" s="166">
        <v>81</v>
      </c>
      <c r="E327" s="166">
        <v>1124</v>
      </c>
      <c r="F327" s="166"/>
    </row>
    <row r="328" spans="1:6">
      <c r="A328" s="166" t="s">
        <v>952</v>
      </c>
      <c r="B328" s="166" t="s">
        <v>605</v>
      </c>
      <c r="C328" s="166" t="s">
        <v>617</v>
      </c>
      <c r="D328" s="166">
        <v>59</v>
      </c>
      <c r="E328" s="166">
        <v>942</v>
      </c>
      <c r="F328" s="166"/>
    </row>
    <row r="329" spans="1:6">
      <c r="A329" s="166" t="s">
        <v>953</v>
      </c>
      <c r="B329" s="166" t="s">
        <v>605</v>
      </c>
      <c r="C329" s="166" t="s">
        <v>617</v>
      </c>
      <c r="D329" s="166">
        <v>57</v>
      </c>
      <c r="E329" s="166">
        <v>714</v>
      </c>
      <c r="F329" s="166"/>
    </row>
    <row r="330" spans="1:6">
      <c r="A330" s="166" t="s">
        <v>954</v>
      </c>
      <c r="B330" s="166" t="s">
        <v>605</v>
      </c>
      <c r="C330" s="166" t="s">
        <v>617</v>
      </c>
      <c r="D330" s="166">
        <v>37</v>
      </c>
      <c r="E330" s="166">
        <v>474</v>
      </c>
      <c r="F330" s="166"/>
    </row>
    <row r="331" spans="1:6">
      <c r="A331" s="166" t="s">
        <v>955</v>
      </c>
      <c r="B331" s="166" t="s">
        <v>605</v>
      </c>
      <c r="C331" s="166" t="s">
        <v>617</v>
      </c>
      <c r="D331" s="166">
        <v>29</v>
      </c>
      <c r="E331" s="166">
        <v>316</v>
      </c>
      <c r="F331" s="166"/>
    </row>
    <row r="332" spans="1:6">
      <c r="A332" s="166" t="s">
        <v>956</v>
      </c>
      <c r="B332" s="166" t="s">
        <v>605</v>
      </c>
      <c r="C332" s="166" t="s">
        <v>617</v>
      </c>
      <c r="D332" s="166">
        <v>10</v>
      </c>
      <c r="E332" s="166">
        <v>165</v>
      </c>
      <c r="F332" s="166"/>
    </row>
    <row r="333" spans="1:6">
      <c r="A333" s="166" t="s">
        <v>957</v>
      </c>
      <c r="B333" s="166" t="s">
        <v>623</v>
      </c>
      <c r="C333" s="166" t="s">
        <v>617</v>
      </c>
      <c r="D333" s="166">
        <v>33</v>
      </c>
      <c r="E333" s="166">
        <v>340</v>
      </c>
      <c r="F333" s="166"/>
    </row>
    <row r="334" spans="1:6">
      <c r="A334" s="166" t="s">
        <v>958</v>
      </c>
      <c r="B334" s="166" t="s">
        <v>623</v>
      </c>
      <c r="C334" s="166" t="s">
        <v>617</v>
      </c>
      <c r="D334" s="166">
        <v>14</v>
      </c>
      <c r="E334" s="166">
        <v>122</v>
      </c>
      <c r="F334" s="166"/>
    </row>
    <row r="335" spans="1:6">
      <c r="A335" s="166" t="s">
        <v>959</v>
      </c>
      <c r="B335" s="166" t="s">
        <v>623</v>
      </c>
      <c r="C335" s="166" t="s">
        <v>617</v>
      </c>
      <c r="D335" s="166">
        <v>4</v>
      </c>
      <c r="E335" s="166">
        <v>38</v>
      </c>
      <c r="F335" s="166"/>
    </row>
    <row r="336" spans="1:6">
      <c r="A336" s="166" t="s">
        <v>960</v>
      </c>
      <c r="B336" s="166" t="s">
        <v>623</v>
      </c>
      <c r="C336" s="166" t="s">
        <v>617</v>
      </c>
      <c r="D336" s="166">
        <v>4</v>
      </c>
      <c r="E336" s="166">
        <v>37</v>
      </c>
      <c r="F336" s="166"/>
    </row>
    <row r="337" spans="1:6">
      <c r="A337" s="166" t="s">
        <v>961</v>
      </c>
      <c r="B337" s="166" t="s">
        <v>623</v>
      </c>
      <c r="C337" s="166" t="s">
        <v>617</v>
      </c>
      <c r="D337" s="166">
        <v>0</v>
      </c>
      <c r="E337" s="166">
        <v>0</v>
      </c>
      <c r="F337" s="166"/>
    </row>
    <row r="338" spans="1:6">
      <c r="A338" s="166" t="s">
        <v>962</v>
      </c>
      <c r="B338" s="166" t="s">
        <v>605</v>
      </c>
      <c r="C338" s="166" t="s">
        <v>615</v>
      </c>
      <c r="D338" s="166">
        <v>67</v>
      </c>
      <c r="E338" s="166">
        <v>927</v>
      </c>
      <c r="F338" s="166"/>
    </row>
    <row r="339" spans="1:6">
      <c r="A339" s="166" t="s">
        <v>963</v>
      </c>
      <c r="B339" s="166" t="s">
        <v>605</v>
      </c>
      <c r="C339" s="166" t="s">
        <v>615</v>
      </c>
      <c r="D339" s="166">
        <v>71</v>
      </c>
      <c r="E339" s="166">
        <v>1003</v>
      </c>
      <c r="F339" s="166"/>
    </row>
    <row r="340" spans="1:6">
      <c r="A340" s="166" t="s">
        <v>964</v>
      </c>
      <c r="B340" s="166" t="s">
        <v>605</v>
      </c>
      <c r="C340" s="166" t="s">
        <v>615</v>
      </c>
      <c r="D340" s="166">
        <v>47</v>
      </c>
      <c r="E340" s="166">
        <v>526</v>
      </c>
      <c r="F340" s="166"/>
    </row>
    <row r="341" spans="1:6">
      <c r="A341" s="166" t="s">
        <v>965</v>
      </c>
      <c r="B341" s="166" t="s">
        <v>605</v>
      </c>
      <c r="C341" s="166" t="s">
        <v>615</v>
      </c>
      <c r="D341" s="166">
        <v>14</v>
      </c>
      <c r="E341" s="166">
        <v>184</v>
      </c>
      <c r="F341" s="166"/>
    </row>
    <row r="342" spans="1:6">
      <c r="A342" s="166" t="s">
        <v>966</v>
      </c>
      <c r="B342" s="166" t="s">
        <v>605</v>
      </c>
      <c r="C342" s="166" t="s">
        <v>615</v>
      </c>
      <c r="D342" s="166">
        <v>18</v>
      </c>
      <c r="E342" s="166">
        <v>208</v>
      </c>
      <c r="F342" s="166"/>
    </row>
    <row r="343" spans="1:6">
      <c r="A343" s="166" t="s">
        <v>967</v>
      </c>
      <c r="B343" s="166" t="s">
        <v>623</v>
      </c>
      <c r="C343" s="166" t="s">
        <v>615</v>
      </c>
      <c r="D343" s="166">
        <v>28</v>
      </c>
      <c r="E343" s="166">
        <v>264</v>
      </c>
      <c r="F343" s="166"/>
    </row>
    <row r="344" spans="1:6">
      <c r="A344" s="166" t="s">
        <v>968</v>
      </c>
      <c r="B344" s="166" t="s">
        <v>623</v>
      </c>
      <c r="C344" s="166" t="s">
        <v>615</v>
      </c>
      <c r="D344" s="166">
        <v>13</v>
      </c>
      <c r="E344" s="166">
        <v>118</v>
      </c>
      <c r="F344" s="166"/>
    </row>
    <row r="345" spans="1:6">
      <c r="A345" s="166" t="s">
        <v>969</v>
      </c>
      <c r="B345" s="166" t="s">
        <v>623</v>
      </c>
      <c r="C345" s="166" t="s">
        <v>615</v>
      </c>
      <c r="D345" s="166">
        <v>4</v>
      </c>
      <c r="E345" s="166">
        <v>31</v>
      </c>
      <c r="F345" s="166"/>
    </row>
    <row r="346" spans="1:6">
      <c r="A346" s="166" t="s">
        <v>970</v>
      </c>
      <c r="B346" s="166" t="s">
        <v>623</v>
      </c>
      <c r="C346" s="166" t="s">
        <v>615</v>
      </c>
      <c r="D346" s="166">
        <v>0</v>
      </c>
      <c r="E346" s="166">
        <v>0</v>
      </c>
      <c r="F346" s="166"/>
    </row>
    <row r="347" spans="1:6">
      <c r="A347" s="166" t="s">
        <v>971</v>
      </c>
      <c r="B347" s="166" t="s">
        <v>623</v>
      </c>
      <c r="C347" s="166" t="s">
        <v>615</v>
      </c>
      <c r="D347" s="166">
        <v>0</v>
      </c>
      <c r="E347" s="166">
        <v>0</v>
      </c>
      <c r="F347" s="166"/>
    </row>
    <row r="348" spans="1:6">
      <c r="A348" s="166" t="s">
        <v>972</v>
      </c>
      <c r="B348" s="166" t="s">
        <v>605</v>
      </c>
      <c r="C348" s="166" t="s">
        <v>612</v>
      </c>
      <c r="D348" s="166">
        <v>70</v>
      </c>
      <c r="E348" s="166">
        <v>1034</v>
      </c>
      <c r="F348" s="166"/>
    </row>
    <row r="349" spans="1:6">
      <c r="A349" s="166" t="s">
        <v>973</v>
      </c>
      <c r="B349" s="166" t="s">
        <v>605</v>
      </c>
      <c r="C349" s="166" t="s">
        <v>612</v>
      </c>
      <c r="D349" s="166">
        <v>56</v>
      </c>
      <c r="E349" s="166">
        <v>789</v>
      </c>
      <c r="F349" s="166"/>
    </row>
    <row r="350" spans="1:6">
      <c r="A350" s="166" t="s">
        <v>974</v>
      </c>
      <c r="B350" s="166" t="s">
        <v>605</v>
      </c>
      <c r="C350" s="166" t="s">
        <v>612</v>
      </c>
      <c r="D350" s="166">
        <v>38</v>
      </c>
      <c r="E350" s="166">
        <v>469</v>
      </c>
      <c r="F350" s="166"/>
    </row>
    <row r="351" spans="1:6">
      <c r="A351" s="166" t="s">
        <v>975</v>
      </c>
      <c r="B351" s="166" t="s">
        <v>605</v>
      </c>
      <c r="C351" s="166" t="s">
        <v>612</v>
      </c>
      <c r="D351" s="166">
        <v>20</v>
      </c>
      <c r="E351" s="166">
        <v>268</v>
      </c>
      <c r="F351" s="166"/>
    </row>
    <row r="352" spans="1:6">
      <c r="A352" s="166" t="s">
        <v>976</v>
      </c>
      <c r="B352" s="166" t="s">
        <v>605</v>
      </c>
      <c r="C352" s="166" t="s">
        <v>612</v>
      </c>
      <c r="D352" s="166">
        <v>18</v>
      </c>
      <c r="E352" s="166">
        <v>199</v>
      </c>
      <c r="F352" s="166"/>
    </row>
    <row r="353" spans="1:6">
      <c r="A353" s="166" t="s">
        <v>977</v>
      </c>
      <c r="B353" s="166" t="s">
        <v>605</v>
      </c>
      <c r="C353" s="166" t="s">
        <v>612</v>
      </c>
      <c r="D353" s="166">
        <v>4</v>
      </c>
      <c r="E353" s="166">
        <v>60</v>
      </c>
      <c r="F353" s="166"/>
    </row>
    <row r="354" spans="1:6">
      <c r="A354" s="166" t="s">
        <v>978</v>
      </c>
      <c r="B354" s="166" t="s">
        <v>623</v>
      </c>
      <c r="C354" s="166" t="s">
        <v>612</v>
      </c>
      <c r="D354" s="166">
        <v>61</v>
      </c>
      <c r="E354" s="166">
        <v>721</v>
      </c>
      <c r="F354" s="166"/>
    </row>
    <row r="355" spans="1:6">
      <c r="A355" s="166" t="s">
        <v>979</v>
      </c>
      <c r="B355" s="166" t="s">
        <v>623</v>
      </c>
      <c r="C355" s="166" t="s">
        <v>612</v>
      </c>
      <c r="D355" s="166">
        <v>18</v>
      </c>
      <c r="E355" s="166">
        <v>146</v>
      </c>
      <c r="F355" s="166"/>
    </row>
    <row r="356" spans="1:6">
      <c r="A356" s="166" t="s">
        <v>980</v>
      </c>
      <c r="B356" s="166" t="s">
        <v>623</v>
      </c>
      <c r="C356" s="166" t="s">
        <v>612</v>
      </c>
      <c r="D356" s="166">
        <v>11</v>
      </c>
      <c r="E356" s="166">
        <v>99</v>
      </c>
      <c r="F356" s="166"/>
    </row>
    <row r="357" spans="1:6">
      <c r="A357" s="166" t="s">
        <v>981</v>
      </c>
      <c r="B357" s="166" t="s">
        <v>623</v>
      </c>
      <c r="C357" s="166" t="s">
        <v>612</v>
      </c>
      <c r="D357" s="166">
        <v>4</v>
      </c>
      <c r="E357" s="166">
        <v>39</v>
      </c>
      <c r="F357" s="166"/>
    </row>
    <row r="358" spans="1:6">
      <c r="A358" s="166" t="s">
        <v>982</v>
      </c>
      <c r="B358" s="166" t="s">
        <v>623</v>
      </c>
      <c r="C358" s="166" t="s">
        <v>612</v>
      </c>
      <c r="D358" s="166">
        <v>0</v>
      </c>
      <c r="E358" s="166">
        <v>0</v>
      </c>
      <c r="F358" s="166"/>
    </row>
    <row r="359" spans="1:6">
      <c r="A359" s="166" t="s">
        <v>983</v>
      </c>
      <c r="B359" s="166" t="s">
        <v>605</v>
      </c>
      <c r="C359" s="166" t="s">
        <v>610</v>
      </c>
      <c r="D359" s="166">
        <v>58</v>
      </c>
      <c r="E359" s="166">
        <v>774</v>
      </c>
      <c r="F359" s="166"/>
    </row>
    <row r="360" spans="1:6">
      <c r="A360" s="166" t="s">
        <v>984</v>
      </c>
      <c r="B360" s="166" t="s">
        <v>605</v>
      </c>
      <c r="C360" s="166" t="s">
        <v>610</v>
      </c>
      <c r="D360" s="166">
        <v>44</v>
      </c>
      <c r="E360" s="166">
        <v>577</v>
      </c>
      <c r="F360" s="166"/>
    </row>
    <row r="361" spans="1:6">
      <c r="A361" s="166" t="s">
        <v>985</v>
      </c>
      <c r="B361" s="166" t="s">
        <v>605</v>
      </c>
      <c r="C361" s="166" t="s">
        <v>610</v>
      </c>
      <c r="D361" s="166">
        <v>39</v>
      </c>
      <c r="E361" s="166">
        <v>482</v>
      </c>
      <c r="F361" s="166"/>
    </row>
    <row r="362" spans="1:6">
      <c r="A362" s="166" t="s">
        <v>986</v>
      </c>
      <c r="B362" s="166" t="s">
        <v>605</v>
      </c>
      <c r="C362" s="166" t="s">
        <v>610</v>
      </c>
      <c r="D362" s="166">
        <v>28</v>
      </c>
      <c r="E362" s="166">
        <v>390</v>
      </c>
      <c r="F362" s="166"/>
    </row>
    <row r="363" spans="1:6">
      <c r="A363" s="166" t="s">
        <v>987</v>
      </c>
      <c r="B363" s="166" t="s">
        <v>605</v>
      </c>
      <c r="C363" s="166" t="s">
        <v>610</v>
      </c>
      <c r="D363" s="166">
        <v>21</v>
      </c>
      <c r="E363" s="166">
        <v>267</v>
      </c>
      <c r="F363" s="166"/>
    </row>
    <row r="364" spans="1:6">
      <c r="A364" s="166" t="s">
        <v>988</v>
      </c>
      <c r="B364" s="166" t="s">
        <v>623</v>
      </c>
      <c r="C364" s="166" t="s">
        <v>610</v>
      </c>
      <c r="D364" s="166">
        <v>52</v>
      </c>
      <c r="E364" s="166">
        <v>713</v>
      </c>
      <c r="F364" s="166"/>
    </row>
    <row r="365" spans="1:6">
      <c r="A365" s="166" t="s">
        <v>989</v>
      </c>
      <c r="B365" s="166" t="s">
        <v>623</v>
      </c>
      <c r="C365" s="166" t="s">
        <v>610</v>
      </c>
      <c r="D365" s="166">
        <v>3</v>
      </c>
      <c r="E365" s="166">
        <v>28</v>
      </c>
      <c r="F365" s="166"/>
    </row>
    <row r="366" spans="1:6">
      <c r="A366" s="166" t="s">
        <v>990</v>
      </c>
      <c r="B366" s="166" t="s">
        <v>623</v>
      </c>
      <c r="C366" s="166" t="s">
        <v>610</v>
      </c>
      <c r="D366" s="166">
        <v>0</v>
      </c>
      <c r="E366" s="166">
        <v>0</v>
      </c>
      <c r="F366" s="166"/>
    </row>
    <row r="367" spans="1:6">
      <c r="A367" s="166" t="s">
        <v>991</v>
      </c>
      <c r="B367" s="166" t="s">
        <v>623</v>
      </c>
      <c r="C367" s="166" t="s">
        <v>610</v>
      </c>
      <c r="D367" s="166">
        <v>0</v>
      </c>
      <c r="E367" s="166">
        <v>0</v>
      </c>
      <c r="F367" s="166"/>
    </row>
    <row r="368" spans="1:6">
      <c r="A368" s="166" t="s">
        <v>992</v>
      </c>
      <c r="B368" s="166" t="s">
        <v>623</v>
      </c>
      <c r="C368" s="166" t="s">
        <v>610</v>
      </c>
      <c r="D368" s="166">
        <v>0</v>
      </c>
      <c r="E368" s="166">
        <v>0</v>
      </c>
      <c r="F368" s="166"/>
    </row>
    <row r="369" spans="1:6">
      <c r="A369" s="166" t="s">
        <v>993</v>
      </c>
      <c r="B369" s="166" t="s">
        <v>605</v>
      </c>
      <c r="C369" s="166" t="s">
        <v>607</v>
      </c>
      <c r="D369" s="166">
        <v>78</v>
      </c>
      <c r="E369" s="166">
        <v>1164</v>
      </c>
      <c r="F369" s="166"/>
    </row>
    <row r="370" spans="1:6">
      <c r="A370" s="166" t="s">
        <v>994</v>
      </c>
      <c r="B370" s="166" t="s">
        <v>605</v>
      </c>
      <c r="C370" s="166" t="s">
        <v>607</v>
      </c>
      <c r="D370" s="166">
        <v>74</v>
      </c>
      <c r="E370" s="166">
        <v>1083</v>
      </c>
      <c r="F370" s="166"/>
    </row>
    <row r="371" spans="1:6">
      <c r="A371" s="166" t="s">
        <v>995</v>
      </c>
      <c r="B371" s="166" t="s">
        <v>605</v>
      </c>
      <c r="C371" s="166" t="s">
        <v>607</v>
      </c>
      <c r="D371" s="166">
        <v>46</v>
      </c>
      <c r="E371" s="166">
        <v>537</v>
      </c>
      <c r="F371" s="166"/>
    </row>
    <row r="372" spans="1:6">
      <c r="A372" s="166" t="s">
        <v>996</v>
      </c>
      <c r="B372" s="166" t="s">
        <v>605</v>
      </c>
      <c r="C372" s="166" t="s">
        <v>607</v>
      </c>
      <c r="D372" s="166">
        <v>18</v>
      </c>
      <c r="E372" s="166">
        <v>245</v>
      </c>
      <c r="F372" s="166"/>
    </row>
    <row r="373" spans="1:6">
      <c r="A373" s="166" t="s">
        <v>997</v>
      </c>
      <c r="B373" s="166" t="s">
        <v>605</v>
      </c>
      <c r="C373" s="166" t="s">
        <v>607</v>
      </c>
      <c r="D373" s="166">
        <v>12</v>
      </c>
      <c r="E373" s="166">
        <v>131</v>
      </c>
      <c r="F373" s="166"/>
    </row>
    <row r="374" spans="1:6">
      <c r="A374" s="166" t="s">
        <v>998</v>
      </c>
      <c r="B374" s="166" t="s">
        <v>605</v>
      </c>
      <c r="C374" s="166" t="s">
        <v>607</v>
      </c>
      <c r="D374" s="166">
        <v>9</v>
      </c>
      <c r="E374" s="166">
        <v>78</v>
      </c>
      <c r="F374" s="166"/>
    </row>
    <row r="375" spans="1:6">
      <c r="A375" s="166" t="s">
        <v>999</v>
      </c>
      <c r="B375" s="166" t="s">
        <v>623</v>
      </c>
      <c r="C375" s="166" t="s">
        <v>607</v>
      </c>
      <c r="D375" s="166">
        <v>30</v>
      </c>
      <c r="E375" s="166">
        <v>306</v>
      </c>
      <c r="F375" s="166"/>
    </row>
    <row r="376" spans="1:6">
      <c r="A376" s="166" t="s">
        <v>1000</v>
      </c>
      <c r="B376" s="166" t="s">
        <v>623</v>
      </c>
      <c r="C376" s="166" t="s">
        <v>607</v>
      </c>
      <c r="D376" s="166">
        <v>0</v>
      </c>
      <c r="E376" s="166">
        <v>0</v>
      </c>
      <c r="F376" s="166"/>
    </row>
    <row r="377" spans="1:6">
      <c r="A377" s="166" t="s">
        <v>1001</v>
      </c>
      <c r="B377" s="166" t="s">
        <v>623</v>
      </c>
      <c r="C377" s="166" t="s">
        <v>607</v>
      </c>
      <c r="D377" s="166">
        <v>0</v>
      </c>
      <c r="E377" s="166">
        <v>0</v>
      </c>
      <c r="F377" s="166"/>
    </row>
    <row r="378" spans="1:6">
      <c r="A378" s="166" t="s">
        <v>1002</v>
      </c>
      <c r="B378" s="166" t="s">
        <v>623</v>
      </c>
      <c r="C378" s="166" t="s">
        <v>607</v>
      </c>
      <c r="D378" s="166">
        <v>0</v>
      </c>
      <c r="E378" s="166">
        <v>0</v>
      </c>
      <c r="F378" s="166"/>
    </row>
    <row r="379" spans="1:6">
      <c r="A379" s="166" t="s">
        <v>1003</v>
      </c>
      <c r="B379" s="166" t="s">
        <v>623</v>
      </c>
      <c r="C379" s="166" t="s">
        <v>607</v>
      </c>
      <c r="D379" s="166">
        <v>0</v>
      </c>
      <c r="E379" s="166">
        <v>0</v>
      </c>
      <c r="F379" s="166"/>
    </row>
    <row r="383" spans="1:6">
      <c r="A383" s="176" t="s">
        <v>1004</v>
      </c>
    </row>
    <row r="385" spans="1:4">
      <c r="A385" s="177" t="s">
        <v>1005</v>
      </c>
      <c r="D385" s="178">
        <v>75000</v>
      </c>
    </row>
    <row r="386" spans="1:4">
      <c r="A386" s="179" t="s">
        <v>248</v>
      </c>
      <c r="D386" s="180">
        <v>0.13</v>
      </c>
    </row>
    <row r="387" spans="1:4">
      <c r="A387" s="179" t="s">
        <v>261</v>
      </c>
      <c r="D387" s="179">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sheetPr codeName="Sheet28"/>
  <dimension ref="A1:F28"/>
  <sheetViews>
    <sheetView workbookViewId="0"/>
  </sheetViews>
  <sheetFormatPr defaultRowHeight="15"/>
  <cols>
    <col min="1" max="1" width="10.85546875" style="183" bestFit="1" customWidth="1"/>
    <col min="2" max="2" width="8.85546875" style="183" customWidth="1"/>
    <col min="3" max="3" width="16.7109375" style="183" bestFit="1" customWidth="1"/>
    <col min="4" max="4" width="11.42578125" style="183" bestFit="1" customWidth="1"/>
    <col min="5" max="5" width="9.28515625" style="183" bestFit="1" customWidth="1"/>
    <col min="6" max="6" width="8.140625" style="183" customWidth="1"/>
    <col min="7" max="16384" width="9.140625" style="183"/>
  </cols>
  <sheetData>
    <row r="1" spans="1:6" ht="26.25">
      <c r="A1" s="181" t="s">
        <v>1006</v>
      </c>
      <c r="B1" s="182" t="s">
        <v>1007</v>
      </c>
      <c r="C1" s="181" t="s">
        <v>1008</v>
      </c>
      <c r="D1" s="181" t="s">
        <v>1009</v>
      </c>
      <c r="E1" s="182" t="s">
        <v>1010</v>
      </c>
      <c r="F1" s="182" t="s">
        <v>1011</v>
      </c>
    </row>
    <row r="2" spans="1:6">
      <c r="A2" s="184" t="s">
        <v>1012</v>
      </c>
      <c r="B2" s="185" t="s">
        <v>1013</v>
      </c>
      <c r="C2" s="184" t="s">
        <v>1014</v>
      </c>
      <c r="D2" s="184" t="s">
        <v>1015</v>
      </c>
      <c r="E2" s="186">
        <v>27690</v>
      </c>
      <c r="F2" s="186">
        <f t="shared" ref="F2:F18" si="0">E2/12</f>
        <v>2307.5</v>
      </c>
    </row>
    <row r="3" spans="1:6">
      <c r="A3" s="184" t="s">
        <v>1012</v>
      </c>
      <c r="B3" s="185" t="s">
        <v>1013</v>
      </c>
      <c r="C3" s="184" t="s">
        <v>1016</v>
      </c>
      <c r="D3" s="184" t="s">
        <v>1017</v>
      </c>
      <c r="E3" s="186">
        <v>42000</v>
      </c>
      <c r="F3" s="186">
        <f t="shared" si="0"/>
        <v>3500</v>
      </c>
    </row>
    <row r="4" spans="1:6">
      <c r="A4" s="184" t="s">
        <v>1012</v>
      </c>
      <c r="B4" s="185" t="s">
        <v>1013</v>
      </c>
      <c r="C4" s="184" t="s">
        <v>1018</v>
      </c>
      <c r="D4" s="184" t="s">
        <v>1017</v>
      </c>
      <c r="E4" s="186">
        <v>24000</v>
      </c>
      <c r="F4" s="186">
        <f t="shared" si="0"/>
        <v>2000</v>
      </c>
    </row>
    <row r="5" spans="1:6">
      <c r="A5" s="184" t="s">
        <v>1019</v>
      </c>
      <c r="B5" s="185" t="s">
        <v>1013</v>
      </c>
      <c r="C5" s="184" t="s">
        <v>1020</v>
      </c>
      <c r="D5" s="184" t="s">
        <v>1015</v>
      </c>
      <c r="E5" s="186">
        <v>48000</v>
      </c>
      <c r="F5" s="186">
        <f t="shared" si="0"/>
        <v>4000</v>
      </c>
    </row>
    <row r="6" spans="1:6">
      <c r="A6" s="184" t="s">
        <v>1019</v>
      </c>
      <c r="B6" s="185" t="s">
        <v>1013</v>
      </c>
      <c r="C6" s="184" t="s">
        <v>1021</v>
      </c>
      <c r="D6" s="184" t="s">
        <v>1017</v>
      </c>
      <c r="E6" s="186">
        <v>39500</v>
      </c>
      <c r="F6" s="186">
        <f t="shared" si="0"/>
        <v>3291.6666666666665</v>
      </c>
    </row>
    <row r="7" spans="1:6">
      <c r="A7" s="184" t="s">
        <v>1022</v>
      </c>
      <c r="B7" s="185" t="s">
        <v>1013</v>
      </c>
      <c r="C7" s="184" t="s">
        <v>1023</v>
      </c>
      <c r="D7" s="184" t="s">
        <v>1015</v>
      </c>
      <c r="E7" s="186">
        <v>55500</v>
      </c>
      <c r="F7" s="186">
        <f t="shared" si="0"/>
        <v>4625</v>
      </c>
    </row>
    <row r="8" spans="1:6">
      <c r="A8" s="184" t="s">
        <v>1024</v>
      </c>
      <c r="B8" s="185" t="s">
        <v>1013</v>
      </c>
      <c r="C8" s="184" t="s">
        <v>146</v>
      </c>
      <c r="D8" s="184" t="s">
        <v>1015</v>
      </c>
      <c r="E8" s="186">
        <v>24000</v>
      </c>
      <c r="F8" s="186">
        <f t="shared" si="0"/>
        <v>2000</v>
      </c>
    </row>
    <row r="9" spans="1:6">
      <c r="A9" s="187" t="s">
        <v>1024</v>
      </c>
      <c r="B9" s="185" t="s">
        <v>1013</v>
      </c>
      <c r="C9" s="188" t="s">
        <v>1025</v>
      </c>
      <c r="D9" s="188" t="s">
        <v>1026</v>
      </c>
      <c r="E9" s="189">
        <v>29500</v>
      </c>
      <c r="F9" s="189">
        <f t="shared" si="0"/>
        <v>2458.3333333333335</v>
      </c>
    </row>
    <row r="10" spans="1:6">
      <c r="A10" s="184" t="s">
        <v>1024</v>
      </c>
      <c r="B10" s="185" t="s">
        <v>1013</v>
      </c>
      <c r="C10" s="184" t="s">
        <v>1027</v>
      </c>
      <c r="D10" s="184" t="s">
        <v>1017</v>
      </c>
      <c r="E10" s="186">
        <v>29850</v>
      </c>
      <c r="F10" s="186">
        <f t="shared" si="0"/>
        <v>2487.5</v>
      </c>
    </row>
    <row r="11" spans="1:6">
      <c r="A11" s="184" t="s">
        <v>1012</v>
      </c>
      <c r="B11" s="185" t="s">
        <v>1028</v>
      </c>
      <c r="C11" s="184" t="s">
        <v>1029</v>
      </c>
      <c r="D11" s="184" t="s">
        <v>1015</v>
      </c>
      <c r="E11" s="186">
        <v>95000</v>
      </c>
      <c r="F11" s="186">
        <f t="shared" si="0"/>
        <v>7916.666666666667</v>
      </c>
    </row>
    <row r="12" spans="1:6">
      <c r="A12" s="187" t="s">
        <v>1022</v>
      </c>
      <c r="B12" s="185" t="s">
        <v>1028</v>
      </c>
      <c r="C12" s="188" t="s">
        <v>1030</v>
      </c>
      <c r="D12" s="188" t="s">
        <v>1026</v>
      </c>
      <c r="E12" s="189">
        <v>89873</v>
      </c>
      <c r="F12" s="189">
        <f t="shared" si="0"/>
        <v>7489.416666666667</v>
      </c>
    </row>
    <row r="13" spans="1:6">
      <c r="A13" s="187" t="s">
        <v>1024</v>
      </c>
      <c r="B13" s="185" t="s">
        <v>1028</v>
      </c>
      <c r="C13" s="184" t="s">
        <v>1031</v>
      </c>
      <c r="D13" s="184" t="s">
        <v>1017</v>
      </c>
      <c r="E13" s="186">
        <v>78230</v>
      </c>
      <c r="F13" s="186">
        <f t="shared" si="0"/>
        <v>6519.166666666667</v>
      </c>
    </row>
    <row r="14" spans="1:6">
      <c r="A14" s="187" t="s">
        <v>1012</v>
      </c>
      <c r="B14" s="185" t="s">
        <v>1032</v>
      </c>
      <c r="C14" s="188" t="s">
        <v>1033</v>
      </c>
      <c r="D14" s="188" t="s">
        <v>1017</v>
      </c>
      <c r="E14" s="189">
        <v>43000</v>
      </c>
      <c r="F14" s="189">
        <f t="shared" si="0"/>
        <v>3583.3333333333335</v>
      </c>
    </row>
    <row r="15" spans="1:6">
      <c r="A15" s="184" t="s">
        <v>1024</v>
      </c>
      <c r="B15" s="185" t="s">
        <v>1032</v>
      </c>
      <c r="C15" s="184" t="s">
        <v>1034</v>
      </c>
      <c r="D15" s="184" t="s">
        <v>1015</v>
      </c>
      <c r="E15" s="186">
        <v>39000</v>
      </c>
      <c r="F15" s="186">
        <f t="shared" si="0"/>
        <v>3250</v>
      </c>
    </row>
    <row r="16" spans="1:6">
      <c r="A16" s="184" t="s">
        <v>1024</v>
      </c>
      <c r="B16" s="185" t="s">
        <v>1032</v>
      </c>
      <c r="C16" s="184" t="s">
        <v>1035</v>
      </c>
      <c r="D16" s="184" t="s">
        <v>1015</v>
      </c>
      <c r="E16" s="186">
        <v>45000</v>
      </c>
      <c r="F16" s="186">
        <f t="shared" si="0"/>
        <v>3750</v>
      </c>
    </row>
    <row r="17" spans="1:6">
      <c r="A17" s="187" t="s">
        <v>1012</v>
      </c>
      <c r="B17" s="185" t="s">
        <v>1036</v>
      </c>
      <c r="C17" s="190" t="s">
        <v>1023</v>
      </c>
      <c r="D17" s="190" t="s">
        <v>1015</v>
      </c>
      <c r="E17" s="191">
        <v>200000</v>
      </c>
      <c r="F17" s="191">
        <f t="shared" si="0"/>
        <v>16666.666666666668</v>
      </c>
    </row>
    <row r="18" spans="1:6">
      <c r="A18" s="184" t="s">
        <v>1024</v>
      </c>
      <c r="B18" s="185" t="s">
        <v>1036</v>
      </c>
      <c r="C18" s="184" t="s">
        <v>1037</v>
      </c>
      <c r="D18" s="184" t="s">
        <v>1015</v>
      </c>
      <c r="E18" s="186">
        <v>120000</v>
      </c>
      <c r="F18" s="186">
        <f t="shared" si="0"/>
        <v>10000</v>
      </c>
    </row>
    <row r="23" spans="1:6">
      <c r="B23" s="192"/>
    </row>
    <row r="24" spans="1:6">
      <c r="B24" s="192"/>
    </row>
    <row r="25" spans="1:6">
      <c r="A25" s="192"/>
      <c r="B25" s="192"/>
      <c r="C25" s="192"/>
      <c r="D25" s="192"/>
      <c r="E25" s="192"/>
      <c r="F25" s="192"/>
    </row>
    <row r="26" spans="1:6">
      <c r="A26" s="192">
        <v>41</v>
      </c>
      <c r="B26" s="192">
        <v>32</v>
      </c>
      <c r="C26" s="192">
        <v>31</v>
      </c>
      <c r="D26" s="192">
        <v>23</v>
      </c>
      <c r="E26" s="192">
        <v>21</v>
      </c>
      <c r="F26" s="192">
        <v>14</v>
      </c>
    </row>
    <row r="27" spans="1:6">
      <c r="A27" s="192"/>
      <c r="B27" s="192"/>
      <c r="C27" s="192"/>
      <c r="D27" s="192"/>
      <c r="E27" s="192"/>
      <c r="F27" s="192"/>
    </row>
    <row r="28" spans="1:6">
      <c r="A28" s="192"/>
      <c r="B28" s="192"/>
      <c r="C28" s="192"/>
      <c r="D28" s="192"/>
      <c r="E28" s="192"/>
      <c r="F28" s="19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sheetPr codeName="Sheet29"/>
  <dimension ref="A1:Q768"/>
  <sheetViews>
    <sheetView showGridLines="0" workbookViewId="0">
      <selection activeCell="L3" sqref="L3"/>
    </sheetView>
  </sheetViews>
  <sheetFormatPr defaultColWidth="8.85546875" defaultRowHeight="12.75"/>
  <cols>
    <col min="1" max="1" width="12.5703125" style="34" customWidth="1"/>
    <col min="2" max="2" width="19.140625" style="34" customWidth="1"/>
    <col min="3" max="3" width="12.7109375" style="34" customWidth="1"/>
    <col min="4" max="4" width="11" style="34" customWidth="1"/>
    <col min="5" max="5" width="8.140625" style="34" customWidth="1"/>
    <col min="6" max="6" width="12.7109375" style="34" customWidth="1"/>
    <col min="7" max="7" width="12.85546875" style="34" bestFit="1" customWidth="1"/>
    <col min="8" max="8" width="7.85546875" style="34" customWidth="1"/>
    <col min="9" max="9" width="8.85546875" style="34"/>
    <col min="10" max="10" width="9.7109375" style="34" bestFit="1" customWidth="1"/>
    <col min="11" max="11" width="18" style="34" bestFit="1" customWidth="1"/>
    <col min="12" max="12" width="9.28515625" style="34" bestFit="1" customWidth="1"/>
    <col min="13" max="13" width="10.85546875" style="34" bestFit="1" customWidth="1"/>
    <col min="14" max="14" width="6.5703125" style="34" customWidth="1"/>
    <col min="15" max="15" width="9.28515625" style="34" bestFit="1" customWidth="1"/>
    <col min="16" max="16" width="12.85546875" style="34" bestFit="1" customWidth="1"/>
    <col min="17" max="17" width="7" style="34" customWidth="1"/>
    <col min="18" max="200" width="8.85546875" style="34"/>
    <col min="201" max="201" width="12.5703125" style="34" customWidth="1"/>
    <col min="202" max="202" width="19.140625" style="34" customWidth="1"/>
    <col min="203" max="203" width="12.7109375" style="34" customWidth="1"/>
    <col min="204" max="204" width="11" style="34" customWidth="1"/>
    <col min="205" max="205" width="8.140625" style="34" customWidth="1"/>
    <col min="206" max="206" width="11.85546875" style="34" customWidth="1"/>
    <col min="207" max="207" width="12.85546875" style="34" bestFit="1" customWidth="1"/>
    <col min="208" max="208" width="7.85546875" style="34" customWidth="1"/>
    <col min="209" max="210" width="8.85546875" style="34"/>
    <col min="211" max="211" width="17.7109375" style="34" bestFit="1" customWidth="1"/>
    <col min="212" max="16384" width="8.85546875" style="34"/>
  </cols>
  <sheetData>
    <row r="1" spans="1:17" ht="15">
      <c r="A1" s="33" t="s">
        <v>188</v>
      </c>
      <c r="B1" s="33" t="s">
        <v>189</v>
      </c>
      <c r="C1" s="33" t="s">
        <v>190</v>
      </c>
      <c r="D1" s="33" t="s">
        <v>191</v>
      </c>
      <c r="E1" s="33" t="s">
        <v>192</v>
      </c>
      <c r="F1" s="33" t="s">
        <v>190</v>
      </c>
      <c r="G1" s="33" t="s">
        <v>28</v>
      </c>
      <c r="H1" s="33" t="s">
        <v>193</v>
      </c>
    </row>
    <row r="2" spans="1:17">
      <c r="A2" s="34" t="s">
        <v>1203</v>
      </c>
    </row>
    <row r="3" spans="1:17">
      <c r="A3" s="34" t="s">
        <v>1204</v>
      </c>
      <c r="C3" s="34" t="s">
        <v>194</v>
      </c>
      <c r="J3" s="34" t="s">
        <v>1207</v>
      </c>
    </row>
    <row r="4" spans="1:17">
      <c r="A4" s="34" t="s">
        <v>1205</v>
      </c>
      <c r="C4" s="34" t="s">
        <v>194</v>
      </c>
      <c r="D4" s="34" t="s">
        <v>1206</v>
      </c>
      <c r="J4" s="34" t="s">
        <v>1208</v>
      </c>
    </row>
    <row r="8" spans="1:17" ht="15">
      <c r="A8" s="33" t="s">
        <v>188</v>
      </c>
      <c r="B8" s="33" t="s">
        <v>189</v>
      </c>
      <c r="C8" s="33" t="s">
        <v>190</v>
      </c>
      <c r="D8" s="33" t="s">
        <v>191</v>
      </c>
      <c r="E8" s="33" t="s">
        <v>192</v>
      </c>
      <c r="F8" s="33" t="s">
        <v>190</v>
      </c>
      <c r="G8" s="33" t="s">
        <v>28</v>
      </c>
      <c r="H8" s="33" t="s">
        <v>193</v>
      </c>
      <c r="J8" s="33" t="s">
        <v>188</v>
      </c>
      <c r="K8" s="33" t="s">
        <v>189</v>
      </c>
      <c r="L8" s="33" t="s">
        <v>190</v>
      </c>
      <c r="M8" s="33" t="s">
        <v>191</v>
      </c>
      <c r="N8" s="33" t="s">
        <v>192</v>
      </c>
      <c r="O8" s="33" t="s">
        <v>190</v>
      </c>
      <c r="P8" s="33" t="s">
        <v>28</v>
      </c>
      <c r="Q8" s="33" t="s">
        <v>193</v>
      </c>
    </row>
    <row r="9" spans="1:17">
      <c r="A9" s="35">
        <v>350000</v>
      </c>
      <c r="B9" s="36">
        <v>37633</v>
      </c>
      <c r="C9" s="37" t="s">
        <v>194</v>
      </c>
      <c r="D9" s="38">
        <v>3</v>
      </c>
      <c r="E9" s="39">
        <v>2.5</v>
      </c>
      <c r="F9" s="37" t="s">
        <v>194</v>
      </c>
      <c r="G9" s="38" t="s">
        <v>195</v>
      </c>
      <c r="H9" s="38" t="b">
        <v>0</v>
      </c>
      <c r="J9" s="35">
        <v>189000</v>
      </c>
      <c r="K9" s="36">
        <v>37845</v>
      </c>
      <c r="L9" s="40" t="s">
        <v>196</v>
      </c>
      <c r="M9" s="38">
        <v>2</v>
      </c>
      <c r="N9" s="39">
        <v>2</v>
      </c>
      <c r="O9" s="40" t="s">
        <v>196</v>
      </c>
      <c r="P9" s="38" t="s">
        <v>195</v>
      </c>
      <c r="Q9" s="38" t="b">
        <v>0</v>
      </c>
    </row>
    <row r="10" spans="1:17">
      <c r="A10" s="35">
        <v>215000</v>
      </c>
      <c r="B10" s="36">
        <v>37635</v>
      </c>
      <c r="C10" s="40" t="s">
        <v>196</v>
      </c>
      <c r="D10" s="38">
        <v>3</v>
      </c>
      <c r="E10" s="39">
        <v>1.75</v>
      </c>
      <c r="F10" s="40" t="s">
        <v>196</v>
      </c>
      <c r="G10" s="38" t="s">
        <v>197</v>
      </c>
      <c r="H10" s="38" t="b">
        <v>1</v>
      </c>
      <c r="J10" s="35">
        <v>199000</v>
      </c>
      <c r="K10" s="36">
        <v>37974</v>
      </c>
      <c r="L10" s="37" t="s">
        <v>196</v>
      </c>
      <c r="M10" s="38">
        <v>3</v>
      </c>
      <c r="N10" s="39">
        <v>2.5</v>
      </c>
      <c r="O10" s="37" t="s">
        <v>196</v>
      </c>
      <c r="P10" s="38" t="s">
        <v>195</v>
      </c>
      <c r="Q10" s="38" t="b">
        <v>0</v>
      </c>
    </row>
    <row r="11" spans="1:17">
      <c r="A11" s="35">
        <v>315000</v>
      </c>
      <c r="B11" s="36">
        <v>37637</v>
      </c>
      <c r="C11" s="37" t="s">
        <v>198</v>
      </c>
      <c r="D11" s="38">
        <v>2</v>
      </c>
      <c r="E11" s="39">
        <v>2</v>
      </c>
      <c r="F11" s="37" t="s">
        <v>198</v>
      </c>
      <c r="G11" s="38" t="s">
        <v>195</v>
      </c>
      <c r="H11" s="38" t="b">
        <v>0</v>
      </c>
      <c r="J11" s="35">
        <v>204900</v>
      </c>
      <c r="K11" s="36">
        <v>37748</v>
      </c>
      <c r="L11" s="37" t="s">
        <v>198</v>
      </c>
      <c r="M11" s="38">
        <v>3</v>
      </c>
      <c r="N11" s="39">
        <v>2.5</v>
      </c>
      <c r="O11" s="37" t="s">
        <v>198</v>
      </c>
      <c r="P11" s="38" t="s">
        <v>197</v>
      </c>
      <c r="Q11" s="38" t="b">
        <v>0</v>
      </c>
    </row>
    <row r="12" spans="1:17">
      <c r="A12" s="35">
        <v>379000</v>
      </c>
      <c r="B12" s="36">
        <v>37641</v>
      </c>
      <c r="C12" s="37" t="s">
        <v>194</v>
      </c>
      <c r="D12" s="38">
        <v>4</v>
      </c>
      <c r="E12" s="39">
        <v>3</v>
      </c>
      <c r="F12" s="37" t="s">
        <v>194</v>
      </c>
      <c r="G12" s="38" t="s">
        <v>197</v>
      </c>
      <c r="H12" s="38" t="b">
        <v>0</v>
      </c>
      <c r="J12" s="35">
        <v>205000</v>
      </c>
      <c r="K12" s="36">
        <v>37773</v>
      </c>
      <c r="L12" s="37" t="s">
        <v>198</v>
      </c>
      <c r="M12" s="38">
        <v>3</v>
      </c>
      <c r="N12" s="39">
        <v>2.5</v>
      </c>
      <c r="O12" s="37" t="s">
        <v>198</v>
      </c>
      <c r="P12" s="38" t="s">
        <v>197</v>
      </c>
      <c r="Q12" s="38" t="b">
        <v>1</v>
      </c>
    </row>
    <row r="13" spans="1:17">
      <c r="A13" s="35">
        <v>248500</v>
      </c>
      <c r="B13" s="36">
        <v>37651</v>
      </c>
      <c r="C13" s="37" t="s">
        <v>199</v>
      </c>
      <c r="D13" s="38">
        <v>4</v>
      </c>
      <c r="E13" s="39">
        <v>2.5</v>
      </c>
      <c r="F13" s="37" t="s">
        <v>199</v>
      </c>
      <c r="G13" s="38" t="s">
        <v>197</v>
      </c>
      <c r="H13" s="38" t="b">
        <v>1</v>
      </c>
      <c r="J13" s="35">
        <v>205500</v>
      </c>
      <c r="K13" s="36">
        <v>37885</v>
      </c>
      <c r="L13" s="37" t="s">
        <v>198</v>
      </c>
      <c r="M13" s="38">
        <v>4</v>
      </c>
      <c r="N13" s="39">
        <v>2.5</v>
      </c>
      <c r="O13" s="37" t="s">
        <v>198</v>
      </c>
      <c r="P13" s="38" t="s">
        <v>197</v>
      </c>
      <c r="Q13" s="38" t="b">
        <v>0</v>
      </c>
    </row>
    <row r="14" spans="1:17">
      <c r="A14" s="35">
        <v>297500</v>
      </c>
      <c r="B14" s="36">
        <v>37653</v>
      </c>
      <c r="C14" s="37" t="s">
        <v>198</v>
      </c>
      <c r="D14" s="38">
        <v>4</v>
      </c>
      <c r="E14" s="39">
        <v>3.5</v>
      </c>
      <c r="F14" s="37" t="s">
        <v>198</v>
      </c>
      <c r="G14" s="38" t="s">
        <v>197</v>
      </c>
      <c r="H14" s="38" t="b">
        <v>0</v>
      </c>
      <c r="J14" s="35">
        <v>205500</v>
      </c>
      <c r="K14" s="36">
        <v>37951</v>
      </c>
      <c r="L14" s="40" t="s">
        <v>198</v>
      </c>
      <c r="M14" s="38">
        <v>4</v>
      </c>
      <c r="N14" s="39">
        <v>2.5</v>
      </c>
      <c r="O14" s="40" t="s">
        <v>198</v>
      </c>
      <c r="P14" s="38" t="s">
        <v>195</v>
      </c>
      <c r="Q14" s="38" t="b">
        <v>0</v>
      </c>
    </row>
    <row r="15" spans="1:17">
      <c r="A15" s="35">
        <v>259900</v>
      </c>
      <c r="B15" s="36">
        <v>37657</v>
      </c>
      <c r="C15" s="37" t="s">
        <v>194</v>
      </c>
      <c r="D15" s="38">
        <v>4</v>
      </c>
      <c r="E15" s="39">
        <v>3</v>
      </c>
      <c r="F15" s="37" t="s">
        <v>194</v>
      </c>
      <c r="G15" s="38" t="s">
        <v>195</v>
      </c>
      <c r="H15" s="38" t="b">
        <v>0</v>
      </c>
      <c r="J15" s="35">
        <v>208750</v>
      </c>
      <c r="K15" s="36">
        <v>37663</v>
      </c>
      <c r="L15" s="40" t="s">
        <v>198</v>
      </c>
      <c r="M15" s="38">
        <v>4</v>
      </c>
      <c r="N15" s="39">
        <v>3</v>
      </c>
      <c r="O15" s="40" t="s">
        <v>198</v>
      </c>
      <c r="P15" s="38" t="s">
        <v>197</v>
      </c>
      <c r="Q15" s="38" t="b">
        <v>1</v>
      </c>
    </row>
    <row r="16" spans="1:17">
      <c r="A16" s="35">
        <v>208750</v>
      </c>
      <c r="B16" s="36">
        <v>37663</v>
      </c>
      <c r="C16" s="40" t="s">
        <v>198</v>
      </c>
      <c r="D16" s="38">
        <v>4</v>
      </c>
      <c r="E16" s="39">
        <v>3</v>
      </c>
      <c r="F16" s="40" t="s">
        <v>198</v>
      </c>
      <c r="G16" s="38" t="s">
        <v>197</v>
      </c>
      <c r="H16" s="38" t="b">
        <v>1</v>
      </c>
      <c r="J16" s="35">
        <v>208750</v>
      </c>
      <c r="K16" s="36">
        <v>37869</v>
      </c>
      <c r="L16" s="37" t="s">
        <v>198</v>
      </c>
      <c r="M16" s="38">
        <v>4</v>
      </c>
      <c r="N16" s="39">
        <v>2</v>
      </c>
      <c r="O16" s="37" t="s">
        <v>198</v>
      </c>
      <c r="P16" s="38" t="s">
        <v>197</v>
      </c>
      <c r="Q16" s="38" t="b">
        <v>0</v>
      </c>
    </row>
    <row r="17" spans="1:17">
      <c r="A17" s="35">
        <v>227500</v>
      </c>
      <c r="B17" s="36">
        <v>37663</v>
      </c>
      <c r="C17" s="40" t="s">
        <v>198</v>
      </c>
      <c r="D17" s="38">
        <v>4</v>
      </c>
      <c r="E17" s="39">
        <v>3</v>
      </c>
      <c r="F17" s="40" t="s">
        <v>198</v>
      </c>
      <c r="G17" s="38" t="s">
        <v>195</v>
      </c>
      <c r="H17" s="38" t="b">
        <v>0</v>
      </c>
      <c r="J17" s="35">
        <v>214500</v>
      </c>
      <c r="K17" s="36">
        <v>37721</v>
      </c>
      <c r="L17" s="37" t="s">
        <v>194</v>
      </c>
      <c r="M17" s="38">
        <v>3</v>
      </c>
      <c r="N17" s="39">
        <v>2.5</v>
      </c>
      <c r="O17" s="37" t="s">
        <v>194</v>
      </c>
      <c r="P17" s="38" t="s">
        <v>195</v>
      </c>
      <c r="Q17" s="38" t="b">
        <v>0</v>
      </c>
    </row>
    <row r="18" spans="1:17">
      <c r="A18" s="35">
        <v>259900</v>
      </c>
      <c r="B18" s="36">
        <v>37663</v>
      </c>
      <c r="C18" s="37" t="s">
        <v>194</v>
      </c>
      <c r="D18" s="38">
        <v>3</v>
      </c>
      <c r="E18" s="39">
        <v>2.5</v>
      </c>
      <c r="F18" s="37" t="s">
        <v>194</v>
      </c>
      <c r="G18" s="38" t="s">
        <v>195</v>
      </c>
      <c r="H18" s="38" t="b">
        <v>0</v>
      </c>
      <c r="J18" s="35">
        <v>214500</v>
      </c>
      <c r="K18" s="36">
        <v>37923</v>
      </c>
      <c r="L18" s="40" t="s">
        <v>196</v>
      </c>
      <c r="M18" s="38">
        <v>4</v>
      </c>
      <c r="N18" s="39">
        <v>2.5</v>
      </c>
      <c r="O18" s="40" t="s">
        <v>196</v>
      </c>
      <c r="P18" s="38" t="s">
        <v>197</v>
      </c>
      <c r="Q18" s="38" t="b">
        <v>1</v>
      </c>
    </row>
    <row r="19" spans="1:17">
      <c r="A19" s="35">
        <v>405000</v>
      </c>
      <c r="B19" s="36">
        <v>37666</v>
      </c>
      <c r="C19" s="37" t="s">
        <v>194</v>
      </c>
      <c r="D19" s="38">
        <v>2</v>
      </c>
      <c r="E19" s="39">
        <v>3</v>
      </c>
      <c r="F19" s="37" t="s">
        <v>194</v>
      </c>
      <c r="G19" s="38" t="s">
        <v>197</v>
      </c>
      <c r="H19" s="38" t="b">
        <v>1</v>
      </c>
      <c r="J19" s="35">
        <v>215000</v>
      </c>
      <c r="K19" s="36">
        <v>37635</v>
      </c>
      <c r="L19" s="40" t="s">
        <v>196</v>
      </c>
      <c r="M19" s="38">
        <v>3</v>
      </c>
      <c r="N19" s="39">
        <v>1.75</v>
      </c>
      <c r="O19" s="40" t="s">
        <v>196</v>
      </c>
      <c r="P19" s="38" t="s">
        <v>197</v>
      </c>
      <c r="Q19" s="38" t="b">
        <v>1</v>
      </c>
    </row>
    <row r="20" spans="1:17">
      <c r="A20" s="35">
        <v>236900</v>
      </c>
      <c r="B20" s="36">
        <v>37667</v>
      </c>
      <c r="C20" s="37" t="s">
        <v>198</v>
      </c>
      <c r="D20" s="38">
        <v>2</v>
      </c>
      <c r="E20" s="39">
        <v>2</v>
      </c>
      <c r="F20" s="37" t="s">
        <v>198</v>
      </c>
      <c r="G20" s="38" t="s">
        <v>195</v>
      </c>
      <c r="H20" s="38" t="b">
        <v>0</v>
      </c>
      <c r="J20" s="35">
        <v>215000</v>
      </c>
      <c r="K20" s="36">
        <v>37902</v>
      </c>
      <c r="L20" s="37" t="s">
        <v>194</v>
      </c>
      <c r="M20" s="38">
        <v>4</v>
      </c>
      <c r="N20" s="39">
        <v>2.5</v>
      </c>
      <c r="O20" s="37" t="s">
        <v>194</v>
      </c>
      <c r="P20" s="38" t="s">
        <v>195</v>
      </c>
      <c r="Q20" s="38" t="b">
        <v>1</v>
      </c>
    </row>
    <row r="21" spans="1:17">
      <c r="A21" s="35">
        <v>304900</v>
      </c>
      <c r="B21" s="36">
        <v>37669</v>
      </c>
      <c r="C21" s="37" t="s">
        <v>198</v>
      </c>
      <c r="D21" s="38">
        <v>4</v>
      </c>
      <c r="E21" s="39">
        <v>3</v>
      </c>
      <c r="F21" s="37" t="s">
        <v>198</v>
      </c>
      <c r="G21" s="38" t="s">
        <v>197</v>
      </c>
      <c r="H21" s="38" t="b">
        <v>0</v>
      </c>
      <c r="J21" s="35">
        <v>225000</v>
      </c>
      <c r="K21" s="36">
        <v>37819</v>
      </c>
      <c r="L21" s="37" t="s">
        <v>199</v>
      </c>
      <c r="M21" s="38">
        <v>4</v>
      </c>
      <c r="N21" s="39">
        <v>3</v>
      </c>
      <c r="O21" s="37" t="s">
        <v>199</v>
      </c>
      <c r="P21" s="38" t="s">
        <v>197</v>
      </c>
      <c r="Q21" s="38" t="b">
        <v>1</v>
      </c>
    </row>
    <row r="22" spans="1:17">
      <c r="A22" s="35">
        <v>249000</v>
      </c>
      <c r="B22" s="36">
        <v>37681</v>
      </c>
      <c r="C22" s="37" t="s">
        <v>196</v>
      </c>
      <c r="D22" s="38">
        <v>4</v>
      </c>
      <c r="E22" s="39">
        <v>3</v>
      </c>
      <c r="F22" s="37" t="s">
        <v>196</v>
      </c>
      <c r="G22" s="38" t="s">
        <v>197</v>
      </c>
      <c r="H22" s="38" t="b">
        <v>1</v>
      </c>
      <c r="J22" s="35">
        <v>225000</v>
      </c>
      <c r="K22" s="36">
        <v>37869</v>
      </c>
      <c r="L22" s="37" t="s">
        <v>198</v>
      </c>
      <c r="M22" s="38">
        <v>4</v>
      </c>
      <c r="N22" s="39">
        <v>3</v>
      </c>
      <c r="O22" s="37" t="s">
        <v>198</v>
      </c>
      <c r="P22" s="38" t="s">
        <v>197</v>
      </c>
      <c r="Q22" s="38" t="b">
        <v>1</v>
      </c>
    </row>
    <row r="23" spans="1:17">
      <c r="A23" s="35">
        <v>229500</v>
      </c>
      <c r="B23" s="36">
        <v>37684</v>
      </c>
      <c r="C23" s="37" t="s">
        <v>196</v>
      </c>
      <c r="D23" s="38">
        <v>4</v>
      </c>
      <c r="E23" s="39">
        <v>3</v>
      </c>
      <c r="F23" s="37" t="s">
        <v>196</v>
      </c>
      <c r="G23" s="38" t="s">
        <v>197</v>
      </c>
      <c r="H23" s="38" t="b">
        <v>0</v>
      </c>
      <c r="J23" s="35">
        <v>225911</v>
      </c>
      <c r="K23" s="36">
        <v>37815</v>
      </c>
      <c r="L23" s="37" t="s">
        <v>198</v>
      </c>
      <c r="M23" s="38">
        <v>4</v>
      </c>
      <c r="N23" s="39">
        <v>2.5</v>
      </c>
      <c r="O23" s="37" t="s">
        <v>198</v>
      </c>
      <c r="P23" s="38" t="s">
        <v>197</v>
      </c>
      <c r="Q23" s="38" t="b">
        <v>1</v>
      </c>
    </row>
    <row r="24" spans="1:17">
      <c r="A24" s="35">
        <v>359900</v>
      </c>
      <c r="B24" s="36">
        <v>37686</v>
      </c>
      <c r="C24" s="40" t="s">
        <v>194</v>
      </c>
      <c r="D24" s="38">
        <v>3</v>
      </c>
      <c r="E24" s="39">
        <v>3</v>
      </c>
      <c r="F24" s="40" t="s">
        <v>194</v>
      </c>
      <c r="G24" s="38" t="s">
        <v>195</v>
      </c>
      <c r="H24" s="38" t="b">
        <v>0</v>
      </c>
      <c r="J24" s="35">
        <v>225911</v>
      </c>
      <c r="K24" s="36">
        <v>37916</v>
      </c>
      <c r="L24" s="37" t="s">
        <v>198</v>
      </c>
      <c r="M24" s="38">
        <v>4</v>
      </c>
      <c r="N24" s="39">
        <v>2.5</v>
      </c>
      <c r="O24" s="37" t="s">
        <v>198</v>
      </c>
      <c r="P24" s="38" t="s">
        <v>197</v>
      </c>
      <c r="Q24" s="38" t="b">
        <v>0</v>
      </c>
    </row>
    <row r="25" spans="1:17">
      <c r="A25" s="35">
        <v>335000</v>
      </c>
      <c r="B25" s="36">
        <v>37691</v>
      </c>
      <c r="C25" s="37" t="s">
        <v>196</v>
      </c>
      <c r="D25" s="38">
        <v>3</v>
      </c>
      <c r="E25" s="39">
        <v>2.5</v>
      </c>
      <c r="F25" s="37" t="s">
        <v>196</v>
      </c>
      <c r="G25" s="38" t="s">
        <v>197</v>
      </c>
      <c r="H25" s="38" t="b">
        <v>1</v>
      </c>
      <c r="J25" s="35">
        <v>225911</v>
      </c>
      <c r="K25" s="36">
        <v>37933</v>
      </c>
      <c r="L25" s="40" t="s">
        <v>196</v>
      </c>
      <c r="M25" s="38">
        <v>4</v>
      </c>
      <c r="N25" s="39">
        <v>3</v>
      </c>
      <c r="O25" s="40" t="s">
        <v>196</v>
      </c>
      <c r="P25" s="38" t="s">
        <v>197</v>
      </c>
      <c r="Q25" s="38" t="b">
        <v>1</v>
      </c>
    </row>
    <row r="26" spans="1:17">
      <c r="A26" s="35">
        <v>249000</v>
      </c>
      <c r="B26" s="36">
        <v>37698</v>
      </c>
      <c r="C26" s="37" t="s">
        <v>198</v>
      </c>
      <c r="D26" s="38">
        <v>3</v>
      </c>
      <c r="E26" s="39">
        <v>2.5</v>
      </c>
      <c r="F26" s="37" t="s">
        <v>198</v>
      </c>
      <c r="G26" s="38" t="s">
        <v>195</v>
      </c>
      <c r="H26" s="38" t="b">
        <v>0</v>
      </c>
      <c r="J26" s="35">
        <v>227500</v>
      </c>
      <c r="K26" s="36">
        <v>37663</v>
      </c>
      <c r="L26" s="40" t="s">
        <v>198</v>
      </c>
      <c r="M26" s="38">
        <v>4</v>
      </c>
      <c r="N26" s="39">
        <v>3</v>
      </c>
      <c r="O26" s="40" t="s">
        <v>198</v>
      </c>
      <c r="P26" s="38" t="s">
        <v>195</v>
      </c>
      <c r="Q26" s="38" t="b">
        <v>0</v>
      </c>
    </row>
    <row r="27" spans="1:17">
      <c r="A27" s="35">
        <v>309950</v>
      </c>
      <c r="B27" s="36">
        <v>37700</v>
      </c>
      <c r="C27" s="37" t="s">
        <v>194</v>
      </c>
      <c r="D27" s="38">
        <v>6</v>
      </c>
      <c r="E27" s="39">
        <v>3</v>
      </c>
      <c r="F27" s="37" t="s">
        <v>194</v>
      </c>
      <c r="G27" s="38" t="s">
        <v>197</v>
      </c>
      <c r="H27" s="38" t="b">
        <v>0</v>
      </c>
      <c r="J27" s="35">
        <v>227500</v>
      </c>
      <c r="K27" s="36">
        <v>37974</v>
      </c>
      <c r="L27" s="37" t="s">
        <v>196</v>
      </c>
      <c r="M27" s="38">
        <v>4</v>
      </c>
      <c r="N27" s="39">
        <v>3</v>
      </c>
      <c r="O27" s="37" t="s">
        <v>196</v>
      </c>
      <c r="P27" s="38" t="s">
        <v>197</v>
      </c>
      <c r="Q27" s="38" t="b">
        <v>1</v>
      </c>
    </row>
    <row r="28" spans="1:17">
      <c r="A28" s="35">
        <v>325000</v>
      </c>
      <c r="B28" s="36">
        <v>37707</v>
      </c>
      <c r="C28" s="37" t="s">
        <v>194</v>
      </c>
      <c r="D28" s="38">
        <v>7</v>
      </c>
      <c r="E28" s="39">
        <v>2.5</v>
      </c>
      <c r="F28" s="37" t="s">
        <v>194</v>
      </c>
      <c r="G28" s="38" t="s">
        <v>197</v>
      </c>
      <c r="H28" s="38" t="b">
        <v>0</v>
      </c>
      <c r="J28" s="35">
        <v>229500</v>
      </c>
      <c r="K28" s="36">
        <v>37684</v>
      </c>
      <c r="L28" s="37" t="s">
        <v>196</v>
      </c>
      <c r="M28" s="38">
        <v>4</v>
      </c>
      <c r="N28" s="39">
        <v>3</v>
      </c>
      <c r="O28" s="37" t="s">
        <v>196</v>
      </c>
      <c r="P28" s="38" t="s">
        <v>197</v>
      </c>
      <c r="Q28" s="38" t="b">
        <v>0</v>
      </c>
    </row>
    <row r="29" spans="1:17">
      <c r="A29" s="35">
        <v>285000</v>
      </c>
      <c r="B29" s="36">
        <v>37716</v>
      </c>
      <c r="C29" s="37" t="s">
        <v>196</v>
      </c>
      <c r="D29" s="38">
        <v>2</v>
      </c>
      <c r="E29" s="39">
        <v>1</v>
      </c>
      <c r="F29" s="37" t="s">
        <v>196</v>
      </c>
      <c r="G29" s="38" t="s">
        <v>197</v>
      </c>
      <c r="H29" s="38" t="b">
        <v>0</v>
      </c>
      <c r="J29" s="35">
        <v>229500</v>
      </c>
      <c r="K29" s="36">
        <v>37874</v>
      </c>
      <c r="L29" s="40" t="s">
        <v>194</v>
      </c>
      <c r="M29" s="38">
        <v>6</v>
      </c>
      <c r="N29" s="39">
        <v>3</v>
      </c>
      <c r="O29" s="40" t="s">
        <v>194</v>
      </c>
      <c r="P29" s="38" t="s">
        <v>197</v>
      </c>
      <c r="Q29" s="38" t="b">
        <v>1</v>
      </c>
    </row>
    <row r="30" spans="1:17">
      <c r="A30" s="35">
        <v>375000</v>
      </c>
      <c r="B30" s="36">
        <v>37717</v>
      </c>
      <c r="C30" s="37" t="s">
        <v>196</v>
      </c>
      <c r="D30" s="38">
        <v>4</v>
      </c>
      <c r="E30" s="39">
        <v>3</v>
      </c>
      <c r="F30" s="37" t="s">
        <v>196</v>
      </c>
      <c r="G30" s="38" t="s">
        <v>197</v>
      </c>
      <c r="H30" s="38" t="b">
        <v>1</v>
      </c>
      <c r="J30" s="35">
        <v>229500</v>
      </c>
      <c r="K30" s="36">
        <v>37907</v>
      </c>
      <c r="L30" s="37" t="s">
        <v>198</v>
      </c>
      <c r="M30" s="38">
        <v>4</v>
      </c>
      <c r="N30" s="39">
        <v>2.5</v>
      </c>
      <c r="O30" s="37" t="s">
        <v>198</v>
      </c>
      <c r="P30" s="38" t="s">
        <v>195</v>
      </c>
      <c r="Q30" s="38" t="b">
        <v>0</v>
      </c>
    </row>
    <row r="31" spans="1:17">
      <c r="A31" s="35">
        <v>214500</v>
      </c>
      <c r="B31" s="36">
        <v>37721</v>
      </c>
      <c r="C31" s="37" t="s">
        <v>194</v>
      </c>
      <c r="D31" s="38">
        <v>3</v>
      </c>
      <c r="E31" s="39">
        <v>2.5</v>
      </c>
      <c r="F31" s="37" t="s">
        <v>194</v>
      </c>
      <c r="G31" s="38" t="s">
        <v>195</v>
      </c>
      <c r="H31" s="38" t="b">
        <v>0</v>
      </c>
      <c r="J31" s="35">
        <v>229500</v>
      </c>
      <c r="K31" s="36">
        <v>37930</v>
      </c>
      <c r="L31" s="37" t="s">
        <v>198</v>
      </c>
      <c r="M31" s="38">
        <v>3</v>
      </c>
      <c r="N31" s="39">
        <v>2</v>
      </c>
      <c r="O31" s="37" t="s">
        <v>198</v>
      </c>
      <c r="P31" s="38" t="s">
        <v>197</v>
      </c>
      <c r="Q31" s="38" t="b">
        <v>0</v>
      </c>
    </row>
    <row r="32" spans="1:17">
      <c r="A32" s="35">
        <v>289000</v>
      </c>
      <c r="B32" s="36">
        <v>37721</v>
      </c>
      <c r="C32" s="37" t="s">
        <v>198</v>
      </c>
      <c r="D32" s="38">
        <v>3</v>
      </c>
      <c r="E32" s="39">
        <v>2</v>
      </c>
      <c r="F32" s="37" t="s">
        <v>198</v>
      </c>
      <c r="G32" s="38" t="s">
        <v>197</v>
      </c>
      <c r="H32" s="38" t="b">
        <v>0</v>
      </c>
      <c r="J32" s="35">
        <v>229900</v>
      </c>
      <c r="K32" s="36">
        <v>37759</v>
      </c>
      <c r="L32" s="40" t="s">
        <v>196</v>
      </c>
      <c r="M32" s="38">
        <v>4</v>
      </c>
      <c r="N32" s="39">
        <v>3</v>
      </c>
      <c r="O32" s="40" t="s">
        <v>196</v>
      </c>
      <c r="P32" s="38" t="s">
        <v>197</v>
      </c>
      <c r="Q32" s="38" t="b">
        <v>0</v>
      </c>
    </row>
    <row r="33" spans="1:17">
      <c r="A33" s="35">
        <v>273500</v>
      </c>
      <c r="B33" s="36">
        <v>37729</v>
      </c>
      <c r="C33" s="37" t="s">
        <v>196</v>
      </c>
      <c r="D33" s="38">
        <v>2</v>
      </c>
      <c r="E33" s="39">
        <v>2</v>
      </c>
      <c r="F33" s="37" t="s">
        <v>196</v>
      </c>
      <c r="G33" s="38" t="s">
        <v>197</v>
      </c>
      <c r="H33" s="38" t="b">
        <v>1</v>
      </c>
      <c r="J33" s="35">
        <v>229900</v>
      </c>
      <c r="K33" s="36">
        <v>37803</v>
      </c>
      <c r="L33" s="40" t="s">
        <v>194</v>
      </c>
      <c r="M33" s="38">
        <v>3</v>
      </c>
      <c r="N33" s="39">
        <v>3</v>
      </c>
      <c r="O33" s="40" t="s">
        <v>194</v>
      </c>
      <c r="P33" s="38" t="s">
        <v>195</v>
      </c>
      <c r="Q33" s="38" t="b">
        <v>0</v>
      </c>
    </row>
    <row r="34" spans="1:17">
      <c r="A34" s="35">
        <v>242500</v>
      </c>
      <c r="B34" s="36">
        <v>37730</v>
      </c>
      <c r="C34" s="37" t="s">
        <v>196</v>
      </c>
      <c r="D34" s="38">
        <v>3</v>
      </c>
      <c r="E34" s="39">
        <v>2.5</v>
      </c>
      <c r="F34" s="37" t="s">
        <v>196</v>
      </c>
      <c r="G34" s="38" t="s">
        <v>197</v>
      </c>
      <c r="H34" s="38" t="b">
        <v>0</v>
      </c>
      <c r="J34" s="35">
        <v>229900</v>
      </c>
      <c r="K34" s="36">
        <v>37839</v>
      </c>
      <c r="L34" s="37" t="s">
        <v>194</v>
      </c>
      <c r="M34" s="38">
        <v>4</v>
      </c>
      <c r="N34" s="39">
        <v>3</v>
      </c>
      <c r="O34" s="37" t="s">
        <v>194</v>
      </c>
      <c r="P34" s="38" t="s">
        <v>195</v>
      </c>
      <c r="Q34" s="38" t="b">
        <v>0</v>
      </c>
    </row>
    <row r="35" spans="1:17">
      <c r="A35" s="35">
        <v>379000</v>
      </c>
      <c r="B35" s="36">
        <v>37731</v>
      </c>
      <c r="C35" s="37" t="s">
        <v>194</v>
      </c>
      <c r="D35" s="38">
        <v>3</v>
      </c>
      <c r="E35" s="39">
        <v>3</v>
      </c>
      <c r="F35" s="37" t="s">
        <v>194</v>
      </c>
      <c r="G35" s="38" t="s">
        <v>195</v>
      </c>
      <c r="H35" s="38" t="b">
        <v>0</v>
      </c>
      <c r="J35" s="35">
        <v>229900</v>
      </c>
      <c r="K35" s="36">
        <v>37869</v>
      </c>
      <c r="L35" s="37" t="s">
        <v>198</v>
      </c>
      <c r="M35" s="38">
        <v>3</v>
      </c>
      <c r="N35" s="39">
        <v>2.5</v>
      </c>
      <c r="O35" s="37" t="s">
        <v>198</v>
      </c>
      <c r="P35" s="38" t="s">
        <v>197</v>
      </c>
      <c r="Q35" s="38" t="b">
        <v>1</v>
      </c>
    </row>
    <row r="36" spans="1:17">
      <c r="A36" s="35">
        <v>350000</v>
      </c>
      <c r="B36" s="36">
        <v>37733</v>
      </c>
      <c r="C36" s="37" t="s">
        <v>196</v>
      </c>
      <c r="D36" s="38">
        <v>3</v>
      </c>
      <c r="E36" s="39">
        <v>2</v>
      </c>
      <c r="F36" s="37" t="s">
        <v>196</v>
      </c>
      <c r="G36" s="38" t="s">
        <v>197</v>
      </c>
      <c r="H36" s="38" t="b">
        <v>1</v>
      </c>
      <c r="J36" s="35">
        <v>235910</v>
      </c>
      <c r="K36" s="36">
        <v>37767</v>
      </c>
      <c r="L36" s="40" t="s">
        <v>196</v>
      </c>
      <c r="M36" s="38">
        <v>4</v>
      </c>
      <c r="N36" s="39">
        <v>3</v>
      </c>
      <c r="O36" s="40" t="s">
        <v>196</v>
      </c>
      <c r="P36" s="38" t="s">
        <v>197</v>
      </c>
      <c r="Q36" s="38" t="b">
        <v>1</v>
      </c>
    </row>
    <row r="37" spans="1:17">
      <c r="A37" s="35">
        <v>354000</v>
      </c>
      <c r="B37" s="36">
        <v>37743</v>
      </c>
      <c r="C37" s="37" t="s">
        <v>196</v>
      </c>
      <c r="D37" s="38">
        <v>4</v>
      </c>
      <c r="E37" s="39">
        <v>2</v>
      </c>
      <c r="F37" s="37" t="s">
        <v>196</v>
      </c>
      <c r="G37" s="38" t="s">
        <v>197</v>
      </c>
      <c r="H37" s="38" t="b">
        <v>0</v>
      </c>
      <c r="J37" s="35">
        <v>235990</v>
      </c>
      <c r="K37" s="36">
        <v>37861</v>
      </c>
      <c r="L37" s="37" t="s">
        <v>194</v>
      </c>
      <c r="M37" s="38">
        <v>4</v>
      </c>
      <c r="N37" s="39">
        <v>2</v>
      </c>
      <c r="O37" s="37" t="s">
        <v>194</v>
      </c>
      <c r="P37" s="38" t="s">
        <v>195</v>
      </c>
      <c r="Q37" s="38" t="b">
        <v>1</v>
      </c>
    </row>
    <row r="38" spans="1:17">
      <c r="A38" s="35">
        <v>425900</v>
      </c>
      <c r="B38" s="36">
        <v>37747</v>
      </c>
      <c r="C38" s="37" t="s">
        <v>194</v>
      </c>
      <c r="D38" s="38">
        <v>5</v>
      </c>
      <c r="E38" s="39">
        <v>3</v>
      </c>
      <c r="F38" s="37" t="s">
        <v>194</v>
      </c>
      <c r="G38" s="38" t="s">
        <v>197</v>
      </c>
      <c r="H38" s="38" t="b">
        <v>1</v>
      </c>
      <c r="J38" s="35">
        <v>235990</v>
      </c>
      <c r="K38" s="36">
        <v>37965</v>
      </c>
      <c r="L38" s="40" t="s">
        <v>198</v>
      </c>
      <c r="M38" s="38">
        <v>5</v>
      </c>
      <c r="N38" s="39">
        <v>3</v>
      </c>
      <c r="O38" s="40" t="s">
        <v>198</v>
      </c>
      <c r="P38" s="38" t="s">
        <v>195</v>
      </c>
      <c r="Q38" s="38" t="b">
        <v>0</v>
      </c>
    </row>
    <row r="39" spans="1:17">
      <c r="A39" s="35">
        <v>204900</v>
      </c>
      <c r="B39" s="36">
        <v>37748</v>
      </c>
      <c r="C39" s="37" t="s">
        <v>198</v>
      </c>
      <c r="D39" s="38">
        <v>3</v>
      </c>
      <c r="E39" s="39">
        <v>2.5</v>
      </c>
      <c r="F39" s="37" t="s">
        <v>198</v>
      </c>
      <c r="G39" s="38" t="s">
        <v>197</v>
      </c>
      <c r="H39" s="38" t="b">
        <v>0</v>
      </c>
      <c r="J39" s="35">
        <v>236900</v>
      </c>
      <c r="K39" s="36">
        <v>37667</v>
      </c>
      <c r="L39" s="37" t="s">
        <v>198</v>
      </c>
      <c r="M39" s="38">
        <v>2</v>
      </c>
      <c r="N39" s="39">
        <v>2</v>
      </c>
      <c r="O39" s="37" t="s">
        <v>198</v>
      </c>
      <c r="P39" s="38" t="s">
        <v>195</v>
      </c>
      <c r="Q39" s="38" t="b">
        <v>0</v>
      </c>
    </row>
    <row r="40" spans="1:17">
      <c r="A40" s="35">
        <v>239900</v>
      </c>
      <c r="B40" s="36">
        <v>37749</v>
      </c>
      <c r="C40" s="37" t="s">
        <v>196</v>
      </c>
      <c r="D40" s="38">
        <v>2</v>
      </c>
      <c r="E40" s="39">
        <v>2</v>
      </c>
      <c r="F40" s="37" t="s">
        <v>196</v>
      </c>
      <c r="G40" s="38" t="s">
        <v>195</v>
      </c>
      <c r="H40" s="38" t="b">
        <v>0</v>
      </c>
      <c r="J40" s="35">
        <v>236900</v>
      </c>
      <c r="K40" s="36">
        <v>37881</v>
      </c>
      <c r="L40" s="40" t="s">
        <v>196</v>
      </c>
      <c r="M40" s="38">
        <v>3</v>
      </c>
      <c r="N40" s="39">
        <v>2</v>
      </c>
      <c r="O40" s="40" t="s">
        <v>196</v>
      </c>
      <c r="P40" s="38" t="s">
        <v>197</v>
      </c>
      <c r="Q40" s="38" t="b">
        <v>0</v>
      </c>
    </row>
    <row r="41" spans="1:17">
      <c r="A41" s="35">
        <v>269900</v>
      </c>
      <c r="B41" s="36">
        <v>37750</v>
      </c>
      <c r="C41" s="37" t="s">
        <v>198</v>
      </c>
      <c r="D41" s="38">
        <v>4</v>
      </c>
      <c r="E41" s="39">
        <v>2.5</v>
      </c>
      <c r="F41" s="37" t="s">
        <v>198</v>
      </c>
      <c r="G41" s="38" t="s">
        <v>197</v>
      </c>
      <c r="H41" s="38" t="b">
        <v>0</v>
      </c>
      <c r="J41" s="35">
        <v>238000</v>
      </c>
      <c r="K41" s="36">
        <v>37804</v>
      </c>
      <c r="L41" s="37" t="s">
        <v>194</v>
      </c>
      <c r="M41" s="38">
        <v>4</v>
      </c>
      <c r="N41" s="39">
        <v>2.5</v>
      </c>
      <c r="O41" s="37" t="s">
        <v>194</v>
      </c>
      <c r="P41" s="38" t="s">
        <v>195</v>
      </c>
      <c r="Q41" s="38" t="b">
        <v>0</v>
      </c>
    </row>
    <row r="42" spans="1:17">
      <c r="A42" s="35">
        <v>338876</v>
      </c>
      <c r="B42" s="36">
        <v>37754</v>
      </c>
      <c r="C42" s="37" t="s">
        <v>198</v>
      </c>
      <c r="D42" s="38">
        <v>4</v>
      </c>
      <c r="E42" s="39">
        <v>2.5</v>
      </c>
      <c r="F42" s="37" t="s">
        <v>198</v>
      </c>
      <c r="G42" s="38" t="s">
        <v>197</v>
      </c>
      <c r="H42" s="38" t="b">
        <v>0</v>
      </c>
      <c r="J42" s="35">
        <v>238000</v>
      </c>
      <c r="K42" s="36">
        <v>37895</v>
      </c>
      <c r="L42" s="40" t="s">
        <v>198</v>
      </c>
      <c r="M42" s="38">
        <v>3</v>
      </c>
      <c r="N42" s="39">
        <v>2.5</v>
      </c>
      <c r="O42" s="40" t="s">
        <v>198</v>
      </c>
      <c r="P42" s="38" t="s">
        <v>197</v>
      </c>
      <c r="Q42" s="38" t="b">
        <v>1</v>
      </c>
    </row>
    <row r="43" spans="1:17">
      <c r="A43" s="35">
        <v>299000</v>
      </c>
      <c r="B43" s="36">
        <v>37758</v>
      </c>
      <c r="C43" s="37" t="s">
        <v>194</v>
      </c>
      <c r="D43" s="38">
        <v>3</v>
      </c>
      <c r="E43" s="39">
        <v>2</v>
      </c>
      <c r="F43" s="37" t="s">
        <v>194</v>
      </c>
      <c r="G43" s="38" t="s">
        <v>195</v>
      </c>
      <c r="H43" s="38" t="b">
        <v>0</v>
      </c>
      <c r="J43" s="35">
        <v>239900</v>
      </c>
      <c r="K43" s="36">
        <v>37749</v>
      </c>
      <c r="L43" s="37" t="s">
        <v>196</v>
      </c>
      <c r="M43" s="38">
        <v>2</v>
      </c>
      <c r="N43" s="39">
        <v>2</v>
      </c>
      <c r="O43" s="37" t="s">
        <v>196</v>
      </c>
      <c r="P43" s="38" t="s">
        <v>195</v>
      </c>
      <c r="Q43" s="38" t="b">
        <v>0</v>
      </c>
    </row>
    <row r="44" spans="1:17">
      <c r="A44" s="35">
        <v>229900</v>
      </c>
      <c r="B44" s="36">
        <v>37759</v>
      </c>
      <c r="C44" s="40" t="s">
        <v>196</v>
      </c>
      <c r="D44" s="38">
        <v>4</v>
      </c>
      <c r="E44" s="39">
        <v>3</v>
      </c>
      <c r="F44" s="40" t="s">
        <v>196</v>
      </c>
      <c r="G44" s="38" t="s">
        <v>197</v>
      </c>
      <c r="H44" s="38" t="b">
        <v>0</v>
      </c>
      <c r="J44" s="35">
        <v>239900</v>
      </c>
      <c r="K44" s="36">
        <v>37878</v>
      </c>
      <c r="L44" s="37" t="s">
        <v>198</v>
      </c>
      <c r="M44" s="38">
        <v>4</v>
      </c>
      <c r="N44" s="39">
        <v>3</v>
      </c>
      <c r="O44" s="37" t="s">
        <v>198</v>
      </c>
      <c r="P44" s="38" t="s">
        <v>197</v>
      </c>
      <c r="Q44" s="38" t="b">
        <v>0</v>
      </c>
    </row>
    <row r="45" spans="1:17">
      <c r="A45" s="35">
        <v>264900</v>
      </c>
      <c r="B45" s="36">
        <v>37765</v>
      </c>
      <c r="C45" s="37" t="s">
        <v>194</v>
      </c>
      <c r="D45" s="38">
        <v>3</v>
      </c>
      <c r="E45" s="39">
        <v>3</v>
      </c>
      <c r="F45" s="37" t="s">
        <v>194</v>
      </c>
      <c r="G45" s="38" t="s">
        <v>195</v>
      </c>
      <c r="H45" s="38" t="b">
        <v>0</v>
      </c>
      <c r="J45" s="35">
        <v>239900</v>
      </c>
      <c r="K45" s="36">
        <v>37939</v>
      </c>
      <c r="L45" s="40" t="s">
        <v>196</v>
      </c>
      <c r="M45" s="38">
        <v>4</v>
      </c>
      <c r="N45" s="39">
        <v>3</v>
      </c>
      <c r="O45" s="40" t="s">
        <v>196</v>
      </c>
      <c r="P45" s="38" t="s">
        <v>197</v>
      </c>
      <c r="Q45" s="38" t="b">
        <v>0</v>
      </c>
    </row>
    <row r="46" spans="1:17">
      <c r="A46" s="35">
        <v>364900</v>
      </c>
      <c r="B46" s="36">
        <v>37765</v>
      </c>
      <c r="C46" s="37" t="s">
        <v>196</v>
      </c>
      <c r="D46" s="38">
        <v>4</v>
      </c>
      <c r="E46" s="39">
        <v>2.5</v>
      </c>
      <c r="F46" s="37" t="s">
        <v>196</v>
      </c>
      <c r="G46" s="38" t="s">
        <v>197</v>
      </c>
      <c r="H46" s="38" t="b">
        <v>0</v>
      </c>
      <c r="J46" s="35">
        <v>239900</v>
      </c>
      <c r="K46" s="36">
        <v>37962</v>
      </c>
      <c r="L46" s="37" t="s">
        <v>194</v>
      </c>
      <c r="M46" s="38">
        <v>4</v>
      </c>
      <c r="N46" s="39">
        <v>3</v>
      </c>
      <c r="O46" s="37" t="s">
        <v>194</v>
      </c>
      <c r="P46" s="38" t="s">
        <v>195</v>
      </c>
      <c r="Q46" s="38" t="b">
        <v>0</v>
      </c>
    </row>
    <row r="47" spans="1:17">
      <c r="A47" s="35">
        <v>235910</v>
      </c>
      <c r="B47" s="36">
        <v>37767</v>
      </c>
      <c r="C47" s="40" t="s">
        <v>196</v>
      </c>
      <c r="D47" s="38">
        <v>4</v>
      </c>
      <c r="E47" s="39">
        <v>3</v>
      </c>
      <c r="F47" s="40" t="s">
        <v>196</v>
      </c>
      <c r="G47" s="38" t="s">
        <v>197</v>
      </c>
      <c r="H47" s="38" t="b">
        <v>1</v>
      </c>
      <c r="J47" s="35">
        <v>242500</v>
      </c>
      <c r="K47" s="36">
        <v>37730</v>
      </c>
      <c r="L47" s="37" t="s">
        <v>196</v>
      </c>
      <c r="M47" s="38">
        <v>3</v>
      </c>
      <c r="N47" s="39">
        <v>2.5</v>
      </c>
      <c r="O47" s="37" t="s">
        <v>196</v>
      </c>
      <c r="P47" s="38" t="s">
        <v>197</v>
      </c>
      <c r="Q47" s="38" t="b">
        <v>0</v>
      </c>
    </row>
    <row r="48" spans="1:17">
      <c r="A48" s="35">
        <v>205000</v>
      </c>
      <c r="B48" s="36">
        <v>37773</v>
      </c>
      <c r="C48" s="37" t="s">
        <v>198</v>
      </c>
      <c r="D48" s="38">
        <v>3</v>
      </c>
      <c r="E48" s="39">
        <v>2.5</v>
      </c>
      <c r="F48" s="37" t="s">
        <v>198</v>
      </c>
      <c r="G48" s="38" t="s">
        <v>197</v>
      </c>
      <c r="H48" s="38" t="b">
        <v>1</v>
      </c>
      <c r="J48" s="35">
        <v>243000</v>
      </c>
      <c r="K48" s="36">
        <v>37979</v>
      </c>
      <c r="L48" s="37" t="s">
        <v>196</v>
      </c>
      <c r="M48" s="38">
        <v>4</v>
      </c>
      <c r="N48" s="39">
        <v>2.5</v>
      </c>
      <c r="O48" s="37" t="s">
        <v>196</v>
      </c>
      <c r="P48" s="38" t="s">
        <v>197</v>
      </c>
      <c r="Q48" s="38" t="b">
        <v>0</v>
      </c>
    </row>
    <row r="49" spans="1:17">
      <c r="A49" s="35">
        <v>325000</v>
      </c>
      <c r="B49" s="36">
        <v>37774</v>
      </c>
      <c r="C49" s="37" t="s">
        <v>198</v>
      </c>
      <c r="D49" s="38">
        <v>4</v>
      </c>
      <c r="E49" s="39">
        <v>3</v>
      </c>
      <c r="F49" s="37" t="s">
        <v>198</v>
      </c>
      <c r="G49" s="38" t="s">
        <v>197</v>
      </c>
      <c r="H49" s="38" t="b">
        <v>0</v>
      </c>
      <c r="J49" s="35">
        <v>245000</v>
      </c>
      <c r="K49" s="36">
        <v>37863</v>
      </c>
      <c r="L49" s="37" t="s">
        <v>198</v>
      </c>
      <c r="M49" s="38">
        <v>4</v>
      </c>
      <c r="N49" s="39">
        <v>3</v>
      </c>
      <c r="O49" s="37" t="s">
        <v>198</v>
      </c>
      <c r="P49" s="38" t="s">
        <v>197</v>
      </c>
      <c r="Q49" s="38" t="b">
        <v>0</v>
      </c>
    </row>
    <row r="50" spans="1:17">
      <c r="A50" s="35">
        <v>398000</v>
      </c>
      <c r="B50" s="36">
        <v>37775</v>
      </c>
      <c r="C50" s="37" t="s">
        <v>194</v>
      </c>
      <c r="D50" s="38">
        <v>4</v>
      </c>
      <c r="E50" s="39">
        <v>2.5</v>
      </c>
      <c r="F50" s="37" t="s">
        <v>194</v>
      </c>
      <c r="G50" s="38" t="s">
        <v>197</v>
      </c>
      <c r="H50" s="38" t="b">
        <v>0</v>
      </c>
      <c r="J50" s="35">
        <v>245000</v>
      </c>
      <c r="K50" s="36">
        <v>37937</v>
      </c>
      <c r="L50" s="37" t="s">
        <v>198</v>
      </c>
      <c r="M50" s="38">
        <v>4</v>
      </c>
      <c r="N50" s="39">
        <v>3</v>
      </c>
      <c r="O50" s="37" t="s">
        <v>198</v>
      </c>
      <c r="P50" s="38" t="s">
        <v>197</v>
      </c>
      <c r="Q50" s="38" t="b">
        <v>0</v>
      </c>
    </row>
    <row r="51" spans="1:17">
      <c r="A51" s="35">
        <v>247500</v>
      </c>
      <c r="B51" s="36">
        <v>37777</v>
      </c>
      <c r="C51" s="37" t="s">
        <v>198</v>
      </c>
      <c r="D51" s="38">
        <v>4</v>
      </c>
      <c r="E51" s="39">
        <v>3</v>
      </c>
      <c r="F51" s="37" t="s">
        <v>198</v>
      </c>
      <c r="G51" s="38" t="s">
        <v>197</v>
      </c>
      <c r="H51" s="38" t="b">
        <v>0</v>
      </c>
      <c r="J51" s="35">
        <v>247500</v>
      </c>
      <c r="K51" s="36">
        <v>37777</v>
      </c>
      <c r="L51" s="37" t="s">
        <v>198</v>
      </c>
      <c r="M51" s="38">
        <v>4</v>
      </c>
      <c r="N51" s="39">
        <v>3</v>
      </c>
      <c r="O51" s="37" t="s">
        <v>198</v>
      </c>
      <c r="P51" s="38" t="s">
        <v>197</v>
      </c>
      <c r="Q51" s="38" t="b">
        <v>0</v>
      </c>
    </row>
    <row r="52" spans="1:17">
      <c r="A52" s="35">
        <v>545000</v>
      </c>
      <c r="B52" s="36">
        <v>37786</v>
      </c>
      <c r="C52" s="37" t="s">
        <v>194</v>
      </c>
      <c r="D52" s="38">
        <v>8</v>
      </c>
      <c r="E52" s="39">
        <v>4</v>
      </c>
      <c r="F52" s="37" t="s">
        <v>194</v>
      </c>
      <c r="G52" s="38" t="s">
        <v>197</v>
      </c>
      <c r="H52" s="38" t="b">
        <v>0</v>
      </c>
      <c r="J52" s="35">
        <v>248500</v>
      </c>
      <c r="K52" s="36">
        <v>37651</v>
      </c>
      <c r="L52" s="37" t="s">
        <v>199</v>
      </c>
      <c r="M52" s="38">
        <v>4</v>
      </c>
      <c r="N52" s="39">
        <v>2.5</v>
      </c>
      <c r="O52" s="37" t="s">
        <v>199</v>
      </c>
      <c r="P52" s="38" t="s">
        <v>197</v>
      </c>
      <c r="Q52" s="38" t="b">
        <v>1</v>
      </c>
    </row>
    <row r="53" spans="1:17">
      <c r="A53" s="35">
        <v>309900</v>
      </c>
      <c r="B53" s="36">
        <v>37789</v>
      </c>
      <c r="C53" s="37" t="s">
        <v>194</v>
      </c>
      <c r="D53" s="38">
        <v>5</v>
      </c>
      <c r="E53" s="39">
        <v>3</v>
      </c>
      <c r="F53" s="37" t="s">
        <v>194</v>
      </c>
      <c r="G53" s="38" t="s">
        <v>195</v>
      </c>
      <c r="H53" s="38" t="b">
        <v>1</v>
      </c>
      <c r="J53" s="35">
        <v>249000</v>
      </c>
      <c r="K53" s="36">
        <v>37681</v>
      </c>
      <c r="L53" s="37" t="s">
        <v>196</v>
      </c>
      <c r="M53" s="38">
        <v>4</v>
      </c>
      <c r="N53" s="39">
        <v>3</v>
      </c>
      <c r="O53" s="37" t="s">
        <v>196</v>
      </c>
      <c r="P53" s="38" t="s">
        <v>197</v>
      </c>
      <c r="Q53" s="38" t="b">
        <v>1</v>
      </c>
    </row>
    <row r="54" spans="1:17">
      <c r="A54" s="35">
        <v>365000</v>
      </c>
      <c r="B54" s="36">
        <v>37789</v>
      </c>
      <c r="C54" s="40" t="s">
        <v>196</v>
      </c>
      <c r="D54" s="38">
        <v>3</v>
      </c>
      <c r="E54" s="39">
        <v>2.5</v>
      </c>
      <c r="F54" s="40" t="s">
        <v>196</v>
      </c>
      <c r="G54" s="38" t="s">
        <v>197</v>
      </c>
      <c r="H54" s="38" t="b">
        <v>0</v>
      </c>
      <c r="J54" s="35">
        <v>249000</v>
      </c>
      <c r="K54" s="36">
        <v>37698</v>
      </c>
      <c r="L54" s="37" t="s">
        <v>198</v>
      </c>
      <c r="M54" s="38">
        <v>3</v>
      </c>
      <c r="N54" s="39">
        <v>2.5</v>
      </c>
      <c r="O54" s="37" t="s">
        <v>198</v>
      </c>
      <c r="P54" s="38" t="s">
        <v>195</v>
      </c>
      <c r="Q54" s="38" t="b">
        <v>0</v>
      </c>
    </row>
    <row r="55" spans="1:17">
      <c r="A55" s="35">
        <v>319000</v>
      </c>
      <c r="B55" s="36">
        <v>37793</v>
      </c>
      <c r="C55" s="37" t="s">
        <v>196</v>
      </c>
      <c r="D55" s="38">
        <v>4</v>
      </c>
      <c r="E55" s="39">
        <v>2</v>
      </c>
      <c r="F55" s="37" t="s">
        <v>196</v>
      </c>
      <c r="G55" s="38" t="s">
        <v>195</v>
      </c>
      <c r="H55" s="38" t="b">
        <v>1</v>
      </c>
      <c r="J55" s="35">
        <v>249000</v>
      </c>
      <c r="K55" s="36">
        <v>37963</v>
      </c>
      <c r="L55" s="37" t="s">
        <v>198</v>
      </c>
      <c r="M55" s="38">
        <v>4</v>
      </c>
      <c r="N55" s="39">
        <v>2.5</v>
      </c>
      <c r="O55" s="37" t="s">
        <v>198</v>
      </c>
      <c r="P55" s="38" t="s">
        <v>197</v>
      </c>
      <c r="Q55" s="38" t="b">
        <v>0</v>
      </c>
    </row>
    <row r="56" spans="1:17">
      <c r="A56" s="35">
        <v>339900</v>
      </c>
      <c r="B56" s="36">
        <v>37797</v>
      </c>
      <c r="C56" s="37" t="s">
        <v>194</v>
      </c>
      <c r="D56" s="38">
        <v>3</v>
      </c>
      <c r="E56" s="39">
        <v>2</v>
      </c>
      <c r="F56" s="37" t="s">
        <v>194</v>
      </c>
      <c r="G56" s="38" t="s">
        <v>197</v>
      </c>
      <c r="H56" s="38" t="b">
        <v>1</v>
      </c>
      <c r="J56" s="35">
        <v>249900</v>
      </c>
      <c r="K56" s="36">
        <v>37912</v>
      </c>
      <c r="L56" s="37" t="s">
        <v>198</v>
      </c>
      <c r="M56" s="38">
        <v>3</v>
      </c>
      <c r="N56" s="39">
        <v>2</v>
      </c>
      <c r="O56" s="37" t="s">
        <v>198</v>
      </c>
      <c r="P56" s="38" t="s">
        <v>197</v>
      </c>
      <c r="Q56" s="38" t="b">
        <v>0</v>
      </c>
    </row>
    <row r="57" spans="1:17">
      <c r="A57" s="35">
        <v>375000</v>
      </c>
      <c r="B57" s="36">
        <v>37803</v>
      </c>
      <c r="C57" s="37" t="s">
        <v>196</v>
      </c>
      <c r="D57" s="38">
        <v>4</v>
      </c>
      <c r="E57" s="39">
        <v>3</v>
      </c>
      <c r="F57" s="37" t="s">
        <v>196</v>
      </c>
      <c r="G57" s="38" t="s">
        <v>197</v>
      </c>
      <c r="H57" s="38" t="b">
        <v>1</v>
      </c>
      <c r="J57" s="35">
        <v>249900</v>
      </c>
      <c r="K57" s="36">
        <v>37938</v>
      </c>
      <c r="L57" s="37" t="s">
        <v>196</v>
      </c>
      <c r="M57" s="38">
        <v>3</v>
      </c>
      <c r="N57" s="39">
        <v>2</v>
      </c>
      <c r="O57" s="37" t="s">
        <v>196</v>
      </c>
      <c r="P57" s="38" t="s">
        <v>197</v>
      </c>
      <c r="Q57" s="38" t="b">
        <v>1</v>
      </c>
    </row>
    <row r="58" spans="1:17">
      <c r="A58" s="35">
        <v>229900</v>
      </c>
      <c r="B58" s="36">
        <v>37803</v>
      </c>
      <c r="C58" s="40" t="s">
        <v>194</v>
      </c>
      <c r="D58" s="38">
        <v>3</v>
      </c>
      <c r="E58" s="39">
        <v>3</v>
      </c>
      <c r="F58" s="40" t="s">
        <v>194</v>
      </c>
      <c r="G58" s="38" t="s">
        <v>195</v>
      </c>
      <c r="H58" s="38" t="b">
        <v>0</v>
      </c>
      <c r="J58" s="35">
        <v>249900</v>
      </c>
      <c r="K58" s="36">
        <v>37947</v>
      </c>
      <c r="L58" s="37" t="s">
        <v>198</v>
      </c>
      <c r="M58" s="38">
        <v>2</v>
      </c>
      <c r="N58" s="39">
        <v>1</v>
      </c>
      <c r="O58" s="37" t="s">
        <v>198</v>
      </c>
      <c r="P58" s="38" t="s">
        <v>195</v>
      </c>
      <c r="Q58" s="38" t="b">
        <v>0</v>
      </c>
    </row>
    <row r="59" spans="1:17">
      <c r="A59" s="35">
        <v>238000</v>
      </c>
      <c r="B59" s="36">
        <v>37804</v>
      </c>
      <c r="C59" s="37" t="s">
        <v>194</v>
      </c>
      <c r="D59" s="38">
        <v>4</v>
      </c>
      <c r="E59" s="39">
        <v>2.5</v>
      </c>
      <c r="F59" s="37" t="s">
        <v>194</v>
      </c>
      <c r="G59" s="38" t="s">
        <v>195</v>
      </c>
      <c r="H59" s="38" t="b">
        <v>0</v>
      </c>
      <c r="J59" s="35">
        <v>250000</v>
      </c>
      <c r="K59" s="36">
        <v>37813</v>
      </c>
      <c r="L59" s="37" t="s">
        <v>196</v>
      </c>
      <c r="M59" s="38">
        <v>3</v>
      </c>
      <c r="N59" s="39">
        <v>2</v>
      </c>
      <c r="O59" s="37" t="s">
        <v>196</v>
      </c>
      <c r="P59" s="38" t="s">
        <v>197</v>
      </c>
      <c r="Q59" s="38" t="b">
        <v>0</v>
      </c>
    </row>
    <row r="60" spans="1:17">
      <c r="A60" s="35">
        <v>265000</v>
      </c>
      <c r="B60" s="36">
        <v>37810</v>
      </c>
      <c r="C60" s="37" t="s">
        <v>196</v>
      </c>
      <c r="D60" s="38">
        <v>4</v>
      </c>
      <c r="E60" s="39">
        <v>3</v>
      </c>
      <c r="F60" s="37" t="s">
        <v>196</v>
      </c>
      <c r="G60" s="38" t="s">
        <v>197</v>
      </c>
      <c r="H60" s="38" t="b">
        <v>0</v>
      </c>
      <c r="J60" s="35">
        <v>250000</v>
      </c>
      <c r="K60" s="36">
        <v>37963</v>
      </c>
      <c r="L60" s="37" t="s">
        <v>196</v>
      </c>
      <c r="M60" s="38">
        <v>4</v>
      </c>
      <c r="N60" s="39">
        <v>3</v>
      </c>
      <c r="O60" s="37" t="s">
        <v>196</v>
      </c>
      <c r="P60" s="38" t="s">
        <v>197</v>
      </c>
      <c r="Q60" s="38" t="b">
        <v>0</v>
      </c>
    </row>
    <row r="61" spans="1:17">
      <c r="A61" s="35">
        <v>250000</v>
      </c>
      <c r="B61" s="36">
        <v>37813</v>
      </c>
      <c r="C61" s="37" t="s">
        <v>196</v>
      </c>
      <c r="D61" s="38">
        <v>3</v>
      </c>
      <c r="E61" s="39">
        <v>2</v>
      </c>
      <c r="F61" s="37" t="s">
        <v>196</v>
      </c>
      <c r="G61" s="38" t="s">
        <v>197</v>
      </c>
      <c r="H61" s="38" t="b">
        <v>0</v>
      </c>
      <c r="J61" s="35">
        <v>259900</v>
      </c>
      <c r="K61" s="36">
        <v>37657</v>
      </c>
      <c r="L61" s="37" t="s">
        <v>194</v>
      </c>
      <c r="M61" s="38">
        <v>4</v>
      </c>
      <c r="N61" s="39">
        <v>3</v>
      </c>
      <c r="O61" s="37" t="s">
        <v>194</v>
      </c>
      <c r="P61" s="38" t="s">
        <v>195</v>
      </c>
      <c r="Q61" s="38" t="b">
        <v>0</v>
      </c>
    </row>
    <row r="62" spans="1:17">
      <c r="A62" s="35">
        <v>225911</v>
      </c>
      <c r="B62" s="36">
        <v>37815</v>
      </c>
      <c r="C62" s="37" t="s">
        <v>198</v>
      </c>
      <c r="D62" s="38">
        <v>4</v>
      </c>
      <c r="E62" s="39">
        <v>2.5</v>
      </c>
      <c r="F62" s="37" t="s">
        <v>198</v>
      </c>
      <c r="G62" s="38" t="s">
        <v>197</v>
      </c>
      <c r="H62" s="38" t="b">
        <v>1</v>
      </c>
      <c r="J62" s="35">
        <v>259900</v>
      </c>
      <c r="K62" s="36">
        <v>37663</v>
      </c>
      <c r="L62" s="37" t="s">
        <v>194</v>
      </c>
      <c r="M62" s="38">
        <v>3</v>
      </c>
      <c r="N62" s="39">
        <v>2.5</v>
      </c>
      <c r="O62" s="37" t="s">
        <v>194</v>
      </c>
      <c r="P62" s="38" t="s">
        <v>195</v>
      </c>
      <c r="Q62" s="38" t="b">
        <v>0</v>
      </c>
    </row>
    <row r="63" spans="1:17">
      <c r="A63" s="35">
        <v>369900</v>
      </c>
      <c r="B63" s="36">
        <v>37815</v>
      </c>
      <c r="C63" s="37" t="s">
        <v>194</v>
      </c>
      <c r="D63" s="38">
        <v>3</v>
      </c>
      <c r="E63" s="39">
        <v>2.5</v>
      </c>
      <c r="F63" s="37" t="s">
        <v>194</v>
      </c>
      <c r="G63" s="38" t="s">
        <v>195</v>
      </c>
      <c r="H63" s="38" t="b">
        <v>1</v>
      </c>
      <c r="J63" s="35">
        <v>264900</v>
      </c>
      <c r="K63" s="36">
        <v>37765</v>
      </c>
      <c r="L63" s="37" t="s">
        <v>194</v>
      </c>
      <c r="M63" s="38">
        <v>3</v>
      </c>
      <c r="N63" s="39">
        <v>3</v>
      </c>
      <c r="O63" s="37" t="s">
        <v>194</v>
      </c>
      <c r="P63" s="38" t="s">
        <v>195</v>
      </c>
      <c r="Q63" s="38" t="b">
        <v>0</v>
      </c>
    </row>
    <row r="64" spans="1:17">
      <c r="A64" s="35">
        <v>225000</v>
      </c>
      <c r="B64" s="36">
        <v>37819</v>
      </c>
      <c r="C64" s="37" t="s">
        <v>199</v>
      </c>
      <c r="D64" s="38">
        <v>4</v>
      </c>
      <c r="E64" s="39">
        <v>3</v>
      </c>
      <c r="F64" s="37" t="s">
        <v>199</v>
      </c>
      <c r="G64" s="38" t="s">
        <v>197</v>
      </c>
      <c r="H64" s="38" t="b">
        <v>1</v>
      </c>
      <c r="J64" s="35">
        <v>264900</v>
      </c>
      <c r="K64" s="36">
        <v>37927</v>
      </c>
      <c r="L64" s="37" t="s">
        <v>194</v>
      </c>
      <c r="M64" s="38">
        <v>3</v>
      </c>
      <c r="N64" s="39">
        <v>2.5</v>
      </c>
      <c r="O64" s="37" t="s">
        <v>194</v>
      </c>
      <c r="P64" s="38" t="s">
        <v>195</v>
      </c>
      <c r="Q64" s="38" t="b">
        <v>0</v>
      </c>
    </row>
    <row r="65" spans="1:17">
      <c r="A65" s="35">
        <v>319000</v>
      </c>
      <c r="B65" s="36">
        <v>37829</v>
      </c>
      <c r="C65" s="37" t="s">
        <v>196</v>
      </c>
      <c r="D65" s="38">
        <v>3</v>
      </c>
      <c r="E65" s="39">
        <v>2.5</v>
      </c>
      <c r="F65" s="37" t="s">
        <v>196</v>
      </c>
      <c r="G65" s="38" t="s">
        <v>195</v>
      </c>
      <c r="H65" s="38" t="b">
        <v>0</v>
      </c>
      <c r="J65" s="35">
        <v>299000</v>
      </c>
      <c r="K65" s="36">
        <v>37758</v>
      </c>
      <c r="L65" s="37" t="s">
        <v>194</v>
      </c>
      <c r="M65" s="38">
        <v>3</v>
      </c>
      <c r="N65" s="39">
        <v>2</v>
      </c>
      <c r="O65" s="37" t="s">
        <v>194</v>
      </c>
      <c r="P65" s="38" t="s">
        <v>195</v>
      </c>
      <c r="Q65" s="38" t="b">
        <v>0</v>
      </c>
    </row>
    <row r="66" spans="1:17">
      <c r="A66" s="35">
        <v>229900</v>
      </c>
      <c r="B66" s="36">
        <v>37839</v>
      </c>
      <c r="C66" s="37" t="s">
        <v>194</v>
      </c>
      <c r="D66" s="38">
        <v>4</v>
      </c>
      <c r="E66" s="39">
        <v>3</v>
      </c>
      <c r="F66" s="37" t="s">
        <v>194</v>
      </c>
      <c r="G66" s="38" t="s">
        <v>195</v>
      </c>
      <c r="H66" s="38" t="b">
        <v>0</v>
      </c>
      <c r="J66" s="35">
        <v>345000</v>
      </c>
      <c r="K66" s="36">
        <v>37914</v>
      </c>
      <c r="L66" s="37" t="s">
        <v>194</v>
      </c>
      <c r="M66" s="38">
        <v>4</v>
      </c>
      <c r="N66" s="39">
        <v>3</v>
      </c>
      <c r="O66" s="37" t="s">
        <v>194</v>
      </c>
      <c r="P66" s="38" t="s">
        <v>195</v>
      </c>
      <c r="Q66" s="38" t="b">
        <v>1</v>
      </c>
    </row>
    <row r="67" spans="1:17">
      <c r="A67" s="35">
        <v>189000</v>
      </c>
      <c r="B67" s="36">
        <v>37845</v>
      </c>
      <c r="C67" s="40" t="s">
        <v>196</v>
      </c>
      <c r="D67" s="38">
        <v>2</v>
      </c>
      <c r="E67" s="39">
        <v>2</v>
      </c>
      <c r="F67" s="40" t="s">
        <v>196</v>
      </c>
      <c r="G67" s="38" t="s">
        <v>195</v>
      </c>
      <c r="H67" s="38" t="b">
        <v>0</v>
      </c>
      <c r="J67" s="35">
        <v>349000</v>
      </c>
      <c r="K67" s="36">
        <v>37895</v>
      </c>
      <c r="L67" s="37" t="s">
        <v>194</v>
      </c>
      <c r="M67" s="38">
        <v>4</v>
      </c>
      <c r="N67" s="39">
        <v>3</v>
      </c>
      <c r="O67" s="37" t="s">
        <v>194</v>
      </c>
      <c r="P67" s="38" t="s">
        <v>197</v>
      </c>
      <c r="Q67" s="38" t="b">
        <v>1</v>
      </c>
    </row>
    <row r="68" spans="1:17">
      <c r="A68" s="35">
        <v>574900</v>
      </c>
      <c r="B68" s="36">
        <v>37847</v>
      </c>
      <c r="C68" s="37" t="s">
        <v>198</v>
      </c>
      <c r="D68" s="38">
        <v>5</v>
      </c>
      <c r="E68" s="39">
        <v>4</v>
      </c>
      <c r="F68" s="37" t="s">
        <v>198</v>
      </c>
      <c r="G68" s="38" t="s">
        <v>197</v>
      </c>
      <c r="H68" s="38" t="b">
        <v>0</v>
      </c>
      <c r="J68" s="35">
        <v>309900</v>
      </c>
      <c r="K68" s="36">
        <v>37789</v>
      </c>
      <c r="L68" s="37" t="s">
        <v>194</v>
      </c>
      <c r="M68" s="38">
        <v>5</v>
      </c>
      <c r="N68" s="39">
        <v>3</v>
      </c>
      <c r="O68" s="37" t="s">
        <v>194</v>
      </c>
      <c r="P68" s="38" t="s">
        <v>195</v>
      </c>
      <c r="Q68" s="38" t="b">
        <v>1</v>
      </c>
    </row>
    <row r="69" spans="1:17">
      <c r="A69" s="35">
        <v>379900</v>
      </c>
      <c r="B69" s="36">
        <v>37849</v>
      </c>
      <c r="C69" s="37" t="s">
        <v>194</v>
      </c>
      <c r="D69" s="38">
        <v>3</v>
      </c>
      <c r="E69" s="39">
        <v>2.5</v>
      </c>
      <c r="F69" s="37" t="s">
        <v>194</v>
      </c>
      <c r="G69" s="38" t="s">
        <v>195</v>
      </c>
      <c r="H69" s="38" t="b">
        <v>0</v>
      </c>
      <c r="J69" s="35">
        <v>309950</v>
      </c>
      <c r="K69" s="36">
        <v>37700</v>
      </c>
      <c r="L69" s="37" t="s">
        <v>194</v>
      </c>
      <c r="M69" s="38">
        <v>6</v>
      </c>
      <c r="N69" s="39">
        <v>3</v>
      </c>
      <c r="O69" s="37" t="s">
        <v>194</v>
      </c>
      <c r="P69" s="38" t="s">
        <v>197</v>
      </c>
      <c r="Q69" s="38" t="b">
        <v>0</v>
      </c>
    </row>
    <row r="70" spans="1:17">
      <c r="A70" s="35">
        <v>389500</v>
      </c>
      <c r="B70" s="36">
        <v>37852</v>
      </c>
      <c r="C70" s="37" t="s">
        <v>194</v>
      </c>
      <c r="D70" s="38">
        <v>4</v>
      </c>
      <c r="E70" s="39">
        <v>2</v>
      </c>
      <c r="F70" s="37" t="s">
        <v>194</v>
      </c>
      <c r="G70" s="38" t="s">
        <v>197</v>
      </c>
      <c r="H70" s="38" t="b">
        <v>0</v>
      </c>
      <c r="J70" s="35">
        <v>325000</v>
      </c>
      <c r="K70" s="36">
        <v>37707</v>
      </c>
      <c r="L70" s="37" t="s">
        <v>194</v>
      </c>
      <c r="M70" s="38">
        <v>7</v>
      </c>
      <c r="N70" s="39">
        <v>2.5</v>
      </c>
      <c r="O70" s="37" t="s">
        <v>194</v>
      </c>
      <c r="P70" s="38" t="s">
        <v>197</v>
      </c>
      <c r="Q70" s="38" t="b">
        <v>0</v>
      </c>
    </row>
    <row r="71" spans="1:17">
      <c r="A71" s="35">
        <v>235990</v>
      </c>
      <c r="B71" s="36">
        <v>37861</v>
      </c>
      <c r="C71" s="37" t="s">
        <v>194</v>
      </c>
      <c r="D71" s="38">
        <v>4</v>
      </c>
      <c r="E71" s="39">
        <v>2</v>
      </c>
      <c r="F71" s="37" t="s">
        <v>194</v>
      </c>
      <c r="G71" s="38" t="s">
        <v>195</v>
      </c>
      <c r="H71" s="38" t="b">
        <v>1</v>
      </c>
    </row>
    <row r="72" spans="1:17">
      <c r="A72" s="35">
        <v>245000</v>
      </c>
      <c r="B72" s="36">
        <v>37863</v>
      </c>
      <c r="C72" s="37" t="s">
        <v>198</v>
      </c>
      <c r="D72" s="38">
        <v>4</v>
      </c>
      <c r="E72" s="39">
        <v>3</v>
      </c>
      <c r="F72" s="37" t="s">
        <v>198</v>
      </c>
      <c r="G72" s="38" t="s">
        <v>197</v>
      </c>
      <c r="H72" s="38" t="b">
        <v>0</v>
      </c>
    </row>
    <row r="73" spans="1:17">
      <c r="A73" s="35">
        <v>359000</v>
      </c>
      <c r="B73" s="36">
        <v>37866</v>
      </c>
      <c r="C73" s="37" t="s">
        <v>194</v>
      </c>
      <c r="D73" s="38">
        <v>3</v>
      </c>
      <c r="E73" s="39">
        <v>2.5</v>
      </c>
      <c r="F73" s="37" t="s">
        <v>194</v>
      </c>
      <c r="G73" s="38" t="s">
        <v>197</v>
      </c>
      <c r="H73" s="38" t="b">
        <v>0</v>
      </c>
    </row>
    <row r="74" spans="1:17">
      <c r="A74" s="35">
        <v>355000</v>
      </c>
      <c r="B74" s="36">
        <v>37869</v>
      </c>
      <c r="C74" s="37" t="s">
        <v>194</v>
      </c>
      <c r="D74" s="38">
        <v>4</v>
      </c>
      <c r="E74" s="39">
        <v>2.5</v>
      </c>
      <c r="F74" s="37" t="s">
        <v>194</v>
      </c>
      <c r="G74" s="38" t="s">
        <v>195</v>
      </c>
      <c r="H74" s="38" t="b">
        <v>1</v>
      </c>
    </row>
    <row r="75" spans="1:17">
      <c r="A75" s="35">
        <v>225000</v>
      </c>
      <c r="B75" s="36">
        <v>37869</v>
      </c>
      <c r="C75" s="37" t="s">
        <v>198</v>
      </c>
      <c r="D75" s="38">
        <v>4</v>
      </c>
      <c r="E75" s="39">
        <v>3</v>
      </c>
      <c r="F75" s="37" t="s">
        <v>198</v>
      </c>
      <c r="G75" s="38" t="s">
        <v>197</v>
      </c>
      <c r="H75" s="38" t="b">
        <v>1</v>
      </c>
    </row>
    <row r="76" spans="1:17">
      <c r="A76" s="35">
        <v>229900</v>
      </c>
      <c r="B76" s="36">
        <v>37869</v>
      </c>
      <c r="C76" s="37" t="s">
        <v>198</v>
      </c>
      <c r="D76" s="38">
        <v>3</v>
      </c>
      <c r="E76" s="39">
        <v>2.5</v>
      </c>
      <c r="F76" s="37" t="s">
        <v>198</v>
      </c>
      <c r="G76" s="38" t="s">
        <v>197</v>
      </c>
      <c r="H76" s="38" t="b">
        <v>1</v>
      </c>
    </row>
    <row r="77" spans="1:17">
      <c r="A77" s="35">
        <v>208750</v>
      </c>
      <c r="B77" s="36">
        <v>37869</v>
      </c>
      <c r="C77" s="37" t="s">
        <v>198</v>
      </c>
      <c r="D77" s="38">
        <v>4</v>
      </c>
      <c r="E77" s="39">
        <v>2</v>
      </c>
      <c r="F77" s="37" t="s">
        <v>198</v>
      </c>
      <c r="G77" s="38" t="s">
        <v>197</v>
      </c>
      <c r="H77" s="38" t="b">
        <v>0</v>
      </c>
    </row>
    <row r="78" spans="1:17">
      <c r="A78" s="35">
        <v>229500</v>
      </c>
      <c r="B78" s="36">
        <v>37874</v>
      </c>
      <c r="C78" s="40" t="s">
        <v>194</v>
      </c>
      <c r="D78" s="38">
        <v>6</v>
      </c>
      <c r="E78" s="39">
        <v>3</v>
      </c>
      <c r="F78" s="40" t="s">
        <v>194</v>
      </c>
      <c r="G78" s="38" t="s">
        <v>197</v>
      </c>
      <c r="H78" s="38" t="b">
        <v>1</v>
      </c>
    </row>
    <row r="79" spans="1:17">
      <c r="A79" s="35">
        <v>239900</v>
      </c>
      <c r="B79" s="36">
        <v>37878</v>
      </c>
      <c r="C79" s="37" t="s">
        <v>198</v>
      </c>
      <c r="D79" s="38">
        <v>4</v>
      </c>
      <c r="E79" s="39">
        <v>3</v>
      </c>
      <c r="F79" s="37" t="s">
        <v>198</v>
      </c>
      <c r="G79" s="38" t="s">
        <v>197</v>
      </c>
      <c r="H79" s="38" t="b">
        <v>0</v>
      </c>
    </row>
    <row r="80" spans="1:17">
      <c r="A80" s="35">
        <v>236900</v>
      </c>
      <c r="B80" s="36">
        <v>37881</v>
      </c>
      <c r="C80" s="40" t="s">
        <v>196</v>
      </c>
      <c r="D80" s="38">
        <v>3</v>
      </c>
      <c r="E80" s="39">
        <v>2</v>
      </c>
      <c r="F80" s="40" t="s">
        <v>196</v>
      </c>
      <c r="G80" s="38" t="s">
        <v>197</v>
      </c>
      <c r="H80" s="38" t="b">
        <v>0</v>
      </c>
    </row>
    <row r="81" spans="1:8">
      <c r="A81" s="35">
        <v>205500</v>
      </c>
      <c r="B81" s="36">
        <v>37885</v>
      </c>
      <c r="C81" s="37" t="s">
        <v>198</v>
      </c>
      <c r="D81" s="38">
        <v>4</v>
      </c>
      <c r="E81" s="39">
        <v>2.5</v>
      </c>
      <c r="F81" s="37" t="s">
        <v>198</v>
      </c>
      <c r="G81" s="38" t="s">
        <v>197</v>
      </c>
      <c r="H81" s="38" t="b">
        <v>0</v>
      </c>
    </row>
    <row r="82" spans="1:8">
      <c r="A82" s="35">
        <v>374900</v>
      </c>
      <c r="B82" s="36">
        <v>37888</v>
      </c>
      <c r="C82" s="37" t="s">
        <v>194</v>
      </c>
      <c r="D82" s="38">
        <v>4</v>
      </c>
      <c r="E82" s="39">
        <v>3</v>
      </c>
      <c r="F82" s="37" t="s">
        <v>194</v>
      </c>
      <c r="G82" s="38" t="s">
        <v>197</v>
      </c>
      <c r="H82" s="38" t="b">
        <v>0</v>
      </c>
    </row>
    <row r="83" spans="1:8">
      <c r="A83" s="35">
        <v>268500</v>
      </c>
      <c r="B83" s="36">
        <v>37892</v>
      </c>
      <c r="C83" s="37" t="s">
        <v>196</v>
      </c>
      <c r="D83" s="38">
        <v>4</v>
      </c>
      <c r="E83" s="39">
        <v>2.5</v>
      </c>
      <c r="F83" s="37" t="s">
        <v>196</v>
      </c>
      <c r="G83" s="38" t="s">
        <v>197</v>
      </c>
      <c r="H83" s="38" t="b">
        <v>0</v>
      </c>
    </row>
    <row r="84" spans="1:8">
      <c r="A84" s="35">
        <v>349000</v>
      </c>
      <c r="B84" s="36">
        <v>37893</v>
      </c>
      <c r="C84" s="40" t="s">
        <v>198</v>
      </c>
      <c r="D84" s="38">
        <v>4</v>
      </c>
      <c r="E84" s="39">
        <v>3</v>
      </c>
      <c r="F84" s="40" t="s">
        <v>198</v>
      </c>
      <c r="G84" s="38" t="s">
        <v>197</v>
      </c>
      <c r="H84" s="38" t="b">
        <v>0</v>
      </c>
    </row>
    <row r="85" spans="1:8">
      <c r="A85" s="35">
        <v>238000</v>
      </c>
      <c r="B85" s="36">
        <v>37895</v>
      </c>
      <c r="C85" s="40" t="s">
        <v>198</v>
      </c>
      <c r="D85" s="38">
        <v>3</v>
      </c>
      <c r="E85" s="39">
        <v>2.5</v>
      </c>
      <c r="F85" s="40" t="s">
        <v>198</v>
      </c>
      <c r="G85" s="38" t="s">
        <v>197</v>
      </c>
      <c r="H85" s="38" t="b">
        <v>1</v>
      </c>
    </row>
    <row r="86" spans="1:8">
      <c r="A86" s="35">
        <v>349000</v>
      </c>
      <c r="B86" s="36">
        <v>37895</v>
      </c>
      <c r="C86" s="37" t="s">
        <v>194</v>
      </c>
      <c r="D86" s="38">
        <v>4</v>
      </c>
      <c r="E86" s="39">
        <v>3</v>
      </c>
      <c r="F86" s="37" t="s">
        <v>194</v>
      </c>
      <c r="G86" s="38" t="s">
        <v>197</v>
      </c>
      <c r="H86" s="38" t="b">
        <v>1</v>
      </c>
    </row>
    <row r="87" spans="1:8">
      <c r="A87" s="35">
        <v>369900</v>
      </c>
      <c r="B87" s="36">
        <v>37896</v>
      </c>
      <c r="C87" s="37" t="s">
        <v>194</v>
      </c>
      <c r="D87" s="38">
        <v>5</v>
      </c>
      <c r="E87" s="39">
        <v>3</v>
      </c>
      <c r="F87" s="37" t="s">
        <v>194</v>
      </c>
      <c r="G87" s="38" t="s">
        <v>197</v>
      </c>
      <c r="H87" s="38" t="b">
        <v>0</v>
      </c>
    </row>
    <row r="88" spans="1:8">
      <c r="A88" s="35">
        <v>215000</v>
      </c>
      <c r="B88" s="36">
        <v>37902</v>
      </c>
      <c r="C88" s="37" t="s">
        <v>194</v>
      </c>
      <c r="D88" s="38">
        <v>4</v>
      </c>
      <c r="E88" s="39">
        <v>2.5</v>
      </c>
      <c r="F88" s="37" t="s">
        <v>194</v>
      </c>
      <c r="G88" s="38" t="s">
        <v>195</v>
      </c>
      <c r="H88" s="38" t="b">
        <v>1</v>
      </c>
    </row>
    <row r="89" spans="1:8">
      <c r="A89" s="35">
        <v>309950</v>
      </c>
      <c r="B89" s="36">
        <v>37905</v>
      </c>
      <c r="C89" s="37" t="s">
        <v>196</v>
      </c>
      <c r="D89" s="38">
        <v>4</v>
      </c>
      <c r="E89" s="39">
        <v>3</v>
      </c>
      <c r="F89" s="37" t="s">
        <v>196</v>
      </c>
      <c r="G89" s="38" t="s">
        <v>197</v>
      </c>
      <c r="H89" s="38" t="b">
        <v>1</v>
      </c>
    </row>
    <row r="90" spans="1:8">
      <c r="A90" s="35">
        <v>338876</v>
      </c>
      <c r="B90" s="36">
        <v>37905</v>
      </c>
      <c r="C90" s="37" t="s">
        <v>196</v>
      </c>
      <c r="D90" s="38">
        <v>4</v>
      </c>
      <c r="E90" s="39">
        <v>3</v>
      </c>
      <c r="F90" s="37" t="s">
        <v>196</v>
      </c>
      <c r="G90" s="38" t="s">
        <v>197</v>
      </c>
      <c r="H90" s="38" t="b">
        <v>1</v>
      </c>
    </row>
    <row r="91" spans="1:8">
      <c r="A91" s="35">
        <v>359900</v>
      </c>
      <c r="B91" s="36">
        <v>37907</v>
      </c>
      <c r="C91" s="37" t="s">
        <v>194</v>
      </c>
      <c r="D91" s="38">
        <v>3</v>
      </c>
      <c r="E91" s="39">
        <v>2</v>
      </c>
      <c r="F91" s="37" t="s">
        <v>194</v>
      </c>
      <c r="G91" s="38" t="s">
        <v>195</v>
      </c>
      <c r="H91" s="38" t="b">
        <v>1</v>
      </c>
    </row>
    <row r="92" spans="1:8">
      <c r="A92" s="35">
        <v>229500</v>
      </c>
      <c r="B92" s="36">
        <v>37907</v>
      </c>
      <c r="C92" s="37" t="s">
        <v>198</v>
      </c>
      <c r="D92" s="38">
        <v>4</v>
      </c>
      <c r="E92" s="39">
        <v>2.5</v>
      </c>
      <c r="F92" s="37" t="s">
        <v>198</v>
      </c>
      <c r="G92" s="38" t="s">
        <v>195</v>
      </c>
      <c r="H92" s="38" t="b">
        <v>0</v>
      </c>
    </row>
    <row r="93" spans="1:8">
      <c r="A93" s="35">
        <v>349000</v>
      </c>
      <c r="B93" s="36">
        <v>37909</v>
      </c>
      <c r="C93" s="37" t="s">
        <v>194</v>
      </c>
      <c r="D93" s="38">
        <v>3</v>
      </c>
      <c r="E93" s="39">
        <v>2.5</v>
      </c>
      <c r="F93" s="37" t="s">
        <v>194</v>
      </c>
      <c r="G93" s="38" t="s">
        <v>197</v>
      </c>
      <c r="H93" s="38" t="b">
        <v>1</v>
      </c>
    </row>
    <row r="94" spans="1:8">
      <c r="A94" s="35">
        <v>249900</v>
      </c>
      <c r="B94" s="36">
        <v>37912</v>
      </c>
      <c r="C94" s="37" t="s">
        <v>198</v>
      </c>
      <c r="D94" s="38">
        <v>3</v>
      </c>
      <c r="E94" s="39">
        <v>2</v>
      </c>
      <c r="F94" s="37" t="s">
        <v>198</v>
      </c>
      <c r="G94" s="38" t="s">
        <v>197</v>
      </c>
      <c r="H94" s="38" t="b">
        <v>0</v>
      </c>
    </row>
    <row r="95" spans="1:8">
      <c r="A95" s="35">
        <v>345000</v>
      </c>
      <c r="B95" s="36">
        <v>37914</v>
      </c>
      <c r="C95" s="37" t="s">
        <v>194</v>
      </c>
      <c r="D95" s="38">
        <v>4</v>
      </c>
      <c r="E95" s="39">
        <v>3</v>
      </c>
      <c r="F95" s="37" t="s">
        <v>194</v>
      </c>
      <c r="G95" s="38" t="s">
        <v>195</v>
      </c>
      <c r="H95" s="38" t="b">
        <v>1</v>
      </c>
    </row>
    <row r="96" spans="1:8">
      <c r="A96" s="35">
        <v>225911</v>
      </c>
      <c r="B96" s="36">
        <v>37916</v>
      </c>
      <c r="C96" s="37" t="s">
        <v>198</v>
      </c>
      <c r="D96" s="38">
        <v>4</v>
      </c>
      <c r="E96" s="39">
        <v>2.5</v>
      </c>
      <c r="F96" s="37" t="s">
        <v>198</v>
      </c>
      <c r="G96" s="38" t="s">
        <v>197</v>
      </c>
      <c r="H96" s="38" t="b">
        <v>0</v>
      </c>
    </row>
    <row r="97" spans="1:8">
      <c r="A97" s="35">
        <v>389900</v>
      </c>
      <c r="B97" s="36">
        <v>37916</v>
      </c>
      <c r="C97" s="37" t="s">
        <v>196</v>
      </c>
      <c r="D97" s="38">
        <v>4</v>
      </c>
      <c r="E97" s="39">
        <v>2.5</v>
      </c>
      <c r="F97" s="37" t="s">
        <v>196</v>
      </c>
      <c r="G97" s="38" t="s">
        <v>197</v>
      </c>
      <c r="H97" s="38" t="b">
        <v>0</v>
      </c>
    </row>
    <row r="98" spans="1:8">
      <c r="A98" s="35">
        <v>389000</v>
      </c>
      <c r="B98" s="36">
        <v>37921</v>
      </c>
      <c r="C98" s="37" t="s">
        <v>194</v>
      </c>
      <c r="D98" s="38">
        <v>4</v>
      </c>
      <c r="E98" s="39">
        <v>3</v>
      </c>
      <c r="F98" s="37" t="s">
        <v>194</v>
      </c>
      <c r="G98" s="38" t="s">
        <v>197</v>
      </c>
      <c r="H98" s="38" t="b">
        <v>0</v>
      </c>
    </row>
    <row r="99" spans="1:8">
      <c r="A99" s="35">
        <v>214500</v>
      </c>
      <c r="B99" s="36">
        <v>37923</v>
      </c>
      <c r="C99" s="40" t="s">
        <v>196</v>
      </c>
      <c r="D99" s="38">
        <v>4</v>
      </c>
      <c r="E99" s="39">
        <v>2.5</v>
      </c>
      <c r="F99" s="40" t="s">
        <v>196</v>
      </c>
      <c r="G99" s="38" t="s">
        <v>197</v>
      </c>
      <c r="H99" s="38" t="b">
        <v>1</v>
      </c>
    </row>
    <row r="100" spans="1:8">
      <c r="A100" s="35">
        <v>317500</v>
      </c>
      <c r="B100" s="36">
        <v>37925</v>
      </c>
      <c r="C100" s="37" t="s">
        <v>198</v>
      </c>
      <c r="D100" s="38">
        <v>4</v>
      </c>
      <c r="E100" s="39">
        <v>3</v>
      </c>
      <c r="F100" s="37" t="s">
        <v>198</v>
      </c>
      <c r="G100" s="38" t="s">
        <v>197</v>
      </c>
      <c r="H100" s="38" t="b">
        <v>0</v>
      </c>
    </row>
    <row r="101" spans="1:8">
      <c r="A101" s="35">
        <v>264900</v>
      </c>
      <c r="B101" s="36">
        <v>37927</v>
      </c>
      <c r="C101" s="37" t="s">
        <v>194</v>
      </c>
      <c r="D101" s="38">
        <v>3</v>
      </c>
      <c r="E101" s="39">
        <v>2.5</v>
      </c>
      <c r="F101" s="37" t="s">
        <v>194</v>
      </c>
      <c r="G101" s="38" t="s">
        <v>195</v>
      </c>
      <c r="H101" s="38" t="b">
        <v>0</v>
      </c>
    </row>
    <row r="102" spans="1:8">
      <c r="A102" s="35">
        <v>229500</v>
      </c>
      <c r="B102" s="36">
        <v>37930</v>
      </c>
      <c r="C102" s="37" t="s">
        <v>198</v>
      </c>
      <c r="D102" s="38">
        <v>3</v>
      </c>
      <c r="E102" s="39">
        <v>2</v>
      </c>
      <c r="F102" s="37" t="s">
        <v>198</v>
      </c>
      <c r="G102" s="38" t="s">
        <v>197</v>
      </c>
      <c r="H102" s="38" t="b">
        <v>0</v>
      </c>
    </row>
    <row r="103" spans="1:8">
      <c r="A103" s="35">
        <v>339900</v>
      </c>
      <c r="B103" s="36">
        <v>37931</v>
      </c>
      <c r="C103" s="37" t="s">
        <v>196</v>
      </c>
      <c r="D103" s="38">
        <v>4</v>
      </c>
      <c r="E103" s="39">
        <v>2</v>
      </c>
      <c r="F103" s="37" t="s">
        <v>196</v>
      </c>
      <c r="G103" s="38" t="s">
        <v>197</v>
      </c>
      <c r="H103" s="38" t="b">
        <v>0</v>
      </c>
    </row>
    <row r="104" spans="1:8">
      <c r="A104" s="35">
        <v>300000</v>
      </c>
      <c r="B104" s="36">
        <v>37932</v>
      </c>
      <c r="C104" s="37" t="s">
        <v>198</v>
      </c>
      <c r="D104" s="38">
        <v>4</v>
      </c>
      <c r="E104" s="39">
        <v>3</v>
      </c>
      <c r="F104" s="37" t="s">
        <v>198</v>
      </c>
      <c r="G104" s="38" t="s">
        <v>195</v>
      </c>
      <c r="H104" s="38" t="b">
        <v>0</v>
      </c>
    </row>
    <row r="105" spans="1:8">
      <c r="A105" s="35">
        <v>225911</v>
      </c>
      <c r="B105" s="36">
        <v>37933</v>
      </c>
      <c r="C105" s="40" t="s">
        <v>196</v>
      </c>
      <c r="D105" s="38">
        <v>4</v>
      </c>
      <c r="E105" s="39">
        <v>3</v>
      </c>
      <c r="F105" s="40" t="s">
        <v>196</v>
      </c>
      <c r="G105" s="38" t="s">
        <v>197</v>
      </c>
      <c r="H105" s="38" t="b">
        <v>1</v>
      </c>
    </row>
    <row r="106" spans="1:8">
      <c r="A106" s="35">
        <v>365000</v>
      </c>
      <c r="B106" s="36">
        <v>37936</v>
      </c>
      <c r="C106" s="37" t="s">
        <v>198</v>
      </c>
      <c r="D106" s="38">
        <v>5</v>
      </c>
      <c r="E106" s="39">
        <v>3</v>
      </c>
      <c r="F106" s="37" t="s">
        <v>198</v>
      </c>
      <c r="G106" s="38" t="s">
        <v>197</v>
      </c>
      <c r="H106" s="38" t="b">
        <v>0</v>
      </c>
    </row>
    <row r="107" spans="1:8">
      <c r="A107" s="35">
        <v>245000</v>
      </c>
      <c r="B107" s="36">
        <v>37937</v>
      </c>
      <c r="C107" s="37" t="s">
        <v>198</v>
      </c>
      <c r="D107" s="38">
        <v>4</v>
      </c>
      <c r="E107" s="39">
        <v>3</v>
      </c>
      <c r="F107" s="37" t="s">
        <v>198</v>
      </c>
      <c r="G107" s="38" t="s">
        <v>197</v>
      </c>
      <c r="H107" s="38" t="b">
        <v>0</v>
      </c>
    </row>
    <row r="108" spans="1:8">
      <c r="A108" s="35">
        <v>249900</v>
      </c>
      <c r="B108" s="36">
        <v>37938</v>
      </c>
      <c r="C108" s="37" t="s">
        <v>196</v>
      </c>
      <c r="D108" s="38">
        <v>3</v>
      </c>
      <c r="E108" s="39">
        <v>2</v>
      </c>
      <c r="F108" s="37" t="s">
        <v>196</v>
      </c>
      <c r="G108" s="38" t="s">
        <v>197</v>
      </c>
      <c r="H108" s="38" t="b">
        <v>1</v>
      </c>
    </row>
    <row r="109" spans="1:8">
      <c r="A109" s="35">
        <v>239900</v>
      </c>
      <c r="B109" s="36">
        <v>37939</v>
      </c>
      <c r="C109" s="40" t="s">
        <v>196</v>
      </c>
      <c r="D109" s="38">
        <v>4</v>
      </c>
      <c r="E109" s="39">
        <v>3</v>
      </c>
      <c r="F109" s="40" t="s">
        <v>196</v>
      </c>
      <c r="G109" s="38" t="s">
        <v>197</v>
      </c>
      <c r="H109" s="38" t="b">
        <v>0</v>
      </c>
    </row>
    <row r="110" spans="1:8">
      <c r="A110" s="35">
        <v>249900</v>
      </c>
      <c r="B110" s="36">
        <v>37947</v>
      </c>
      <c r="C110" s="37" t="s">
        <v>198</v>
      </c>
      <c r="D110" s="38">
        <v>2</v>
      </c>
      <c r="E110" s="39">
        <v>1</v>
      </c>
      <c r="F110" s="37" t="s">
        <v>198</v>
      </c>
      <c r="G110" s="38" t="s">
        <v>195</v>
      </c>
      <c r="H110" s="38" t="b">
        <v>0</v>
      </c>
    </row>
    <row r="111" spans="1:8">
      <c r="A111" s="35">
        <v>349000</v>
      </c>
      <c r="B111" s="36">
        <v>37948</v>
      </c>
      <c r="C111" s="37" t="s">
        <v>194</v>
      </c>
      <c r="D111" s="38">
        <v>3</v>
      </c>
      <c r="E111" s="39">
        <v>2</v>
      </c>
      <c r="F111" s="37" t="s">
        <v>194</v>
      </c>
      <c r="G111" s="38" t="s">
        <v>195</v>
      </c>
      <c r="H111" s="38" t="b">
        <v>1</v>
      </c>
    </row>
    <row r="112" spans="1:8">
      <c r="A112" s="35">
        <v>205500</v>
      </c>
      <c r="B112" s="36">
        <v>37951</v>
      </c>
      <c r="C112" s="40" t="s">
        <v>198</v>
      </c>
      <c r="D112" s="38">
        <v>4</v>
      </c>
      <c r="E112" s="39">
        <v>2.5</v>
      </c>
      <c r="F112" s="40" t="s">
        <v>198</v>
      </c>
      <c r="G112" s="38" t="s">
        <v>195</v>
      </c>
      <c r="H112" s="38" t="b">
        <v>0</v>
      </c>
    </row>
    <row r="113" spans="1:8">
      <c r="A113" s="35">
        <v>339900</v>
      </c>
      <c r="B113" s="36">
        <v>37961</v>
      </c>
      <c r="C113" s="37" t="s">
        <v>198</v>
      </c>
      <c r="D113" s="38">
        <v>4</v>
      </c>
      <c r="E113" s="39">
        <v>3</v>
      </c>
      <c r="F113" s="37" t="s">
        <v>198</v>
      </c>
      <c r="G113" s="38" t="s">
        <v>197</v>
      </c>
      <c r="H113" s="38" t="b">
        <v>0</v>
      </c>
    </row>
    <row r="114" spans="1:8">
      <c r="A114" s="35">
        <v>239900</v>
      </c>
      <c r="B114" s="36">
        <v>37962</v>
      </c>
      <c r="C114" s="37" t="s">
        <v>194</v>
      </c>
      <c r="D114" s="38">
        <v>4</v>
      </c>
      <c r="E114" s="39">
        <v>3</v>
      </c>
      <c r="F114" s="37" t="s">
        <v>194</v>
      </c>
      <c r="G114" s="38" t="s">
        <v>195</v>
      </c>
      <c r="H114" s="38" t="b">
        <v>0</v>
      </c>
    </row>
    <row r="115" spans="1:8">
      <c r="A115" s="35">
        <v>250000</v>
      </c>
      <c r="B115" s="36">
        <v>37963</v>
      </c>
      <c r="C115" s="37" t="s">
        <v>196</v>
      </c>
      <c r="D115" s="38">
        <v>4</v>
      </c>
      <c r="E115" s="39">
        <v>3</v>
      </c>
      <c r="F115" s="37" t="s">
        <v>196</v>
      </c>
      <c r="G115" s="38" t="s">
        <v>197</v>
      </c>
      <c r="H115" s="38" t="b">
        <v>0</v>
      </c>
    </row>
    <row r="116" spans="1:8">
      <c r="A116" s="35">
        <v>249000</v>
      </c>
      <c r="B116" s="36">
        <v>37963</v>
      </c>
      <c r="C116" s="37" t="s">
        <v>198</v>
      </c>
      <c r="D116" s="38">
        <v>4</v>
      </c>
      <c r="E116" s="39">
        <v>2.5</v>
      </c>
      <c r="F116" s="37" t="s">
        <v>198</v>
      </c>
      <c r="G116" s="38" t="s">
        <v>197</v>
      </c>
      <c r="H116" s="38" t="b">
        <v>0</v>
      </c>
    </row>
    <row r="117" spans="1:8">
      <c r="A117" s="35">
        <v>235990</v>
      </c>
      <c r="B117" s="36">
        <v>37965</v>
      </c>
      <c r="C117" s="40" t="s">
        <v>198</v>
      </c>
      <c r="D117" s="38">
        <v>5</v>
      </c>
      <c r="E117" s="39">
        <v>3</v>
      </c>
      <c r="F117" s="40" t="s">
        <v>198</v>
      </c>
      <c r="G117" s="38" t="s">
        <v>195</v>
      </c>
      <c r="H117" s="38" t="b">
        <v>0</v>
      </c>
    </row>
    <row r="118" spans="1:8">
      <c r="A118" s="35">
        <v>349000</v>
      </c>
      <c r="B118" s="36">
        <v>37967</v>
      </c>
      <c r="C118" s="40" t="s">
        <v>194</v>
      </c>
      <c r="D118" s="38">
        <v>3</v>
      </c>
      <c r="E118" s="39">
        <v>2.5</v>
      </c>
      <c r="F118" s="40" t="s">
        <v>194</v>
      </c>
      <c r="G118" s="38" t="s">
        <v>195</v>
      </c>
      <c r="H118" s="38" t="b">
        <v>1</v>
      </c>
    </row>
    <row r="119" spans="1:8">
      <c r="A119" s="35">
        <v>340000</v>
      </c>
      <c r="B119" s="36">
        <v>37968</v>
      </c>
      <c r="C119" s="37" t="s">
        <v>196</v>
      </c>
      <c r="D119" s="38">
        <v>4</v>
      </c>
      <c r="E119" s="39">
        <v>2.5</v>
      </c>
      <c r="F119" s="37" t="s">
        <v>196</v>
      </c>
      <c r="G119" s="38" t="s">
        <v>195</v>
      </c>
      <c r="H119" s="38" t="b">
        <v>0</v>
      </c>
    </row>
    <row r="120" spans="1:8">
      <c r="A120" s="35">
        <v>290000</v>
      </c>
      <c r="B120" s="36">
        <v>37971</v>
      </c>
      <c r="C120" s="37" t="s">
        <v>196</v>
      </c>
      <c r="D120" s="38">
        <v>4</v>
      </c>
      <c r="E120" s="39">
        <v>2</v>
      </c>
      <c r="F120" s="37" t="s">
        <v>196</v>
      </c>
      <c r="G120" s="38" t="s">
        <v>197</v>
      </c>
      <c r="H120" s="38" t="b">
        <v>0</v>
      </c>
    </row>
    <row r="121" spans="1:8">
      <c r="A121" s="35">
        <v>227500</v>
      </c>
      <c r="B121" s="36">
        <v>37974</v>
      </c>
      <c r="C121" s="37" t="s">
        <v>196</v>
      </c>
      <c r="D121" s="38">
        <v>4</v>
      </c>
      <c r="E121" s="39">
        <v>3</v>
      </c>
      <c r="F121" s="37" t="s">
        <v>196</v>
      </c>
      <c r="G121" s="38" t="s">
        <v>197</v>
      </c>
      <c r="H121" s="38" t="b">
        <v>1</v>
      </c>
    </row>
    <row r="122" spans="1:8">
      <c r="A122" s="35">
        <v>272500</v>
      </c>
      <c r="B122" s="36">
        <v>37974</v>
      </c>
      <c r="C122" s="37" t="s">
        <v>196</v>
      </c>
      <c r="D122" s="38">
        <v>4</v>
      </c>
      <c r="E122" s="39">
        <v>3</v>
      </c>
      <c r="F122" s="37" t="s">
        <v>196</v>
      </c>
      <c r="G122" s="38" t="s">
        <v>197</v>
      </c>
      <c r="H122" s="38" t="b">
        <v>0</v>
      </c>
    </row>
    <row r="123" spans="1:8">
      <c r="A123" s="35">
        <v>199000</v>
      </c>
      <c r="B123" s="36">
        <v>37974</v>
      </c>
      <c r="C123" s="37" t="s">
        <v>196</v>
      </c>
      <c r="D123" s="38">
        <v>3</v>
      </c>
      <c r="E123" s="39">
        <v>2.5</v>
      </c>
      <c r="F123" s="37" t="s">
        <v>196</v>
      </c>
      <c r="G123" s="38" t="s">
        <v>195</v>
      </c>
      <c r="H123" s="38" t="b">
        <v>0</v>
      </c>
    </row>
    <row r="124" spans="1:8">
      <c r="A124" s="35">
        <v>345000</v>
      </c>
      <c r="B124" s="36">
        <v>37976</v>
      </c>
      <c r="C124" s="37" t="s">
        <v>196</v>
      </c>
      <c r="D124" s="38">
        <v>3</v>
      </c>
      <c r="E124" s="39">
        <v>2</v>
      </c>
      <c r="F124" s="37" t="s">
        <v>196</v>
      </c>
      <c r="G124" s="38" t="s">
        <v>197</v>
      </c>
      <c r="H124" s="38" t="b">
        <v>0</v>
      </c>
    </row>
    <row r="125" spans="1:8">
      <c r="A125" s="35">
        <v>243000</v>
      </c>
      <c r="B125" s="36">
        <v>37979</v>
      </c>
      <c r="C125" s="37" t="s">
        <v>196</v>
      </c>
      <c r="D125" s="38">
        <v>4</v>
      </c>
      <c r="E125" s="39">
        <v>2.5</v>
      </c>
      <c r="F125" s="37" t="s">
        <v>196</v>
      </c>
      <c r="G125" s="38" t="s">
        <v>197</v>
      </c>
      <c r="H125" s="38" t="b">
        <v>0</v>
      </c>
    </row>
    <row r="126" spans="1:8">
      <c r="A126" s="35">
        <v>264900</v>
      </c>
      <c r="B126" s="36">
        <v>37983</v>
      </c>
      <c r="C126" s="37" t="s">
        <v>198</v>
      </c>
      <c r="D126" s="38">
        <v>4</v>
      </c>
      <c r="E126" s="39">
        <v>2.5</v>
      </c>
      <c r="F126" s="37" t="s">
        <v>198</v>
      </c>
      <c r="G126" s="38" t="s">
        <v>195</v>
      </c>
      <c r="H126" s="38" t="b">
        <v>0</v>
      </c>
    </row>
    <row r="127" spans="1:8">
      <c r="A127" s="35">
        <v>360000</v>
      </c>
      <c r="B127" s="36">
        <v>37983</v>
      </c>
      <c r="C127" s="37" t="s">
        <v>198</v>
      </c>
      <c r="D127" s="38">
        <v>3</v>
      </c>
      <c r="E127" s="39">
        <v>2.5</v>
      </c>
      <c r="F127" s="37" t="s">
        <v>198</v>
      </c>
      <c r="G127" s="38" t="s">
        <v>197</v>
      </c>
      <c r="H127" s="38" t="b">
        <v>0</v>
      </c>
    </row>
    <row r="738" spans="1:2">
      <c r="A738" s="41"/>
      <c r="B738" s="41"/>
    </row>
    <row r="744" spans="1:2">
      <c r="A744" s="41"/>
      <c r="B744" s="41"/>
    </row>
    <row r="750" spans="1:2">
      <c r="A750" s="41"/>
      <c r="B750" s="41"/>
    </row>
    <row r="756" spans="1:2">
      <c r="A756" s="41"/>
      <c r="B756" s="41"/>
    </row>
    <row r="762" spans="1:2">
      <c r="A762" s="41"/>
      <c r="B762" s="41"/>
    </row>
    <row r="768" spans="1:2">
      <c r="A768" s="41"/>
      <c r="B768" s="41"/>
    </row>
  </sheetData>
  <sortState ref="J66:Q70">
    <sortCondition ref="M66:M70"/>
  </sortState>
  <dataValidations count="1">
    <dataValidation type="list" allowBlank="1" showInputMessage="1" showErrorMessage="1" sqref="K3">
      <formula1>$J$3:$J$4</formula1>
    </dataValidation>
  </dataValidations>
  <printOptions headings="1"/>
  <pageMargins left="0.75" right="0.75" top="1" bottom="1" header="0.5" footer="0.5"/>
  <pageSetup orientation="portrait" r:id="rId1"/>
  <headerFooter alignWithMargins="0"/>
</worksheet>
</file>

<file path=xl/worksheets/sheet30.xml><?xml version="1.0" encoding="utf-8"?>
<worksheet xmlns="http://schemas.openxmlformats.org/spreadsheetml/2006/main" xmlns:r="http://schemas.openxmlformats.org/officeDocument/2006/relationships">
  <sheetPr codeName="Sheet30"/>
  <dimension ref="A1:H25"/>
  <sheetViews>
    <sheetView showGridLines="0" workbookViewId="0"/>
  </sheetViews>
  <sheetFormatPr defaultRowHeight="15"/>
  <cols>
    <col min="1" max="1" width="22.42578125" style="183" customWidth="1"/>
    <col min="2" max="2" width="23.28515625" style="183" customWidth="1"/>
    <col min="3" max="3" width="18.7109375" style="183" customWidth="1"/>
    <col min="4" max="4" width="9.140625" style="183"/>
    <col min="5" max="5" width="11.140625" style="183" bestFit="1" customWidth="1"/>
    <col min="6" max="6" width="15.5703125" style="183" bestFit="1" customWidth="1"/>
    <col min="7" max="7" width="9.140625" style="183"/>
    <col min="8" max="8" width="15.5703125" style="183" bestFit="1" customWidth="1"/>
    <col min="9" max="16384" width="9.140625" style="183"/>
  </cols>
  <sheetData>
    <row r="1" spans="1:8">
      <c r="A1" s="193" t="s">
        <v>203</v>
      </c>
      <c r="B1" s="193" t="s">
        <v>204</v>
      </c>
      <c r="E1" s="194" t="s">
        <v>4</v>
      </c>
      <c r="F1" s="195"/>
    </row>
    <row r="2" spans="1:8">
      <c r="A2" s="196">
        <v>39083</v>
      </c>
      <c r="B2" s="179" t="s">
        <v>205</v>
      </c>
      <c r="E2" s="194" t="s">
        <v>1038</v>
      </c>
      <c r="F2" s="197"/>
    </row>
    <row r="3" spans="1:8">
      <c r="A3" s="196">
        <v>39097</v>
      </c>
      <c r="B3" s="179" t="s">
        <v>206</v>
      </c>
      <c r="E3" s="194" t="s">
        <v>1039</v>
      </c>
      <c r="F3" s="198"/>
    </row>
    <row r="4" spans="1:8">
      <c r="A4" s="196">
        <v>39267</v>
      </c>
      <c r="B4" s="179" t="s">
        <v>207</v>
      </c>
      <c r="E4" s="194" t="s">
        <v>1040</v>
      </c>
      <c r="F4" s="199"/>
    </row>
    <row r="5" spans="1:8">
      <c r="A5" s="196">
        <v>39328</v>
      </c>
      <c r="B5" s="179" t="s">
        <v>208</v>
      </c>
      <c r="E5" s="200" t="s">
        <v>26</v>
      </c>
      <c r="F5" s="199"/>
      <c r="H5" s="201"/>
    </row>
    <row r="6" spans="1:8">
      <c r="A6" s="196">
        <v>39397</v>
      </c>
      <c r="B6" s="179" t="s">
        <v>209</v>
      </c>
      <c r="E6" s="200" t="s">
        <v>238</v>
      </c>
      <c r="F6" s="199"/>
    </row>
    <row r="7" spans="1:8">
      <c r="A7" s="196">
        <v>39363</v>
      </c>
      <c r="B7" s="179" t="s">
        <v>210</v>
      </c>
      <c r="E7" s="194" t="s">
        <v>203</v>
      </c>
      <c r="F7" s="199"/>
    </row>
    <row r="8" spans="1:8">
      <c r="A8" s="196">
        <v>39408</v>
      </c>
      <c r="B8" s="179" t="s">
        <v>211</v>
      </c>
      <c r="E8" s="202" t="s">
        <v>1041</v>
      </c>
    </row>
    <row r="9" spans="1:8">
      <c r="A9" s="196">
        <v>39441</v>
      </c>
      <c r="B9" s="179" t="s">
        <v>212</v>
      </c>
    </row>
    <row r="10" spans="1:8">
      <c r="H10" s="203"/>
    </row>
    <row r="12" spans="1:8">
      <c r="A12" s="204" t="s">
        <v>213</v>
      </c>
      <c r="B12" s="204" t="s">
        <v>214</v>
      </c>
      <c r="C12" s="204" t="s">
        <v>215</v>
      </c>
    </row>
    <row r="13" spans="1:8">
      <c r="A13" s="205">
        <v>39083</v>
      </c>
      <c r="B13" s="205">
        <v>39089</v>
      </c>
      <c r="C13" s="179"/>
      <c r="H13" s="201"/>
    </row>
    <row r="14" spans="1:8">
      <c r="A14" s="205">
        <v>39083</v>
      </c>
      <c r="B14" s="205">
        <v>39447</v>
      </c>
      <c r="C14" s="179"/>
    </row>
    <row r="15" spans="1:8">
      <c r="H15" s="201"/>
    </row>
    <row r="16" spans="1:8">
      <c r="H16" s="201"/>
    </row>
    <row r="17" spans="1:8">
      <c r="H17" s="201"/>
    </row>
    <row r="18" spans="1:8">
      <c r="A18" s="201"/>
    </row>
    <row r="19" spans="1:8">
      <c r="H19" s="201"/>
    </row>
    <row r="25" spans="1:8">
      <c r="G25" s="206"/>
    </row>
  </sheetData>
  <pageMargins left="0.75" right="0.75" top="1" bottom="1" header="0.5" footer="0.5"/>
  <pageSetup orientation="portrait" verticalDpi="0" r:id="rId1"/>
  <headerFooter alignWithMargins="0"/>
</worksheet>
</file>

<file path=xl/worksheets/sheet31.xml><?xml version="1.0" encoding="utf-8"?>
<worksheet xmlns="http://schemas.openxmlformats.org/spreadsheetml/2006/main" xmlns:r="http://schemas.openxmlformats.org/officeDocument/2006/relationships">
  <sheetPr codeName="Sheet31"/>
  <dimension ref="A1:A14"/>
  <sheetViews>
    <sheetView showGridLines="0" workbookViewId="0"/>
  </sheetViews>
  <sheetFormatPr defaultRowHeight="15"/>
  <cols>
    <col min="1" max="16384" width="9.140625" style="183"/>
  </cols>
  <sheetData>
    <row r="1" spans="1:1">
      <c r="A1" s="183" t="s">
        <v>1042</v>
      </c>
    </row>
    <row r="2" spans="1:1">
      <c r="A2" s="183" t="s">
        <v>1043</v>
      </c>
    </row>
    <row r="4" spans="1:1">
      <c r="A4" s="183" t="s">
        <v>1044</v>
      </c>
    </row>
    <row r="5" spans="1:1">
      <c r="A5" s="183" t="s">
        <v>1045</v>
      </c>
    </row>
    <row r="7" spans="1:1">
      <c r="A7" s="183" t="s">
        <v>1046</v>
      </c>
    </row>
    <row r="8" spans="1:1">
      <c r="A8" s="183" t="s">
        <v>1047</v>
      </c>
    </row>
    <row r="10" spans="1:1">
      <c r="A10" s="183" t="s">
        <v>1048</v>
      </c>
    </row>
    <row r="11" spans="1:1">
      <c r="A11" s="183" t="s">
        <v>1049</v>
      </c>
    </row>
    <row r="13" spans="1:1">
      <c r="A13" s="183" t="s">
        <v>1050</v>
      </c>
    </row>
    <row r="14" spans="1:1">
      <c r="A14" s="183" t="s">
        <v>1051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sheetPr codeName="Sheet32"/>
  <dimension ref="A1:I713"/>
  <sheetViews>
    <sheetView showGridLines="0" workbookViewId="0"/>
  </sheetViews>
  <sheetFormatPr defaultRowHeight="15"/>
  <cols>
    <col min="1" max="1" width="12.42578125" style="183" customWidth="1"/>
    <col min="2" max="2" width="13.7109375" style="87" bestFit="1" customWidth="1"/>
    <col min="3" max="3" width="13.85546875" style="183" bestFit="1" customWidth="1"/>
    <col min="4" max="4" width="15" style="183" bestFit="1" customWidth="1"/>
    <col min="5" max="5" width="16.140625" style="183" customWidth="1"/>
    <col min="6" max="6" width="17.42578125" style="183" customWidth="1"/>
    <col min="7" max="7" width="8.28515625" style="183" customWidth="1"/>
    <col min="8" max="8" width="10.5703125" style="183" bestFit="1" customWidth="1"/>
    <col min="9" max="16384" width="9.140625" style="183"/>
  </cols>
  <sheetData>
    <row r="1" spans="1:9">
      <c r="A1" s="207" t="s">
        <v>203</v>
      </c>
      <c r="B1" s="86" t="s">
        <v>2</v>
      </c>
      <c r="C1" s="207" t="s">
        <v>296</v>
      </c>
      <c r="D1" s="207" t="s">
        <v>297</v>
      </c>
      <c r="E1" s="207" t="s">
        <v>298</v>
      </c>
      <c r="F1" s="207" t="s">
        <v>299</v>
      </c>
    </row>
    <row r="2" spans="1:9">
      <c r="A2" s="208">
        <v>38961</v>
      </c>
      <c r="B2" s="87">
        <v>5000</v>
      </c>
      <c r="C2" s="183" t="s">
        <v>300</v>
      </c>
      <c r="D2" s="183" t="s">
        <v>301</v>
      </c>
      <c r="E2" s="183" t="s">
        <v>196</v>
      </c>
      <c r="F2" s="183" t="s">
        <v>38</v>
      </c>
      <c r="H2" s="88"/>
      <c r="I2" s="208"/>
    </row>
    <row r="3" spans="1:9">
      <c r="A3" s="208">
        <v>38961</v>
      </c>
      <c r="B3" s="87">
        <v>14571</v>
      </c>
      <c r="C3" s="183" t="s">
        <v>302</v>
      </c>
      <c r="D3" s="183" t="s">
        <v>303</v>
      </c>
      <c r="E3" s="183" t="s">
        <v>196</v>
      </c>
      <c r="F3" s="183" t="s">
        <v>31</v>
      </c>
      <c r="H3" s="88"/>
      <c r="I3" s="208"/>
    </row>
    <row r="4" spans="1:9">
      <c r="A4" s="208">
        <v>38961</v>
      </c>
      <c r="B4" s="87">
        <v>500</v>
      </c>
      <c r="C4" s="183" t="s">
        <v>304</v>
      </c>
      <c r="D4" s="183" t="s">
        <v>301</v>
      </c>
      <c r="E4" s="183" t="s">
        <v>196</v>
      </c>
      <c r="F4" s="183" t="s">
        <v>38</v>
      </c>
      <c r="I4" s="208"/>
    </row>
    <row r="5" spans="1:9">
      <c r="A5" s="208">
        <v>38961</v>
      </c>
      <c r="B5" s="87">
        <v>15000</v>
      </c>
      <c r="C5" s="183" t="s">
        <v>302</v>
      </c>
      <c r="D5" s="183" t="s">
        <v>301</v>
      </c>
      <c r="E5" s="183" t="s">
        <v>196</v>
      </c>
      <c r="F5" s="183" t="s">
        <v>38</v>
      </c>
      <c r="I5" s="208"/>
    </row>
    <row r="6" spans="1:9">
      <c r="A6" s="208">
        <v>38961</v>
      </c>
      <c r="B6" s="87">
        <v>4623</v>
      </c>
      <c r="C6" s="183" t="s">
        <v>305</v>
      </c>
      <c r="D6" s="183" t="s">
        <v>301</v>
      </c>
      <c r="E6" s="183" t="s">
        <v>306</v>
      </c>
      <c r="F6" s="183" t="s">
        <v>38</v>
      </c>
      <c r="I6" s="208"/>
    </row>
    <row r="7" spans="1:9">
      <c r="A7" s="208">
        <v>38961</v>
      </c>
      <c r="B7" s="87">
        <v>8721</v>
      </c>
      <c r="C7" s="183" t="s">
        <v>305</v>
      </c>
      <c r="D7" s="183" t="s">
        <v>301</v>
      </c>
      <c r="E7" s="183" t="s">
        <v>307</v>
      </c>
      <c r="F7" s="183" t="s">
        <v>31</v>
      </c>
      <c r="I7" s="208"/>
    </row>
    <row r="8" spans="1:9">
      <c r="A8" s="208">
        <v>38961</v>
      </c>
      <c r="B8" s="87">
        <v>15276</v>
      </c>
      <c r="C8" s="183" t="s">
        <v>305</v>
      </c>
      <c r="D8" s="183" t="s">
        <v>301</v>
      </c>
      <c r="E8" s="183" t="s">
        <v>306</v>
      </c>
      <c r="F8" s="183" t="s">
        <v>38</v>
      </c>
      <c r="I8" s="208"/>
    </row>
    <row r="9" spans="1:9">
      <c r="A9" s="208">
        <v>38961</v>
      </c>
      <c r="B9" s="87">
        <v>5000</v>
      </c>
      <c r="C9" s="183" t="s">
        <v>305</v>
      </c>
      <c r="D9" s="183" t="s">
        <v>301</v>
      </c>
      <c r="E9" s="183" t="s">
        <v>307</v>
      </c>
      <c r="F9" s="183" t="s">
        <v>38</v>
      </c>
      <c r="I9" s="208"/>
    </row>
    <row r="10" spans="1:9">
      <c r="A10" s="208">
        <v>38961</v>
      </c>
      <c r="B10" s="87">
        <v>15759</v>
      </c>
      <c r="C10" s="183" t="s">
        <v>302</v>
      </c>
      <c r="D10" s="183" t="s">
        <v>303</v>
      </c>
      <c r="E10" s="183" t="s">
        <v>307</v>
      </c>
      <c r="F10" s="183" t="s">
        <v>38</v>
      </c>
      <c r="I10" s="208"/>
    </row>
    <row r="11" spans="1:9">
      <c r="A11" s="208">
        <v>38961</v>
      </c>
      <c r="B11" s="87">
        <v>12000</v>
      </c>
      <c r="C11" s="183" t="s">
        <v>302</v>
      </c>
      <c r="D11" s="183" t="s">
        <v>301</v>
      </c>
      <c r="E11" s="183" t="s">
        <v>307</v>
      </c>
      <c r="F11" s="183" t="s">
        <v>38</v>
      </c>
      <c r="I11" s="208"/>
    </row>
    <row r="12" spans="1:9">
      <c r="A12" s="208">
        <v>38961</v>
      </c>
      <c r="B12" s="87">
        <v>7177</v>
      </c>
      <c r="C12" s="183" t="s">
        <v>305</v>
      </c>
      <c r="D12" s="183" t="s">
        <v>303</v>
      </c>
      <c r="E12" s="183" t="s">
        <v>306</v>
      </c>
      <c r="F12" s="183" t="s">
        <v>38</v>
      </c>
      <c r="I12" s="208"/>
    </row>
    <row r="13" spans="1:9">
      <c r="A13" s="208">
        <v>38961</v>
      </c>
      <c r="B13" s="87">
        <v>6837</v>
      </c>
      <c r="C13" s="183" t="s">
        <v>305</v>
      </c>
      <c r="D13" s="183" t="s">
        <v>301</v>
      </c>
      <c r="E13" s="183" t="s">
        <v>307</v>
      </c>
      <c r="F13" s="183" t="s">
        <v>38</v>
      </c>
      <c r="I13" s="208"/>
    </row>
    <row r="14" spans="1:9">
      <c r="A14" s="208">
        <v>38961</v>
      </c>
      <c r="B14" s="87">
        <v>3171</v>
      </c>
      <c r="C14" s="183" t="s">
        <v>304</v>
      </c>
      <c r="D14" s="183" t="s">
        <v>301</v>
      </c>
      <c r="E14" s="183" t="s">
        <v>307</v>
      </c>
      <c r="F14" s="183" t="s">
        <v>38</v>
      </c>
      <c r="I14" s="208"/>
    </row>
    <row r="15" spans="1:9">
      <c r="A15" s="208">
        <v>38961</v>
      </c>
      <c r="B15" s="87">
        <v>50000</v>
      </c>
      <c r="C15" s="183" t="s">
        <v>305</v>
      </c>
      <c r="D15" s="183" t="s">
        <v>301</v>
      </c>
      <c r="E15" s="183" t="s">
        <v>196</v>
      </c>
      <c r="F15" s="183" t="s">
        <v>38</v>
      </c>
      <c r="I15" s="208"/>
    </row>
    <row r="16" spans="1:9">
      <c r="A16" s="208">
        <v>38961</v>
      </c>
      <c r="B16" s="87">
        <v>4690</v>
      </c>
      <c r="C16" s="183" t="s">
        <v>304</v>
      </c>
      <c r="D16" s="183" t="s">
        <v>301</v>
      </c>
      <c r="E16" s="183" t="s">
        <v>306</v>
      </c>
      <c r="F16" s="183" t="s">
        <v>31</v>
      </c>
      <c r="I16" s="208"/>
    </row>
    <row r="17" spans="1:9">
      <c r="A17" s="208">
        <v>38961</v>
      </c>
      <c r="B17" s="87">
        <v>12438</v>
      </c>
      <c r="C17" s="183" t="s">
        <v>304</v>
      </c>
      <c r="D17" s="183" t="s">
        <v>301</v>
      </c>
      <c r="E17" s="183" t="s">
        <v>196</v>
      </c>
      <c r="F17" s="183" t="s">
        <v>38</v>
      </c>
      <c r="I17" s="208"/>
    </row>
    <row r="18" spans="1:9">
      <c r="A18" s="208">
        <v>38961</v>
      </c>
      <c r="B18" s="87">
        <v>5000</v>
      </c>
      <c r="C18" s="183" t="s">
        <v>304</v>
      </c>
      <c r="D18" s="183" t="s">
        <v>301</v>
      </c>
      <c r="E18" s="183" t="s">
        <v>306</v>
      </c>
      <c r="F18" s="183" t="s">
        <v>38</v>
      </c>
      <c r="I18" s="208"/>
    </row>
    <row r="19" spans="1:9">
      <c r="A19" s="208">
        <v>38961</v>
      </c>
      <c r="B19" s="87">
        <v>7000</v>
      </c>
      <c r="C19" s="183" t="s">
        <v>305</v>
      </c>
      <c r="D19" s="183" t="s">
        <v>301</v>
      </c>
      <c r="E19" s="183" t="s">
        <v>306</v>
      </c>
      <c r="F19" s="183" t="s">
        <v>31</v>
      </c>
      <c r="I19" s="208"/>
    </row>
    <row r="20" spans="1:9">
      <c r="A20" s="208">
        <v>38961</v>
      </c>
      <c r="B20" s="87">
        <v>11957</v>
      </c>
      <c r="C20" s="183" t="s">
        <v>304</v>
      </c>
      <c r="D20" s="183" t="s">
        <v>301</v>
      </c>
      <c r="E20" s="183" t="s">
        <v>196</v>
      </c>
      <c r="F20" s="183" t="s">
        <v>38</v>
      </c>
      <c r="I20" s="208"/>
    </row>
    <row r="21" spans="1:9">
      <c r="A21" s="208">
        <v>38961</v>
      </c>
      <c r="B21" s="87">
        <v>13636</v>
      </c>
      <c r="C21" s="183" t="s">
        <v>302</v>
      </c>
      <c r="D21" s="183" t="s">
        <v>301</v>
      </c>
      <c r="E21" s="183" t="s">
        <v>306</v>
      </c>
      <c r="F21" s="183" t="s">
        <v>38</v>
      </c>
      <c r="I21" s="208"/>
    </row>
    <row r="22" spans="1:9">
      <c r="A22" s="208">
        <v>38961</v>
      </c>
      <c r="B22" s="87">
        <v>16000</v>
      </c>
      <c r="C22" s="183" t="s">
        <v>302</v>
      </c>
      <c r="D22" s="183" t="s">
        <v>301</v>
      </c>
      <c r="E22" s="183" t="s">
        <v>196</v>
      </c>
      <c r="F22" s="183" t="s">
        <v>31</v>
      </c>
      <c r="I22" s="208"/>
    </row>
    <row r="23" spans="1:9">
      <c r="A23" s="208">
        <v>38961</v>
      </c>
      <c r="B23" s="87">
        <v>5879</v>
      </c>
      <c r="C23" s="183" t="s">
        <v>304</v>
      </c>
      <c r="D23" s="183" t="s">
        <v>301</v>
      </c>
      <c r="E23" s="183" t="s">
        <v>196</v>
      </c>
      <c r="F23" s="183" t="s">
        <v>38</v>
      </c>
      <c r="I23" s="208"/>
    </row>
    <row r="24" spans="1:9">
      <c r="A24" s="208">
        <v>38961</v>
      </c>
      <c r="B24" s="87">
        <v>4000</v>
      </c>
      <c r="C24" s="183" t="s">
        <v>305</v>
      </c>
      <c r="D24" s="183" t="s">
        <v>301</v>
      </c>
      <c r="E24" s="183" t="s">
        <v>196</v>
      </c>
      <c r="F24" s="183" t="s">
        <v>38</v>
      </c>
      <c r="I24" s="208"/>
    </row>
    <row r="25" spans="1:9">
      <c r="A25" s="208">
        <v>38962</v>
      </c>
      <c r="B25" s="87">
        <v>10000</v>
      </c>
      <c r="C25" s="183" t="s">
        <v>302</v>
      </c>
      <c r="D25" s="183" t="s">
        <v>303</v>
      </c>
      <c r="E25" s="183" t="s">
        <v>306</v>
      </c>
      <c r="F25" s="183" t="s">
        <v>38</v>
      </c>
      <c r="I25" s="208"/>
    </row>
    <row r="26" spans="1:9">
      <c r="A26" s="208">
        <v>38962</v>
      </c>
      <c r="B26" s="87">
        <v>7427</v>
      </c>
      <c r="C26" s="183" t="s">
        <v>304</v>
      </c>
      <c r="D26" s="183" t="s">
        <v>301</v>
      </c>
      <c r="E26" s="183" t="s">
        <v>306</v>
      </c>
      <c r="F26" s="183" t="s">
        <v>38</v>
      </c>
      <c r="I26" s="208"/>
    </row>
    <row r="27" spans="1:9">
      <c r="A27" s="208">
        <v>38962</v>
      </c>
      <c r="B27" s="87">
        <v>4500</v>
      </c>
      <c r="C27" s="183" t="s">
        <v>304</v>
      </c>
      <c r="D27" s="183" t="s">
        <v>301</v>
      </c>
      <c r="E27" s="183" t="s">
        <v>306</v>
      </c>
      <c r="F27" s="183" t="s">
        <v>31</v>
      </c>
      <c r="I27" s="208"/>
    </row>
    <row r="28" spans="1:9">
      <c r="A28" s="208">
        <v>38962</v>
      </c>
      <c r="B28" s="87">
        <v>12962</v>
      </c>
      <c r="C28" s="183" t="s">
        <v>304</v>
      </c>
      <c r="D28" s="183" t="s">
        <v>303</v>
      </c>
      <c r="E28" s="183" t="s">
        <v>196</v>
      </c>
      <c r="F28" s="183" t="s">
        <v>38</v>
      </c>
      <c r="I28" s="208"/>
    </row>
    <row r="29" spans="1:9">
      <c r="A29" s="208">
        <v>38962</v>
      </c>
      <c r="B29" s="87">
        <v>500</v>
      </c>
      <c r="C29" s="183" t="s">
        <v>304</v>
      </c>
      <c r="D29" s="183" t="s">
        <v>301</v>
      </c>
      <c r="E29" s="183" t="s">
        <v>196</v>
      </c>
      <c r="F29" s="183" t="s">
        <v>31</v>
      </c>
      <c r="I29" s="208"/>
    </row>
    <row r="30" spans="1:9">
      <c r="A30" s="208">
        <v>38962</v>
      </c>
      <c r="B30" s="87">
        <v>5364</v>
      </c>
      <c r="C30" s="183" t="s">
        <v>304</v>
      </c>
      <c r="D30" s="183" t="s">
        <v>303</v>
      </c>
      <c r="E30" s="183" t="s">
        <v>196</v>
      </c>
      <c r="F30" s="183" t="s">
        <v>31</v>
      </c>
      <c r="I30" s="208"/>
    </row>
    <row r="31" spans="1:9">
      <c r="A31" s="208">
        <v>38962</v>
      </c>
      <c r="B31" s="87">
        <v>45000</v>
      </c>
      <c r="C31" s="183" t="s">
        <v>302</v>
      </c>
      <c r="D31" s="183" t="s">
        <v>303</v>
      </c>
      <c r="E31" s="183" t="s">
        <v>306</v>
      </c>
      <c r="F31" s="183" t="s">
        <v>38</v>
      </c>
      <c r="I31" s="208"/>
    </row>
    <row r="32" spans="1:9">
      <c r="A32" s="208">
        <v>38962</v>
      </c>
      <c r="B32" s="87">
        <v>14867</v>
      </c>
      <c r="C32" s="183" t="s">
        <v>304</v>
      </c>
      <c r="D32" s="183" t="s">
        <v>303</v>
      </c>
      <c r="E32" s="183" t="s">
        <v>306</v>
      </c>
      <c r="F32" s="183" t="s">
        <v>38</v>
      </c>
      <c r="I32" s="208"/>
    </row>
    <row r="33" spans="1:9">
      <c r="A33" s="208">
        <v>38962</v>
      </c>
      <c r="B33" s="87">
        <v>13061</v>
      </c>
      <c r="C33" s="183" t="s">
        <v>304</v>
      </c>
      <c r="D33" s="183" t="s">
        <v>303</v>
      </c>
      <c r="E33" s="183" t="s">
        <v>196</v>
      </c>
      <c r="F33" s="183" t="s">
        <v>31</v>
      </c>
      <c r="I33" s="208"/>
    </row>
    <row r="34" spans="1:9">
      <c r="A34" s="208">
        <v>38962</v>
      </c>
      <c r="B34" s="87">
        <v>11779</v>
      </c>
      <c r="C34" s="183" t="s">
        <v>302</v>
      </c>
      <c r="D34" s="183" t="s">
        <v>303</v>
      </c>
      <c r="E34" s="183" t="s">
        <v>196</v>
      </c>
      <c r="F34" s="183" t="s">
        <v>31</v>
      </c>
      <c r="I34" s="208"/>
    </row>
    <row r="35" spans="1:9">
      <c r="A35" s="208">
        <v>38962</v>
      </c>
      <c r="B35" s="87">
        <v>4995</v>
      </c>
      <c r="C35" s="183" t="s">
        <v>304</v>
      </c>
      <c r="D35" s="183" t="s">
        <v>301</v>
      </c>
      <c r="E35" s="183" t="s">
        <v>196</v>
      </c>
      <c r="F35" s="183" t="s">
        <v>31</v>
      </c>
      <c r="I35" s="208"/>
    </row>
    <row r="36" spans="1:9">
      <c r="A36" s="208">
        <v>38962</v>
      </c>
      <c r="B36" s="87">
        <v>10096</v>
      </c>
      <c r="C36" s="183" t="s">
        <v>305</v>
      </c>
      <c r="D36" s="183" t="s">
        <v>301</v>
      </c>
      <c r="E36" s="183" t="s">
        <v>196</v>
      </c>
      <c r="F36" s="183" t="s">
        <v>31</v>
      </c>
      <c r="I36" s="208"/>
    </row>
    <row r="37" spans="1:9">
      <c r="A37" s="208">
        <v>38962</v>
      </c>
      <c r="B37" s="87">
        <v>14861</v>
      </c>
      <c r="C37" s="183" t="s">
        <v>305</v>
      </c>
      <c r="D37" s="183" t="s">
        <v>301</v>
      </c>
      <c r="E37" s="183" t="s">
        <v>196</v>
      </c>
      <c r="F37" s="183" t="s">
        <v>31</v>
      </c>
      <c r="I37" s="208"/>
    </row>
    <row r="38" spans="1:9">
      <c r="A38" s="208">
        <v>38962</v>
      </c>
      <c r="B38" s="87">
        <v>500</v>
      </c>
      <c r="C38" s="183" t="s">
        <v>304</v>
      </c>
      <c r="D38" s="183" t="s">
        <v>303</v>
      </c>
      <c r="E38" s="183" t="s">
        <v>196</v>
      </c>
      <c r="F38" s="183" t="s">
        <v>31</v>
      </c>
      <c r="I38" s="208"/>
    </row>
    <row r="39" spans="1:9">
      <c r="A39" s="208">
        <v>38962</v>
      </c>
      <c r="B39" s="87">
        <v>5524</v>
      </c>
      <c r="C39" s="183" t="s">
        <v>304</v>
      </c>
      <c r="D39" s="183" t="s">
        <v>301</v>
      </c>
      <c r="E39" s="183" t="s">
        <v>196</v>
      </c>
      <c r="F39" s="183" t="s">
        <v>38</v>
      </c>
      <c r="I39" s="208"/>
    </row>
    <row r="40" spans="1:9">
      <c r="A40" s="208">
        <v>38963</v>
      </c>
      <c r="B40" s="87">
        <v>5862</v>
      </c>
      <c r="C40" s="183" t="s">
        <v>305</v>
      </c>
      <c r="D40" s="183" t="s">
        <v>303</v>
      </c>
      <c r="E40" s="183" t="s">
        <v>306</v>
      </c>
      <c r="F40" s="183" t="s">
        <v>31</v>
      </c>
      <c r="I40" s="208"/>
    </row>
    <row r="41" spans="1:9">
      <c r="A41" s="208">
        <v>38963</v>
      </c>
      <c r="B41" s="87">
        <v>12592</v>
      </c>
      <c r="C41" s="183" t="s">
        <v>305</v>
      </c>
      <c r="D41" s="183" t="s">
        <v>303</v>
      </c>
      <c r="E41" s="183" t="s">
        <v>196</v>
      </c>
      <c r="F41" s="183" t="s">
        <v>38</v>
      </c>
      <c r="I41" s="208"/>
    </row>
    <row r="42" spans="1:9">
      <c r="A42" s="208">
        <v>38963</v>
      </c>
      <c r="B42" s="87">
        <v>7188</v>
      </c>
      <c r="C42" s="183" t="s">
        <v>304</v>
      </c>
      <c r="D42" s="183" t="s">
        <v>303</v>
      </c>
      <c r="E42" s="183" t="s">
        <v>307</v>
      </c>
      <c r="F42" s="183" t="s">
        <v>31</v>
      </c>
      <c r="I42" s="208"/>
    </row>
    <row r="43" spans="1:9">
      <c r="A43" s="208">
        <v>38963</v>
      </c>
      <c r="B43" s="87">
        <v>9159</v>
      </c>
      <c r="C43" s="183" t="s">
        <v>304</v>
      </c>
      <c r="D43" s="183" t="s">
        <v>303</v>
      </c>
      <c r="E43" s="183" t="s">
        <v>306</v>
      </c>
      <c r="F43" s="183" t="s">
        <v>31</v>
      </c>
      <c r="I43" s="208"/>
    </row>
    <row r="44" spans="1:9">
      <c r="A44" s="208">
        <v>38963</v>
      </c>
      <c r="B44" s="87">
        <v>9208</v>
      </c>
      <c r="C44" s="183" t="s">
        <v>304</v>
      </c>
      <c r="D44" s="183" t="s">
        <v>303</v>
      </c>
      <c r="E44" s="183" t="s">
        <v>196</v>
      </c>
      <c r="F44" s="183" t="s">
        <v>38</v>
      </c>
      <c r="I44" s="208"/>
    </row>
    <row r="45" spans="1:9">
      <c r="A45" s="208">
        <v>38963</v>
      </c>
      <c r="B45" s="87">
        <v>5756</v>
      </c>
      <c r="C45" s="183" t="s">
        <v>305</v>
      </c>
      <c r="D45" s="183" t="s">
        <v>303</v>
      </c>
      <c r="E45" s="183" t="s">
        <v>306</v>
      </c>
      <c r="F45" s="183" t="s">
        <v>38</v>
      </c>
      <c r="I45" s="208"/>
    </row>
    <row r="46" spans="1:9">
      <c r="A46" s="208">
        <v>38963</v>
      </c>
      <c r="B46" s="87">
        <v>14480</v>
      </c>
      <c r="C46" s="183" t="s">
        <v>304</v>
      </c>
      <c r="D46" s="183" t="s">
        <v>303</v>
      </c>
      <c r="E46" s="183" t="s">
        <v>196</v>
      </c>
      <c r="F46" s="183" t="s">
        <v>31</v>
      </c>
      <c r="I46" s="208"/>
    </row>
    <row r="47" spans="1:9">
      <c r="A47" s="208">
        <v>38963</v>
      </c>
      <c r="B47" s="87">
        <v>7028</v>
      </c>
      <c r="C47" s="183" t="s">
        <v>302</v>
      </c>
      <c r="D47" s="183" t="s">
        <v>301</v>
      </c>
      <c r="E47" s="183" t="s">
        <v>306</v>
      </c>
      <c r="F47" s="183" t="s">
        <v>31</v>
      </c>
      <c r="I47" s="208"/>
    </row>
    <row r="48" spans="1:9">
      <c r="A48" s="208">
        <v>38963</v>
      </c>
      <c r="B48" s="87">
        <v>9397</v>
      </c>
      <c r="C48" s="183" t="s">
        <v>304</v>
      </c>
      <c r="D48" s="183" t="s">
        <v>303</v>
      </c>
      <c r="E48" s="183" t="s">
        <v>306</v>
      </c>
      <c r="F48" s="183" t="s">
        <v>38</v>
      </c>
      <c r="I48" s="208"/>
    </row>
    <row r="49" spans="1:9">
      <c r="A49" s="208">
        <v>38963</v>
      </c>
      <c r="B49" s="87">
        <v>14067</v>
      </c>
      <c r="C49" s="183" t="s">
        <v>302</v>
      </c>
      <c r="D49" s="183" t="s">
        <v>301</v>
      </c>
      <c r="E49" s="183" t="s">
        <v>306</v>
      </c>
      <c r="F49" s="183" t="s">
        <v>31</v>
      </c>
      <c r="I49" s="208"/>
    </row>
    <row r="50" spans="1:9">
      <c r="A50" s="208">
        <v>38963</v>
      </c>
      <c r="B50" s="87">
        <v>500</v>
      </c>
      <c r="C50" s="183" t="s">
        <v>304</v>
      </c>
      <c r="D50" s="183" t="s">
        <v>303</v>
      </c>
      <c r="E50" s="183" t="s">
        <v>307</v>
      </c>
      <c r="F50" s="183" t="s">
        <v>38</v>
      </c>
      <c r="I50" s="208"/>
    </row>
    <row r="51" spans="1:9">
      <c r="A51" s="208">
        <v>38963</v>
      </c>
      <c r="B51" s="87">
        <v>12429</v>
      </c>
      <c r="C51" s="183" t="s">
        <v>302</v>
      </c>
      <c r="D51" s="183" t="s">
        <v>301</v>
      </c>
      <c r="E51" s="183" t="s">
        <v>307</v>
      </c>
      <c r="F51" s="183" t="s">
        <v>31</v>
      </c>
      <c r="I51" s="208"/>
    </row>
    <row r="52" spans="1:9">
      <c r="A52" s="208">
        <v>38963</v>
      </c>
      <c r="B52" s="87">
        <v>5538</v>
      </c>
      <c r="C52" s="183" t="s">
        <v>305</v>
      </c>
      <c r="D52" s="183" t="s">
        <v>301</v>
      </c>
      <c r="E52" s="183" t="s">
        <v>196</v>
      </c>
      <c r="F52" s="183" t="s">
        <v>38</v>
      </c>
      <c r="I52" s="208"/>
    </row>
    <row r="53" spans="1:9">
      <c r="A53" s="208">
        <v>38963</v>
      </c>
      <c r="B53" s="87">
        <v>12953</v>
      </c>
      <c r="C53" s="183" t="s">
        <v>305</v>
      </c>
      <c r="D53" s="183" t="s">
        <v>303</v>
      </c>
      <c r="E53" s="183" t="s">
        <v>196</v>
      </c>
      <c r="F53" s="183" t="s">
        <v>38</v>
      </c>
      <c r="I53" s="208"/>
    </row>
    <row r="54" spans="1:9">
      <c r="A54" s="208">
        <v>38963</v>
      </c>
      <c r="B54" s="87">
        <v>8190</v>
      </c>
      <c r="C54" s="183" t="s">
        <v>305</v>
      </c>
      <c r="D54" s="183" t="s">
        <v>301</v>
      </c>
      <c r="E54" s="183" t="s">
        <v>306</v>
      </c>
      <c r="F54" s="183" t="s">
        <v>38</v>
      </c>
      <c r="I54" s="208"/>
    </row>
    <row r="55" spans="1:9">
      <c r="A55" s="208">
        <v>38963</v>
      </c>
      <c r="B55" s="87">
        <v>4348</v>
      </c>
      <c r="C55" s="183" t="s">
        <v>305</v>
      </c>
      <c r="D55" s="183" t="s">
        <v>303</v>
      </c>
      <c r="E55" s="183" t="s">
        <v>196</v>
      </c>
      <c r="F55" s="183" t="s">
        <v>38</v>
      </c>
      <c r="I55" s="208"/>
    </row>
    <row r="56" spans="1:9">
      <c r="A56" s="208">
        <v>38963</v>
      </c>
      <c r="B56" s="87">
        <v>6071</v>
      </c>
      <c r="C56" s="183" t="s">
        <v>305</v>
      </c>
      <c r="D56" s="183" t="s">
        <v>303</v>
      </c>
      <c r="E56" s="183" t="s">
        <v>306</v>
      </c>
      <c r="F56" s="183" t="s">
        <v>38</v>
      </c>
      <c r="I56" s="208"/>
    </row>
    <row r="57" spans="1:9">
      <c r="A57" s="208">
        <v>38964</v>
      </c>
      <c r="B57" s="87">
        <v>13000</v>
      </c>
      <c r="C57" s="183" t="s">
        <v>302</v>
      </c>
      <c r="D57" s="183" t="s">
        <v>301</v>
      </c>
      <c r="E57" s="183" t="s">
        <v>306</v>
      </c>
      <c r="F57" s="183" t="s">
        <v>31</v>
      </c>
      <c r="I57" s="208"/>
    </row>
    <row r="58" spans="1:9">
      <c r="A58" s="208">
        <v>38964</v>
      </c>
      <c r="B58" s="87">
        <v>15000</v>
      </c>
      <c r="C58" s="183" t="s">
        <v>302</v>
      </c>
      <c r="D58" s="183" t="s">
        <v>301</v>
      </c>
      <c r="E58" s="183" t="s">
        <v>307</v>
      </c>
      <c r="F58" s="183" t="s">
        <v>31</v>
      </c>
      <c r="I58" s="208"/>
    </row>
    <row r="59" spans="1:9">
      <c r="A59" s="208">
        <v>38964</v>
      </c>
      <c r="B59" s="87">
        <v>12824</v>
      </c>
      <c r="C59" s="183" t="s">
        <v>302</v>
      </c>
      <c r="D59" s="183" t="s">
        <v>301</v>
      </c>
      <c r="E59" s="183" t="s">
        <v>307</v>
      </c>
      <c r="F59" s="183" t="s">
        <v>38</v>
      </c>
      <c r="I59" s="208"/>
    </row>
    <row r="60" spans="1:9">
      <c r="A60" s="208">
        <v>38964</v>
      </c>
      <c r="B60" s="87">
        <v>250</v>
      </c>
      <c r="C60" s="183" t="s">
        <v>304</v>
      </c>
      <c r="D60" s="183" t="s">
        <v>303</v>
      </c>
      <c r="E60" s="183" t="s">
        <v>306</v>
      </c>
      <c r="F60" s="183" t="s">
        <v>31</v>
      </c>
      <c r="I60" s="208"/>
    </row>
    <row r="61" spans="1:9">
      <c r="A61" s="208">
        <v>38964</v>
      </c>
      <c r="B61" s="87">
        <v>3000</v>
      </c>
      <c r="C61" s="183" t="s">
        <v>304</v>
      </c>
      <c r="D61" s="183" t="s">
        <v>301</v>
      </c>
      <c r="E61" s="183" t="s">
        <v>196</v>
      </c>
      <c r="F61" s="183" t="s">
        <v>38</v>
      </c>
      <c r="I61" s="208"/>
    </row>
    <row r="62" spans="1:9">
      <c r="A62" s="208">
        <v>38964</v>
      </c>
      <c r="B62" s="87">
        <v>9095</v>
      </c>
      <c r="C62" s="183" t="s">
        <v>300</v>
      </c>
      <c r="D62" s="183" t="s">
        <v>303</v>
      </c>
      <c r="E62" s="183" t="s">
        <v>196</v>
      </c>
      <c r="F62" s="183" t="s">
        <v>38</v>
      </c>
      <c r="I62" s="208"/>
    </row>
    <row r="63" spans="1:9">
      <c r="A63" s="208">
        <v>38964</v>
      </c>
      <c r="B63" s="87">
        <v>240</v>
      </c>
      <c r="C63" s="183" t="s">
        <v>304</v>
      </c>
      <c r="D63" s="183" t="s">
        <v>301</v>
      </c>
      <c r="E63" s="183" t="s">
        <v>196</v>
      </c>
      <c r="F63" s="183" t="s">
        <v>38</v>
      </c>
      <c r="I63" s="208"/>
    </row>
    <row r="64" spans="1:9">
      <c r="A64" s="208">
        <v>38964</v>
      </c>
      <c r="B64" s="87">
        <v>3075</v>
      </c>
      <c r="C64" s="183" t="s">
        <v>304</v>
      </c>
      <c r="D64" s="183" t="s">
        <v>301</v>
      </c>
      <c r="E64" s="183" t="s">
        <v>307</v>
      </c>
      <c r="F64" s="183" t="s">
        <v>38</v>
      </c>
      <c r="I64" s="208"/>
    </row>
    <row r="65" spans="1:9">
      <c r="A65" s="208">
        <v>38964</v>
      </c>
      <c r="B65" s="87">
        <v>4309</v>
      </c>
      <c r="C65" s="183" t="s">
        <v>305</v>
      </c>
      <c r="D65" s="183" t="s">
        <v>303</v>
      </c>
      <c r="E65" s="183" t="s">
        <v>196</v>
      </c>
      <c r="F65" s="183" t="s">
        <v>38</v>
      </c>
      <c r="I65" s="208"/>
    </row>
    <row r="66" spans="1:9">
      <c r="A66" s="208">
        <v>38964</v>
      </c>
      <c r="B66" s="87">
        <v>12000</v>
      </c>
      <c r="C66" s="183" t="s">
        <v>302</v>
      </c>
      <c r="D66" s="183" t="s">
        <v>301</v>
      </c>
      <c r="E66" s="183" t="s">
        <v>307</v>
      </c>
      <c r="F66" s="183" t="s">
        <v>38</v>
      </c>
      <c r="I66" s="208"/>
    </row>
    <row r="67" spans="1:9">
      <c r="A67" s="208">
        <v>38964</v>
      </c>
      <c r="B67" s="87">
        <v>4000</v>
      </c>
      <c r="C67" s="183" t="s">
        <v>304</v>
      </c>
      <c r="D67" s="183" t="s">
        <v>301</v>
      </c>
      <c r="E67" s="183" t="s">
        <v>196</v>
      </c>
      <c r="F67" s="183" t="s">
        <v>38</v>
      </c>
      <c r="I67" s="208"/>
    </row>
    <row r="68" spans="1:9">
      <c r="A68" s="208">
        <v>38964</v>
      </c>
      <c r="B68" s="87">
        <v>4000</v>
      </c>
      <c r="C68" s="183" t="s">
        <v>304</v>
      </c>
      <c r="D68" s="183" t="s">
        <v>301</v>
      </c>
      <c r="E68" s="183" t="s">
        <v>306</v>
      </c>
      <c r="F68" s="183" t="s">
        <v>38</v>
      </c>
      <c r="I68" s="208"/>
    </row>
    <row r="69" spans="1:9">
      <c r="A69" s="208">
        <v>38964</v>
      </c>
      <c r="B69" s="87">
        <v>2000</v>
      </c>
      <c r="C69" s="183" t="s">
        <v>300</v>
      </c>
      <c r="D69" s="183" t="s">
        <v>301</v>
      </c>
      <c r="E69" s="183" t="s">
        <v>307</v>
      </c>
      <c r="F69" s="183" t="s">
        <v>38</v>
      </c>
      <c r="I69" s="208"/>
    </row>
    <row r="70" spans="1:9">
      <c r="A70" s="208">
        <v>38964</v>
      </c>
      <c r="B70" s="87">
        <v>5025</v>
      </c>
      <c r="C70" s="183" t="s">
        <v>302</v>
      </c>
      <c r="D70" s="183" t="s">
        <v>301</v>
      </c>
      <c r="E70" s="183" t="s">
        <v>306</v>
      </c>
      <c r="F70" s="183" t="s">
        <v>31</v>
      </c>
      <c r="I70" s="208"/>
    </row>
    <row r="71" spans="1:9">
      <c r="A71" s="208">
        <v>38964</v>
      </c>
      <c r="B71" s="87">
        <v>65000</v>
      </c>
      <c r="C71" s="183" t="s">
        <v>305</v>
      </c>
      <c r="D71" s="183" t="s">
        <v>301</v>
      </c>
      <c r="E71" s="183" t="s">
        <v>307</v>
      </c>
      <c r="F71" s="183" t="s">
        <v>38</v>
      </c>
      <c r="I71" s="208"/>
    </row>
    <row r="72" spans="1:9">
      <c r="A72" s="208">
        <v>38964</v>
      </c>
      <c r="B72" s="87">
        <v>6307</v>
      </c>
      <c r="C72" s="183" t="s">
        <v>305</v>
      </c>
      <c r="D72" s="183" t="s">
        <v>303</v>
      </c>
      <c r="E72" s="183" t="s">
        <v>306</v>
      </c>
      <c r="F72" s="183" t="s">
        <v>38</v>
      </c>
      <c r="I72" s="208"/>
    </row>
    <row r="73" spans="1:9">
      <c r="A73" s="208">
        <v>38964</v>
      </c>
      <c r="B73" s="87">
        <v>5000</v>
      </c>
      <c r="C73" s="183" t="s">
        <v>304</v>
      </c>
      <c r="D73" s="183" t="s">
        <v>301</v>
      </c>
      <c r="E73" s="183" t="s">
        <v>306</v>
      </c>
      <c r="F73" s="183" t="s">
        <v>38</v>
      </c>
      <c r="I73" s="208"/>
    </row>
    <row r="74" spans="1:9">
      <c r="A74" s="208">
        <v>38964</v>
      </c>
      <c r="B74" s="87">
        <v>12203</v>
      </c>
      <c r="C74" s="183" t="s">
        <v>302</v>
      </c>
      <c r="D74" s="183" t="s">
        <v>301</v>
      </c>
      <c r="E74" s="183" t="s">
        <v>306</v>
      </c>
      <c r="F74" s="183" t="s">
        <v>38</v>
      </c>
      <c r="I74" s="208"/>
    </row>
    <row r="75" spans="1:9">
      <c r="A75" s="208">
        <v>38964</v>
      </c>
      <c r="B75" s="87">
        <v>6000</v>
      </c>
      <c r="C75" s="183" t="s">
        <v>305</v>
      </c>
      <c r="D75" s="183" t="s">
        <v>301</v>
      </c>
      <c r="E75" s="183" t="s">
        <v>196</v>
      </c>
      <c r="F75" s="183" t="s">
        <v>38</v>
      </c>
      <c r="I75" s="208"/>
    </row>
    <row r="76" spans="1:9">
      <c r="A76" s="208">
        <v>38964</v>
      </c>
      <c r="B76" s="87">
        <v>13215</v>
      </c>
      <c r="C76" s="183" t="s">
        <v>304</v>
      </c>
      <c r="D76" s="183" t="s">
        <v>303</v>
      </c>
      <c r="E76" s="183" t="s">
        <v>306</v>
      </c>
      <c r="F76" s="183" t="s">
        <v>38</v>
      </c>
      <c r="I76" s="208"/>
    </row>
    <row r="77" spans="1:9">
      <c r="A77" s="208">
        <v>38964</v>
      </c>
      <c r="B77" s="87">
        <v>35000</v>
      </c>
      <c r="C77" s="183" t="s">
        <v>302</v>
      </c>
      <c r="D77" s="183" t="s">
        <v>301</v>
      </c>
      <c r="E77" s="183" t="s">
        <v>196</v>
      </c>
      <c r="F77" s="183" t="s">
        <v>38</v>
      </c>
      <c r="I77" s="208"/>
    </row>
    <row r="78" spans="1:9">
      <c r="A78" s="208">
        <v>38964</v>
      </c>
      <c r="B78" s="87">
        <v>13000</v>
      </c>
      <c r="C78" s="183" t="s">
        <v>302</v>
      </c>
      <c r="D78" s="183" t="s">
        <v>301</v>
      </c>
      <c r="E78" s="183" t="s">
        <v>196</v>
      </c>
      <c r="F78" s="183" t="s">
        <v>38</v>
      </c>
      <c r="I78" s="208"/>
    </row>
    <row r="79" spans="1:9">
      <c r="A79" s="208">
        <v>38964</v>
      </c>
      <c r="B79" s="87">
        <v>14548</v>
      </c>
      <c r="C79" s="183" t="s">
        <v>302</v>
      </c>
      <c r="D79" s="183" t="s">
        <v>301</v>
      </c>
      <c r="E79" s="183" t="s">
        <v>196</v>
      </c>
      <c r="F79" s="183" t="s">
        <v>38</v>
      </c>
      <c r="I79" s="208"/>
    </row>
    <row r="80" spans="1:9">
      <c r="A80" s="208">
        <v>38964</v>
      </c>
      <c r="B80" s="87">
        <v>500</v>
      </c>
      <c r="C80" s="183" t="s">
        <v>304</v>
      </c>
      <c r="D80" s="183" t="s">
        <v>303</v>
      </c>
      <c r="E80" s="183" t="s">
        <v>196</v>
      </c>
      <c r="F80" s="183" t="s">
        <v>38</v>
      </c>
      <c r="I80" s="208"/>
    </row>
    <row r="81" spans="1:9">
      <c r="A81" s="208">
        <v>38964</v>
      </c>
      <c r="B81" s="87">
        <v>11000</v>
      </c>
      <c r="C81" s="183" t="s">
        <v>302</v>
      </c>
      <c r="D81" s="183" t="s">
        <v>301</v>
      </c>
      <c r="E81" s="183" t="s">
        <v>196</v>
      </c>
      <c r="F81" s="183" t="s">
        <v>31</v>
      </c>
      <c r="I81" s="208"/>
    </row>
    <row r="82" spans="1:9">
      <c r="A82" s="208">
        <v>38964</v>
      </c>
      <c r="B82" s="87">
        <v>2878</v>
      </c>
      <c r="C82" s="183" t="s">
        <v>305</v>
      </c>
      <c r="D82" s="183" t="s">
        <v>301</v>
      </c>
      <c r="E82" s="183" t="s">
        <v>306</v>
      </c>
      <c r="F82" s="183" t="s">
        <v>38</v>
      </c>
      <c r="I82" s="208"/>
    </row>
    <row r="83" spans="1:9">
      <c r="A83" s="208">
        <v>38964</v>
      </c>
      <c r="B83" s="87">
        <v>9000</v>
      </c>
      <c r="C83" s="183" t="s">
        <v>302</v>
      </c>
      <c r="D83" s="183" t="s">
        <v>303</v>
      </c>
      <c r="E83" s="183" t="s">
        <v>196</v>
      </c>
      <c r="F83" s="183" t="s">
        <v>38</v>
      </c>
      <c r="I83" s="208"/>
    </row>
    <row r="84" spans="1:9">
      <c r="A84" s="208">
        <v>38964</v>
      </c>
      <c r="B84" s="87">
        <v>240</v>
      </c>
      <c r="C84" s="183" t="s">
        <v>304</v>
      </c>
      <c r="D84" s="183" t="s">
        <v>301</v>
      </c>
      <c r="E84" s="183" t="s">
        <v>196</v>
      </c>
      <c r="F84" s="183" t="s">
        <v>38</v>
      </c>
      <c r="I84" s="208"/>
    </row>
    <row r="85" spans="1:9">
      <c r="A85" s="208">
        <v>38964</v>
      </c>
      <c r="B85" s="87">
        <v>50000</v>
      </c>
      <c r="C85" s="183" t="s">
        <v>302</v>
      </c>
      <c r="D85" s="183" t="s">
        <v>301</v>
      </c>
      <c r="E85" s="183" t="s">
        <v>306</v>
      </c>
      <c r="F85" s="183" t="s">
        <v>31</v>
      </c>
      <c r="I85" s="208"/>
    </row>
    <row r="86" spans="1:9">
      <c r="A86" s="208">
        <v>38964</v>
      </c>
      <c r="B86" s="87">
        <v>13519</v>
      </c>
      <c r="C86" s="183" t="s">
        <v>302</v>
      </c>
      <c r="D86" s="183" t="s">
        <v>301</v>
      </c>
      <c r="E86" s="183" t="s">
        <v>196</v>
      </c>
      <c r="F86" s="183" t="s">
        <v>31</v>
      </c>
      <c r="I86" s="208"/>
    </row>
    <row r="87" spans="1:9">
      <c r="A87" s="208">
        <v>38964</v>
      </c>
      <c r="B87" s="87">
        <v>14702</v>
      </c>
      <c r="C87" s="183" t="s">
        <v>302</v>
      </c>
      <c r="D87" s="183" t="s">
        <v>303</v>
      </c>
      <c r="E87" s="183" t="s">
        <v>306</v>
      </c>
      <c r="F87" s="183" t="s">
        <v>31</v>
      </c>
      <c r="I87" s="208"/>
    </row>
    <row r="88" spans="1:9">
      <c r="A88" s="208">
        <v>38965</v>
      </c>
      <c r="B88" s="87">
        <v>9705</v>
      </c>
      <c r="C88" s="183" t="s">
        <v>302</v>
      </c>
      <c r="D88" s="183" t="s">
        <v>301</v>
      </c>
      <c r="E88" s="183" t="s">
        <v>307</v>
      </c>
      <c r="F88" s="183" t="s">
        <v>31</v>
      </c>
      <c r="I88" s="208"/>
    </row>
    <row r="89" spans="1:9">
      <c r="A89" s="208">
        <v>38965</v>
      </c>
      <c r="B89" s="87">
        <v>11135</v>
      </c>
      <c r="C89" s="183" t="s">
        <v>302</v>
      </c>
      <c r="D89" s="183" t="s">
        <v>301</v>
      </c>
      <c r="E89" s="183" t="s">
        <v>196</v>
      </c>
      <c r="F89" s="183" t="s">
        <v>38</v>
      </c>
      <c r="I89" s="208"/>
    </row>
    <row r="90" spans="1:9">
      <c r="A90" s="208">
        <v>38965</v>
      </c>
      <c r="B90" s="87">
        <v>12000</v>
      </c>
      <c r="C90" s="183" t="s">
        <v>302</v>
      </c>
      <c r="D90" s="183" t="s">
        <v>303</v>
      </c>
      <c r="E90" s="183" t="s">
        <v>196</v>
      </c>
      <c r="F90" s="183" t="s">
        <v>38</v>
      </c>
      <c r="I90" s="208"/>
    </row>
    <row r="91" spans="1:9">
      <c r="A91" s="208">
        <v>38965</v>
      </c>
      <c r="B91" s="87">
        <v>1000</v>
      </c>
      <c r="C91" s="183" t="s">
        <v>304</v>
      </c>
      <c r="D91" s="183" t="s">
        <v>301</v>
      </c>
      <c r="E91" s="183" t="s">
        <v>196</v>
      </c>
      <c r="F91" s="183" t="s">
        <v>38</v>
      </c>
      <c r="I91" s="208"/>
    </row>
    <row r="92" spans="1:9">
      <c r="A92" s="208">
        <v>38965</v>
      </c>
      <c r="B92" s="87">
        <v>7434</v>
      </c>
      <c r="C92" s="183" t="s">
        <v>304</v>
      </c>
      <c r="D92" s="183" t="s">
        <v>303</v>
      </c>
      <c r="E92" s="183" t="s">
        <v>196</v>
      </c>
      <c r="F92" s="183" t="s">
        <v>38</v>
      </c>
      <c r="I92" s="208"/>
    </row>
    <row r="93" spans="1:9">
      <c r="A93" s="208">
        <v>38965</v>
      </c>
      <c r="B93" s="87">
        <v>3000</v>
      </c>
      <c r="C93" s="183" t="s">
        <v>304</v>
      </c>
      <c r="D93" s="183" t="s">
        <v>301</v>
      </c>
      <c r="E93" s="183" t="s">
        <v>196</v>
      </c>
      <c r="F93" s="183" t="s">
        <v>31</v>
      </c>
      <c r="I93" s="208"/>
    </row>
    <row r="94" spans="1:9">
      <c r="A94" s="208">
        <v>38965</v>
      </c>
      <c r="B94" s="87">
        <v>13500</v>
      </c>
      <c r="C94" s="183" t="s">
        <v>302</v>
      </c>
      <c r="D94" s="183" t="s">
        <v>301</v>
      </c>
      <c r="E94" s="183" t="s">
        <v>306</v>
      </c>
      <c r="F94" s="183" t="s">
        <v>38</v>
      </c>
      <c r="I94" s="208"/>
    </row>
    <row r="95" spans="1:9">
      <c r="A95" s="208">
        <v>38965</v>
      </c>
      <c r="B95" s="87">
        <v>8456</v>
      </c>
      <c r="C95" s="183" t="s">
        <v>302</v>
      </c>
      <c r="D95" s="183" t="s">
        <v>303</v>
      </c>
      <c r="E95" s="183" t="s">
        <v>196</v>
      </c>
      <c r="F95" s="183" t="s">
        <v>38</v>
      </c>
      <c r="I95" s="208"/>
    </row>
    <row r="96" spans="1:9">
      <c r="A96" s="208">
        <v>38965</v>
      </c>
      <c r="B96" s="87">
        <v>7770</v>
      </c>
      <c r="C96" s="183" t="s">
        <v>302</v>
      </c>
      <c r="D96" s="183" t="s">
        <v>301</v>
      </c>
      <c r="E96" s="183" t="s">
        <v>196</v>
      </c>
      <c r="F96" s="183" t="s">
        <v>38</v>
      </c>
      <c r="I96" s="208"/>
    </row>
    <row r="97" spans="1:9">
      <c r="A97" s="208">
        <v>38965</v>
      </c>
      <c r="B97" s="87">
        <v>4000</v>
      </c>
      <c r="C97" s="183" t="s">
        <v>304</v>
      </c>
      <c r="D97" s="183" t="s">
        <v>303</v>
      </c>
      <c r="E97" s="183" t="s">
        <v>306</v>
      </c>
      <c r="F97" s="183" t="s">
        <v>38</v>
      </c>
      <c r="I97" s="208"/>
    </row>
    <row r="98" spans="1:9">
      <c r="A98" s="208">
        <v>38965</v>
      </c>
      <c r="B98" s="87">
        <v>13000</v>
      </c>
      <c r="C98" s="183" t="s">
        <v>302</v>
      </c>
      <c r="D98" s="183" t="s">
        <v>303</v>
      </c>
      <c r="E98" s="183" t="s">
        <v>307</v>
      </c>
      <c r="F98" s="183" t="s">
        <v>38</v>
      </c>
      <c r="I98" s="208"/>
    </row>
    <row r="99" spans="1:9">
      <c r="A99" s="208">
        <v>38965</v>
      </c>
      <c r="B99" s="87">
        <v>100</v>
      </c>
      <c r="C99" s="183" t="s">
        <v>304</v>
      </c>
      <c r="D99" s="183" t="s">
        <v>301</v>
      </c>
      <c r="E99" s="183" t="s">
        <v>306</v>
      </c>
      <c r="F99" s="183" t="s">
        <v>38</v>
      </c>
      <c r="I99" s="208"/>
    </row>
    <row r="100" spans="1:9">
      <c r="A100" s="208">
        <v>38965</v>
      </c>
      <c r="B100" s="87">
        <v>12310</v>
      </c>
      <c r="C100" s="183" t="s">
        <v>305</v>
      </c>
      <c r="D100" s="183" t="s">
        <v>301</v>
      </c>
      <c r="E100" s="183" t="s">
        <v>307</v>
      </c>
      <c r="F100" s="183" t="s">
        <v>31</v>
      </c>
      <c r="I100" s="208"/>
    </row>
    <row r="101" spans="1:9">
      <c r="A101" s="208">
        <v>38965</v>
      </c>
      <c r="B101" s="87">
        <v>3715</v>
      </c>
      <c r="C101" s="183" t="s">
        <v>304</v>
      </c>
      <c r="D101" s="183" t="s">
        <v>301</v>
      </c>
      <c r="E101" s="183" t="s">
        <v>196</v>
      </c>
      <c r="F101" s="183" t="s">
        <v>38</v>
      </c>
      <c r="I101" s="208"/>
    </row>
    <row r="102" spans="1:9">
      <c r="A102" s="208">
        <v>38965</v>
      </c>
      <c r="B102" s="87">
        <v>4231</v>
      </c>
      <c r="C102" s="183" t="s">
        <v>304</v>
      </c>
      <c r="D102" s="183" t="s">
        <v>303</v>
      </c>
      <c r="E102" s="183" t="s">
        <v>196</v>
      </c>
      <c r="F102" s="183" t="s">
        <v>31</v>
      </c>
      <c r="I102" s="208"/>
    </row>
    <row r="103" spans="1:9">
      <c r="A103" s="208">
        <v>38965</v>
      </c>
      <c r="B103" s="87">
        <v>100</v>
      </c>
      <c r="C103" s="183" t="s">
        <v>304</v>
      </c>
      <c r="D103" s="183" t="s">
        <v>301</v>
      </c>
      <c r="E103" s="183" t="s">
        <v>196</v>
      </c>
      <c r="F103" s="183" t="s">
        <v>38</v>
      </c>
      <c r="I103" s="208"/>
    </row>
    <row r="104" spans="1:9">
      <c r="A104" s="208">
        <v>38965</v>
      </c>
      <c r="B104" s="87">
        <v>3644</v>
      </c>
      <c r="C104" s="183" t="s">
        <v>304</v>
      </c>
      <c r="D104" s="183" t="s">
        <v>301</v>
      </c>
      <c r="E104" s="183" t="s">
        <v>196</v>
      </c>
      <c r="F104" s="183" t="s">
        <v>38</v>
      </c>
      <c r="I104" s="208"/>
    </row>
    <row r="105" spans="1:9">
      <c r="A105" s="208">
        <v>38965</v>
      </c>
      <c r="B105" s="87">
        <v>5701</v>
      </c>
      <c r="C105" s="183" t="s">
        <v>305</v>
      </c>
      <c r="D105" s="183" t="s">
        <v>303</v>
      </c>
      <c r="E105" s="183" t="s">
        <v>196</v>
      </c>
      <c r="F105" s="183" t="s">
        <v>31</v>
      </c>
      <c r="I105" s="208"/>
    </row>
    <row r="106" spans="1:9">
      <c r="A106" s="208">
        <v>38965</v>
      </c>
      <c r="B106" s="87">
        <v>3559</v>
      </c>
      <c r="C106" s="183" t="s">
        <v>305</v>
      </c>
      <c r="D106" s="183" t="s">
        <v>303</v>
      </c>
      <c r="E106" s="183" t="s">
        <v>196</v>
      </c>
      <c r="F106" s="183" t="s">
        <v>38</v>
      </c>
      <c r="I106" s="208"/>
    </row>
    <row r="107" spans="1:9">
      <c r="A107" s="208">
        <v>38965</v>
      </c>
      <c r="B107" s="87">
        <v>5000</v>
      </c>
      <c r="C107" s="183" t="s">
        <v>304</v>
      </c>
      <c r="D107" s="183" t="s">
        <v>301</v>
      </c>
      <c r="E107" s="183" t="s">
        <v>306</v>
      </c>
      <c r="F107" s="183" t="s">
        <v>38</v>
      </c>
      <c r="I107" s="208"/>
    </row>
    <row r="108" spans="1:9">
      <c r="A108" s="208">
        <v>38965</v>
      </c>
      <c r="B108" s="87">
        <v>275</v>
      </c>
      <c r="C108" s="183" t="s">
        <v>304</v>
      </c>
      <c r="D108" s="183" t="s">
        <v>303</v>
      </c>
      <c r="E108" s="183" t="s">
        <v>306</v>
      </c>
      <c r="F108" s="183" t="s">
        <v>38</v>
      </c>
      <c r="I108" s="208"/>
    </row>
    <row r="109" spans="1:9">
      <c r="A109" s="208">
        <v>38965</v>
      </c>
      <c r="B109" s="87">
        <v>11761</v>
      </c>
      <c r="C109" s="183" t="s">
        <v>302</v>
      </c>
      <c r="D109" s="183" t="s">
        <v>301</v>
      </c>
      <c r="E109" s="183" t="s">
        <v>196</v>
      </c>
      <c r="F109" s="183" t="s">
        <v>31</v>
      </c>
      <c r="I109" s="208"/>
    </row>
    <row r="110" spans="1:9">
      <c r="A110" s="208">
        <v>38965</v>
      </c>
      <c r="B110" s="87">
        <v>45000</v>
      </c>
      <c r="C110" s="183" t="s">
        <v>302</v>
      </c>
      <c r="D110" s="183" t="s">
        <v>301</v>
      </c>
      <c r="E110" s="183" t="s">
        <v>307</v>
      </c>
      <c r="F110" s="183" t="s">
        <v>38</v>
      </c>
      <c r="I110" s="208"/>
    </row>
    <row r="111" spans="1:9">
      <c r="A111" s="208">
        <v>38965</v>
      </c>
      <c r="B111" s="87">
        <v>1000</v>
      </c>
      <c r="C111" s="183" t="s">
        <v>305</v>
      </c>
      <c r="D111" s="183" t="s">
        <v>303</v>
      </c>
      <c r="E111" s="183" t="s">
        <v>306</v>
      </c>
      <c r="F111" s="183" t="s">
        <v>38</v>
      </c>
      <c r="I111" s="208"/>
    </row>
    <row r="112" spans="1:9">
      <c r="A112" s="208">
        <v>38965</v>
      </c>
      <c r="B112" s="87">
        <v>200</v>
      </c>
      <c r="C112" s="183" t="s">
        <v>304</v>
      </c>
      <c r="D112" s="183" t="s">
        <v>301</v>
      </c>
      <c r="E112" s="183" t="s">
        <v>307</v>
      </c>
      <c r="F112" s="183" t="s">
        <v>38</v>
      </c>
      <c r="I112" s="208"/>
    </row>
    <row r="113" spans="1:9">
      <c r="A113" s="208">
        <v>38965</v>
      </c>
      <c r="B113" s="87">
        <v>3000</v>
      </c>
      <c r="C113" s="183" t="s">
        <v>304</v>
      </c>
      <c r="D113" s="183" t="s">
        <v>301</v>
      </c>
      <c r="E113" s="183" t="s">
        <v>306</v>
      </c>
      <c r="F113" s="183" t="s">
        <v>31</v>
      </c>
      <c r="I113" s="208"/>
    </row>
    <row r="114" spans="1:9">
      <c r="A114" s="208">
        <v>38965</v>
      </c>
      <c r="B114" s="87">
        <v>10135</v>
      </c>
      <c r="C114" s="183" t="s">
        <v>305</v>
      </c>
      <c r="D114" s="183" t="s">
        <v>303</v>
      </c>
      <c r="E114" s="183" t="s">
        <v>196</v>
      </c>
      <c r="F114" s="183" t="s">
        <v>31</v>
      </c>
      <c r="I114" s="208"/>
    </row>
    <row r="115" spans="1:9">
      <c r="A115" s="208">
        <v>38965</v>
      </c>
      <c r="B115" s="87">
        <v>7000</v>
      </c>
      <c r="C115" s="183" t="s">
        <v>300</v>
      </c>
      <c r="D115" s="183" t="s">
        <v>301</v>
      </c>
      <c r="E115" s="183" t="s">
        <v>306</v>
      </c>
      <c r="F115" s="183" t="s">
        <v>38</v>
      </c>
      <c r="I115" s="208"/>
    </row>
    <row r="116" spans="1:9">
      <c r="A116" s="208">
        <v>38965</v>
      </c>
      <c r="B116" s="87">
        <v>5807</v>
      </c>
      <c r="C116" s="183" t="s">
        <v>302</v>
      </c>
      <c r="D116" s="183" t="s">
        <v>301</v>
      </c>
      <c r="E116" s="183" t="s">
        <v>306</v>
      </c>
      <c r="F116" s="183" t="s">
        <v>31</v>
      </c>
      <c r="I116" s="208"/>
    </row>
    <row r="117" spans="1:9">
      <c r="A117" s="208">
        <v>38965</v>
      </c>
      <c r="B117" s="87">
        <v>17000</v>
      </c>
      <c r="C117" s="183" t="s">
        <v>302</v>
      </c>
      <c r="D117" s="183" t="s">
        <v>301</v>
      </c>
      <c r="E117" s="183" t="s">
        <v>307</v>
      </c>
      <c r="F117" s="183" t="s">
        <v>38</v>
      </c>
      <c r="I117" s="208"/>
    </row>
    <row r="118" spans="1:9">
      <c r="A118" s="208">
        <v>38965</v>
      </c>
      <c r="B118" s="87">
        <v>7839</v>
      </c>
      <c r="C118" s="183" t="s">
        <v>302</v>
      </c>
      <c r="D118" s="183" t="s">
        <v>303</v>
      </c>
      <c r="E118" s="183" t="s">
        <v>196</v>
      </c>
      <c r="F118" s="183" t="s">
        <v>38</v>
      </c>
      <c r="I118" s="208"/>
    </row>
    <row r="119" spans="1:9">
      <c r="A119" s="208">
        <v>38965</v>
      </c>
      <c r="B119" s="87">
        <v>10612</v>
      </c>
      <c r="C119" s="183" t="s">
        <v>305</v>
      </c>
      <c r="D119" s="183" t="s">
        <v>301</v>
      </c>
      <c r="E119" s="183" t="s">
        <v>306</v>
      </c>
      <c r="F119" s="183" t="s">
        <v>38</v>
      </c>
      <c r="I119" s="208"/>
    </row>
    <row r="120" spans="1:9">
      <c r="A120" s="208">
        <v>38965</v>
      </c>
      <c r="B120" s="87">
        <v>200</v>
      </c>
      <c r="C120" s="183" t="s">
        <v>304</v>
      </c>
      <c r="D120" s="183" t="s">
        <v>303</v>
      </c>
      <c r="E120" s="183" t="s">
        <v>307</v>
      </c>
      <c r="F120" s="183" t="s">
        <v>38</v>
      </c>
      <c r="I120" s="208"/>
    </row>
    <row r="121" spans="1:9">
      <c r="A121" s="208">
        <v>38966</v>
      </c>
      <c r="B121" s="87">
        <v>400</v>
      </c>
      <c r="C121" s="183" t="s">
        <v>304</v>
      </c>
      <c r="D121" s="183" t="s">
        <v>303</v>
      </c>
      <c r="E121" s="183" t="s">
        <v>196</v>
      </c>
      <c r="F121" s="183" t="s">
        <v>38</v>
      </c>
      <c r="I121" s="208"/>
    </row>
    <row r="122" spans="1:9">
      <c r="A122" s="208">
        <v>38966</v>
      </c>
      <c r="B122" s="87">
        <v>14158</v>
      </c>
      <c r="C122" s="183" t="s">
        <v>304</v>
      </c>
      <c r="D122" s="183" t="s">
        <v>301</v>
      </c>
      <c r="E122" s="183" t="s">
        <v>307</v>
      </c>
      <c r="F122" s="183" t="s">
        <v>31</v>
      </c>
      <c r="I122" s="208"/>
    </row>
    <row r="123" spans="1:9">
      <c r="A123" s="208">
        <v>38966</v>
      </c>
      <c r="B123" s="87">
        <v>6762</v>
      </c>
      <c r="C123" s="183" t="s">
        <v>305</v>
      </c>
      <c r="D123" s="183" t="s">
        <v>301</v>
      </c>
      <c r="E123" s="183" t="s">
        <v>196</v>
      </c>
      <c r="F123" s="183" t="s">
        <v>38</v>
      </c>
      <c r="I123" s="208"/>
    </row>
    <row r="124" spans="1:9">
      <c r="A124" s="208">
        <v>38966</v>
      </c>
      <c r="B124" s="87">
        <v>11719</v>
      </c>
      <c r="C124" s="183" t="s">
        <v>304</v>
      </c>
      <c r="D124" s="183" t="s">
        <v>301</v>
      </c>
      <c r="E124" s="183" t="s">
        <v>307</v>
      </c>
      <c r="F124" s="183" t="s">
        <v>38</v>
      </c>
      <c r="I124" s="208"/>
    </row>
    <row r="125" spans="1:9">
      <c r="A125" s="208">
        <v>38966</v>
      </c>
      <c r="B125" s="87">
        <v>500</v>
      </c>
      <c r="C125" s="183" t="s">
        <v>305</v>
      </c>
      <c r="D125" s="183" t="s">
        <v>301</v>
      </c>
      <c r="E125" s="183" t="s">
        <v>307</v>
      </c>
      <c r="F125" s="183" t="s">
        <v>38</v>
      </c>
      <c r="I125" s="208"/>
    </row>
    <row r="126" spans="1:9">
      <c r="A126" s="208">
        <v>38966</v>
      </c>
      <c r="B126" s="87">
        <v>5000</v>
      </c>
      <c r="C126" s="183" t="s">
        <v>302</v>
      </c>
      <c r="D126" s="183" t="s">
        <v>301</v>
      </c>
      <c r="E126" s="183" t="s">
        <v>306</v>
      </c>
      <c r="F126" s="183" t="s">
        <v>38</v>
      </c>
      <c r="I126" s="208"/>
    </row>
    <row r="127" spans="1:9">
      <c r="A127" s="208">
        <v>38966</v>
      </c>
      <c r="B127" s="87">
        <v>11552</v>
      </c>
      <c r="C127" s="183" t="s">
        <v>302</v>
      </c>
      <c r="D127" s="183" t="s">
        <v>301</v>
      </c>
      <c r="E127" s="183" t="s">
        <v>306</v>
      </c>
      <c r="F127" s="183" t="s">
        <v>31</v>
      </c>
      <c r="I127" s="208"/>
    </row>
    <row r="128" spans="1:9">
      <c r="A128" s="208">
        <v>38966</v>
      </c>
      <c r="B128" s="87">
        <v>7342</v>
      </c>
      <c r="C128" s="183" t="s">
        <v>304</v>
      </c>
      <c r="D128" s="183" t="s">
        <v>301</v>
      </c>
      <c r="E128" s="183" t="s">
        <v>196</v>
      </c>
      <c r="F128" s="183" t="s">
        <v>38</v>
      </c>
      <c r="I128" s="208"/>
    </row>
    <row r="129" spans="1:9">
      <c r="A129" s="208">
        <v>38966</v>
      </c>
      <c r="B129" s="87">
        <v>90000</v>
      </c>
      <c r="C129" s="183" t="s">
        <v>302</v>
      </c>
      <c r="D129" s="183" t="s">
        <v>301</v>
      </c>
      <c r="E129" s="183" t="s">
        <v>196</v>
      </c>
      <c r="F129" s="183" t="s">
        <v>38</v>
      </c>
      <c r="I129" s="208"/>
    </row>
    <row r="130" spans="1:9">
      <c r="A130" s="208">
        <v>38966</v>
      </c>
      <c r="B130" s="87">
        <v>11828</v>
      </c>
      <c r="C130" s="183" t="s">
        <v>302</v>
      </c>
      <c r="D130" s="183" t="s">
        <v>301</v>
      </c>
      <c r="E130" s="183" t="s">
        <v>196</v>
      </c>
      <c r="F130" s="183" t="s">
        <v>31</v>
      </c>
      <c r="I130" s="208"/>
    </row>
    <row r="131" spans="1:9">
      <c r="A131" s="208">
        <v>38966</v>
      </c>
      <c r="B131" s="87">
        <v>14644</v>
      </c>
      <c r="C131" s="183" t="s">
        <v>302</v>
      </c>
      <c r="D131" s="183" t="s">
        <v>301</v>
      </c>
      <c r="E131" s="183" t="s">
        <v>307</v>
      </c>
      <c r="F131" s="183" t="s">
        <v>31</v>
      </c>
      <c r="I131" s="208"/>
    </row>
    <row r="132" spans="1:9">
      <c r="A132" s="208">
        <v>38966</v>
      </c>
      <c r="B132" s="87">
        <v>3820</v>
      </c>
      <c r="C132" s="183" t="s">
        <v>304</v>
      </c>
      <c r="D132" s="183" t="s">
        <v>301</v>
      </c>
      <c r="E132" s="183" t="s">
        <v>306</v>
      </c>
      <c r="F132" s="183" t="s">
        <v>38</v>
      </c>
      <c r="I132" s="208"/>
    </row>
    <row r="133" spans="1:9">
      <c r="A133" s="208">
        <v>38966</v>
      </c>
      <c r="B133" s="87">
        <v>100</v>
      </c>
      <c r="C133" s="183" t="s">
        <v>304</v>
      </c>
      <c r="D133" s="183" t="s">
        <v>301</v>
      </c>
      <c r="E133" s="183" t="s">
        <v>196</v>
      </c>
      <c r="F133" s="183" t="s">
        <v>38</v>
      </c>
      <c r="I133" s="208"/>
    </row>
    <row r="134" spans="1:9">
      <c r="A134" s="208">
        <v>38966</v>
      </c>
      <c r="B134" s="87">
        <v>10000</v>
      </c>
      <c r="C134" s="183" t="s">
        <v>300</v>
      </c>
      <c r="D134" s="183" t="s">
        <v>303</v>
      </c>
      <c r="E134" s="183" t="s">
        <v>306</v>
      </c>
      <c r="F134" s="183" t="s">
        <v>38</v>
      </c>
      <c r="I134" s="208"/>
    </row>
    <row r="135" spans="1:9">
      <c r="A135" s="208">
        <v>38966</v>
      </c>
      <c r="B135" s="87">
        <v>15208</v>
      </c>
      <c r="C135" s="183" t="s">
        <v>302</v>
      </c>
      <c r="D135" s="183" t="s">
        <v>301</v>
      </c>
      <c r="E135" s="183" t="s">
        <v>196</v>
      </c>
      <c r="F135" s="183" t="s">
        <v>38</v>
      </c>
      <c r="I135" s="208"/>
    </row>
    <row r="136" spans="1:9">
      <c r="A136" s="208">
        <v>38966</v>
      </c>
      <c r="B136" s="87">
        <v>7777</v>
      </c>
      <c r="C136" s="183" t="s">
        <v>304</v>
      </c>
      <c r="D136" s="183" t="s">
        <v>303</v>
      </c>
      <c r="E136" s="183" t="s">
        <v>307</v>
      </c>
      <c r="F136" s="183" t="s">
        <v>38</v>
      </c>
      <c r="I136" s="208"/>
    </row>
    <row r="137" spans="1:9">
      <c r="A137" s="208">
        <v>38966</v>
      </c>
      <c r="B137" s="87">
        <v>13574</v>
      </c>
      <c r="C137" s="183" t="s">
        <v>305</v>
      </c>
      <c r="D137" s="183" t="s">
        <v>301</v>
      </c>
      <c r="E137" s="183" t="s">
        <v>196</v>
      </c>
      <c r="F137" s="183" t="s">
        <v>31</v>
      </c>
      <c r="I137" s="208"/>
    </row>
    <row r="138" spans="1:9">
      <c r="A138" s="208">
        <v>38966</v>
      </c>
      <c r="B138" s="87">
        <v>7000</v>
      </c>
      <c r="C138" s="183" t="s">
        <v>305</v>
      </c>
      <c r="D138" s="183" t="s">
        <v>301</v>
      </c>
      <c r="E138" s="183" t="s">
        <v>306</v>
      </c>
      <c r="F138" s="183" t="s">
        <v>31</v>
      </c>
      <c r="I138" s="208"/>
    </row>
    <row r="139" spans="1:9">
      <c r="A139" s="208">
        <v>38966</v>
      </c>
      <c r="B139" s="87">
        <v>8371</v>
      </c>
      <c r="C139" s="183" t="s">
        <v>305</v>
      </c>
      <c r="D139" s="183" t="s">
        <v>303</v>
      </c>
      <c r="E139" s="183" t="s">
        <v>196</v>
      </c>
      <c r="F139" s="183" t="s">
        <v>31</v>
      </c>
      <c r="I139" s="208"/>
    </row>
    <row r="140" spans="1:9">
      <c r="A140" s="208">
        <v>38966</v>
      </c>
      <c r="B140" s="87">
        <v>12455</v>
      </c>
      <c r="C140" s="183" t="s">
        <v>300</v>
      </c>
      <c r="D140" s="183" t="s">
        <v>303</v>
      </c>
      <c r="E140" s="183" t="s">
        <v>306</v>
      </c>
      <c r="F140" s="183" t="s">
        <v>38</v>
      </c>
      <c r="I140" s="208"/>
    </row>
    <row r="141" spans="1:9">
      <c r="A141" s="208">
        <v>38966</v>
      </c>
      <c r="B141" s="87">
        <v>13669</v>
      </c>
      <c r="C141" s="183" t="s">
        <v>302</v>
      </c>
      <c r="D141" s="183" t="s">
        <v>303</v>
      </c>
      <c r="E141" s="183" t="s">
        <v>196</v>
      </c>
      <c r="F141" s="183" t="s">
        <v>31</v>
      </c>
      <c r="I141" s="208"/>
    </row>
    <row r="142" spans="1:9">
      <c r="A142" s="208">
        <v>38966</v>
      </c>
      <c r="B142" s="87">
        <v>200</v>
      </c>
      <c r="C142" s="183" t="s">
        <v>305</v>
      </c>
      <c r="D142" s="183" t="s">
        <v>303</v>
      </c>
      <c r="E142" s="183" t="s">
        <v>196</v>
      </c>
      <c r="F142" s="183" t="s">
        <v>38</v>
      </c>
      <c r="I142" s="208"/>
    </row>
    <row r="143" spans="1:9">
      <c r="A143" s="208">
        <v>38966</v>
      </c>
      <c r="B143" s="87">
        <v>5221</v>
      </c>
      <c r="C143" s="183" t="s">
        <v>304</v>
      </c>
      <c r="D143" s="183" t="s">
        <v>303</v>
      </c>
      <c r="E143" s="183" t="s">
        <v>196</v>
      </c>
      <c r="F143" s="183" t="s">
        <v>31</v>
      </c>
      <c r="I143" s="208"/>
    </row>
    <row r="144" spans="1:9">
      <c r="A144" s="208">
        <v>38966</v>
      </c>
      <c r="B144" s="87">
        <v>12000</v>
      </c>
      <c r="C144" s="183" t="s">
        <v>302</v>
      </c>
      <c r="D144" s="183" t="s">
        <v>301</v>
      </c>
      <c r="E144" s="183" t="s">
        <v>306</v>
      </c>
      <c r="F144" s="183" t="s">
        <v>38</v>
      </c>
      <c r="I144" s="208"/>
    </row>
    <row r="145" spans="1:9">
      <c r="A145" s="208">
        <v>38966</v>
      </c>
      <c r="B145" s="87">
        <v>3807</v>
      </c>
      <c r="C145" s="183" t="s">
        <v>304</v>
      </c>
      <c r="D145" s="183" t="s">
        <v>301</v>
      </c>
      <c r="E145" s="183" t="s">
        <v>307</v>
      </c>
      <c r="F145" s="183" t="s">
        <v>38</v>
      </c>
      <c r="I145" s="208"/>
    </row>
    <row r="146" spans="1:9">
      <c r="A146" s="208">
        <v>38966</v>
      </c>
      <c r="B146" s="87">
        <v>14841</v>
      </c>
      <c r="C146" s="183" t="s">
        <v>302</v>
      </c>
      <c r="D146" s="183" t="s">
        <v>303</v>
      </c>
      <c r="E146" s="183" t="s">
        <v>306</v>
      </c>
      <c r="F146" s="183" t="s">
        <v>38</v>
      </c>
      <c r="I146" s="208"/>
    </row>
    <row r="147" spans="1:9">
      <c r="A147" s="208">
        <v>38966</v>
      </c>
      <c r="B147" s="87">
        <v>10056</v>
      </c>
      <c r="C147" s="183" t="s">
        <v>304</v>
      </c>
      <c r="D147" s="183" t="s">
        <v>303</v>
      </c>
      <c r="E147" s="183" t="s">
        <v>306</v>
      </c>
      <c r="F147" s="183" t="s">
        <v>31</v>
      </c>
      <c r="I147" s="208"/>
    </row>
    <row r="148" spans="1:9">
      <c r="A148" s="208">
        <v>38966</v>
      </c>
      <c r="B148" s="87">
        <v>10219</v>
      </c>
      <c r="C148" s="183" t="s">
        <v>304</v>
      </c>
      <c r="D148" s="183" t="s">
        <v>301</v>
      </c>
      <c r="E148" s="183" t="s">
        <v>196</v>
      </c>
      <c r="F148" s="183" t="s">
        <v>38</v>
      </c>
      <c r="I148" s="208"/>
    </row>
    <row r="149" spans="1:9">
      <c r="A149" s="208">
        <v>38966</v>
      </c>
      <c r="B149" s="87">
        <v>133</v>
      </c>
      <c r="C149" s="183" t="s">
        <v>304</v>
      </c>
      <c r="D149" s="183" t="s">
        <v>301</v>
      </c>
      <c r="E149" s="183" t="s">
        <v>307</v>
      </c>
      <c r="F149" s="183" t="s">
        <v>38</v>
      </c>
      <c r="I149" s="208"/>
    </row>
    <row r="150" spans="1:9">
      <c r="A150" s="208">
        <v>38966</v>
      </c>
      <c r="B150" s="87">
        <v>5000</v>
      </c>
      <c r="C150" s="183" t="s">
        <v>305</v>
      </c>
      <c r="D150" s="183" t="s">
        <v>301</v>
      </c>
      <c r="E150" s="183" t="s">
        <v>306</v>
      </c>
      <c r="F150" s="183" t="s">
        <v>38</v>
      </c>
      <c r="I150" s="208"/>
    </row>
    <row r="151" spans="1:9">
      <c r="A151" s="208">
        <v>38966</v>
      </c>
      <c r="B151" s="87">
        <v>124</v>
      </c>
      <c r="C151" s="183" t="s">
        <v>304</v>
      </c>
      <c r="D151" s="183" t="s">
        <v>303</v>
      </c>
      <c r="E151" s="183" t="s">
        <v>196</v>
      </c>
      <c r="F151" s="183" t="s">
        <v>38</v>
      </c>
      <c r="I151" s="208"/>
    </row>
    <row r="152" spans="1:9">
      <c r="A152" s="208">
        <v>38966</v>
      </c>
      <c r="B152" s="87">
        <v>5000</v>
      </c>
      <c r="C152" s="183" t="s">
        <v>302</v>
      </c>
      <c r="D152" s="183" t="s">
        <v>301</v>
      </c>
      <c r="E152" s="183" t="s">
        <v>196</v>
      </c>
      <c r="F152" s="183" t="s">
        <v>31</v>
      </c>
      <c r="I152" s="208"/>
    </row>
    <row r="153" spans="1:9">
      <c r="A153" s="208">
        <v>38967</v>
      </c>
      <c r="B153" s="87">
        <v>4005</v>
      </c>
      <c r="C153" s="183" t="s">
        <v>302</v>
      </c>
      <c r="D153" s="183" t="s">
        <v>303</v>
      </c>
      <c r="E153" s="183" t="s">
        <v>307</v>
      </c>
      <c r="F153" s="183" t="s">
        <v>38</v>
      </c>
      <c r="I153" s="208"/>
    </row>
    <row r="154" spans="1:9">
      <c r="A154" s="208">
        <v>38967</v>
      </c>
      <c r="B154" s="87">
        <v>13519</v>
      </c>
      <c r="C154" s="183" t="s">
        <v>302</v>
      </c>
      <c r="D154" s="183" t="s">
        <v>301</v>
      </c>
      <c r="E154" s="183" t="s">
        <v>196</v>
      </c>
      <c r="F154" s="183" t="s">
        <v>38</v>
      </c>
      <c r="I154" s="208"/>
    </row>
    <row r="155" spans="1:9">
      <c r="A155" s="208">
        <v>38967</v>
      </c>
      <c r="B155" s="87">
        <v>4405</v>
      </c>
      <c r="C155" s="183" t="s">
        <v>305</v>
      </c>
      <c r="D155" s="183" t="s">
        <v>301</v>
      </c>
      <c r="E155" s="183" t="s">
        <v>307</v>
      </c>
      <c r="F155" s="183" t="s">
        <v>38</v>
      </c>
      <c r="I155" s="208"/>
    </row>
    <row r="156" spans="1:9">
      <c r="A156" s="208">
        <v>38967</v>
      </c>
      <c r="B156" s="87">
        <v>10373</v>
      </c>
      <c r="C156" s="183" t="s">
        <v>302</v>
      </c>
      <c r="D156" s="183" t="s">
        <v>301</v>
      </c>
      <c r="E156" s="183" t="s">
        <v>307</v>
      </c>
      <c r="F156" s="183" t="s">
        <v>38</v>
      </c>
      <c r="I156" s="208"/>
    </row>
    <row r="157" spans="1:9">
      <c r="A157" s="208">
        <v>38967</v>
      </c>
      <c r="B157" s="87">
        <v>12164</v>
      </c>
      <c r="C157" s="183" t="s">
        <v>302</v>
      </c>
      <c r="D157" s="183" t="s">
        <v>301</v>
      </c>
      <c r="E157" s="183" t="s">
        <v>307</v>
      </c>
      <c r="F157" s="183" t="s">
        <v>38</v>
      </c>
      <c r="I157" s="208"/>
    </row>
    <row r="158" spans="1:9">
      <c r="A158" s="208">
        <v>38967</v>
      </c>
      <c r="B158" s="87">
        <v>250</v>
      </c>
      <c r="C158" s="183" t="s">
        <v>305</v>
      </c>
      <c r="D158" s="183" t="s">
        <v>301</v>
      </c>
      <c r="E158" s="183" t="s">
        <v>306</v>
      </c>
      <c r="F158" s="183" t="s">
        <v>38</v>
      </c>
      <c r="I158" s="208"/>
    </row>
    <row r="159" spans="1:9">
      <c r="A159" s="208">
        <v>38967</v>
      </c>
      <c r="B159" s="87">
        <v>2878</v>
      </c>
      <c r="C159" s="183" t="s">
        <v>305</v>
      </c>
      <c r="D159" s="183" t="s">
        <v>301</v>
      </c>
      <c r="E159" s="183" t="s">
        <v>306</v>
      </c>
      <c r="F159" s="183" t="s">
        <v>38</v>
      </c>
      <c r="I159" s="208"/>
    </row>
    <row r="160" spans="1:9">
      <c r="A160" s="208">
        <v>38967</v>
      </c>
      <c r="B160" s="87">
        <v>344</v>
      </c>
      <c r="C160" s="183" t="s">
        <v>304</v>
      </c>
      <c r="D160" s="183" t="s">
        <v>301</v>
      </c>
      <c r="E160" s="183" t="s">
        <v>307</v>
      </c>
      <c r="F160" s="183" t="s">
        <v>38</v>
      </c>
      <c r="I160" s="208"/>
    </row>
    <row r="161" spans="1:9">
      <c r="A161" s="208">
        <v>38967</v>
      </c>
      <c r="B161" s="87">
        <v>4000</v>
      </c>
      <c r="C161" s="183" t="s">
        <v>304</v>
      </c>
      <c r="D161" s="183" t="s">
        <v>303</v>
      </c>
      <c r="E161" s="183" t="s">
        <v>306</v>
      </c>
      <c r="F161" s="183" t="s">
        <v>38</v>
      </c>
      <c r="I161" s="208"/>
    </row>
    <row r="162" spans="1:9">
      <c r="A162" s="208">
        <v>38967</v>
      </c>
      <c r="B162" s="87">
        <v>12000</v>
      </c>
      <c r="C162" s="183" t="s">
        <v>302</v>
      </c>
      <c r="D162" s="183" t="s">
        <v>301</v>
      </c>
      <c r="E162" s="183" t="s">
        <v>306</v>
      </c>
      <c r="F162" s="183" t="s">
        <v>38</v>
      </c>
      <c r="I162" s="208"/>
    </row>
    <row r="163" spans="1:9">
      <c r="A163" s="208">
        <v>38967</v>
      </c>
      <c r="B163" s="87">
        <v>7277</v>
      </c>
      <c r="C163" s="183" t="s">
        <v>300</v>
      </c>
      <c r="D163" s="183" t="s">
        <v>301</v>
      </c>
      <c r="E163" s="183" t="s">
        <v>306</v>
      </c>
      <c r="F163" s="183" t="s">
        <v>38</v>
      </c>
      <c r="I163" s="208"/>
    </row>
    <row r="164" spans="1:9">
      <c r="A164" s="208">
        <v>38967</v>
      </c>
      <c r="B164" s="87">
        <v>11000</v>
      </c>
      <c r="C164" s="183" t="s">
        <v>302</v>
      </c>
      <c r="D164" s="183" t="s">
        <v>301</v>
      </c>
      <c r="E164" s="183" t="s">
        <v>196</v>
      </c>
      <c r="F164" s="183" t="s">
        <v>31</v>
      </c>
      <c r="I164" s="208"/>
    </row>
    <row r="165" spans="1:9">
      <c r="A165" s="208">
        <v>38967</v>
      </c>
      <c r="B165" s="87">
        <v>4000</v>
      </c>
      <c r="C165" s="183" t="s">
        <v>304</v>
      </c>
      <c r="D165" s="183" t="s">
        <v>301</v>
      </c>
      <c r="E165" s="183" t="s">
        <v>196</v>
      </c>
      <c r="F165" s="183" t="s">
        <v>31</v>
      </c>
      <c r="I165" s="208"/>
    </row>
    <row r="166" spans="1:9">
      <c r="A166" s="208">
        <v>38967</v>
      </c>
      <c r="B166" s="87">
        <v>5282</v>
      </c>
      <c r="C166" s="183" t="s">
        <v>304</v>
      </c>
      <c r="D166" s="183" t="s">
        <v>303</v>
      </c>
      <c r="E166" s="183" t="s">
        <v>196</v>
      </c>
      <c r="F166" s="183" t="s">
        <v>38</v>
      </c>
      <c r="I166" s="208"/>
    </row>
    <row r="167" spans="1:9">
      <c r="A167" s="208">
        <v>38967</v>
      </c>
      <c r="B167" s="87">
        <v>14974</v>
      </c>
      <c r="C167" s="183" t="s">
        <v>304</v>
      </c>
      <c r="D167" s="183" t="s">
        <v>303</v>
      </c>
      <c r="E167" s="183" t="s">
        <v>196</v>
      </c>
      <c r="F167" s="183" t="s">
        <v>38</v>
      </c>
      <c r="I167" s="208"/>
    </row>
    <row r="168" spans="1:9">
      <c r="A168" s="208">
        <v>38967</v>
      </c>
      <c r="B168" s="87">
        <v>500</v>
      </c>
      <c r="C168" s="183" t="s">
        <v>304</v>
      </c>
      <c r="D168" s="183" t="s">
        <v>301</v>
      </c>
      <c r="E168" s="183" t="s">
        <v>306</v>
      </c>
      <c r="F168" s="183" t="s">
        <v>38</v>
      </c>
      <c r="I168" s="208"/>
    </row>
    <row r="169" spans="1:9">
      <c r="A169" s="208">
        <v>38967</v>
      </c>
      <c r="B169" s="87">
        <v>13390</v>
      </c>
      <c r="C169" s="183" t="s">
        <v>305</v>
      </c>
      <c r="D169" s="183" t="s">
        <v>301</v>
      </c>
      <c r="E169" s="183" t="s">
        <v>196</v>
      </c>
      <c r="F169" s="183" t="s">
        <v>31</v>
      </c>
      <c r="I169" s="208"/>
    </row>
    <row r="170" spans="1:9">
      <c r="A170" s="208">
        <v>38967</v>
      </c>
      <c r="B170" s="87">
        <v>12063</v>
      </c>
      <c r="C170" s="183" t="s">
        <v>305</v>
      </c>
      <c r="D170" s="183" t="s">
        <v>301</v>
      </c>
      <c r="E170" s="183" t="s">
        <v>307</v>
      </c>
      <c r="F170" s="183" t="s">
        <v>31</v>
      </c>
      <c r="I170" s="208"/>
    </row>
    <row r="171" spans="1:9">
      <c r="A171" s="208">
        <v>38967</v>
      </c>
      <c r="B171" s="87">
        <v>500</v>
      </c>
      <c r="C171" s="183" t="s">
        <v>304</v>
      </c>
      <c r="D171" s="183" t="s">
        <v>301</v>
      </c>
      <c r="E171" s="183" t="s">
        <v>307</v>
      </c>
      <c r="F171" s="183" t="s">
        <v>38</v>
      </c>
      <c r="I171" s="208"/>
    </row>
    <row r="172" spans="1:9">
      <c r="A172" s="208">
        <v>38967</v>
      </c>
      <c r="B172" s="87">
        <v>600</v>
      </c>
      <c r="C172" s="183" t="s">
        <v>305</v>
      </c>
      <c r="D172" s="183" t="s">
        <v>301</v>
      </c>
      <c r="E172" s="183" t="s">
        <v>196</v>
      </c>
      <c r="F172" s="183" t="s">
        <v>38</v>
      </c>
      <c r="I172" s="208"/>
    </row>
    <row r="173" spans="1:9">
      <c r="A173" s="208">
        <v>38967</v>
      </c>
      <c r="B173" s="87">
        <v>15703</v>
      </c>
      <c r="C173" s="183" t="s">
        <v>302</v>
      </c>
      <c r="D173" s="183" t="s">
        <v>301</v>
      </c>
      <c r="E173" s="183" t="s">
        <v>196</v>
      </c>
      <c r="F173" s="183" t="s">
        <v>38</v>
      </c>
      <c r="I173" s="208"/>
    </row>
    <row r="174" spans="1:9">
      <c r="A174" s="208">
        <v>38967</v>
      </c>
      <c r="B174" s="87">
        <v>8000</v>
      </c>
      <c r="C174" s="183" t="s">
        <v>305</v>
      </c>
      <c r="D174" s="183" t="s">
        <v>303</v>
      </c>
      <c r="E174" s="183" t="s">
        <v>196</v>
      </c>
      <c r="F174" s="183" t="s">
        <v>38</v>
      </c>
      <c r="I174" s="208"/>
    </row>
    <row r="175" spans="1:9">
      <c r="A175" s="208">
        <v>38967</v>
      </c>
      <c r="B175" s="87">
        <v>14548</v>
      </c>
      <c r="C175" s="183" t="s">
        <v>302</v>
      </c>
      <c r="D175" s="183" t="s">
        <v>301</v>
      </c>
      <c r="E175" s="183" t="s">
        <v>196</v>
      </c>
      <c r="F175" s="183" t="s">
        <v>38</v>
      </c>
      <c r="I175" s="208"/>
    </row>
    <row r="176" spans="1:9">
      <c r="A176" s="208">
        <v>38967</v>
      </c>
      <c r="B176" s="87">
        <v>13903</v>
      </c>
      <c r="C176" s="183" t="s">
        <v>302</v>
      </c>
      <c r="D176" s="183" t="s">
        <v>301</v>
      </c>
      <c r="E176" s="183" t="s">
        <v>196</v>
      </c>
      <c r="F176" s="183" t="s">
        <v>38</v>
      </c>
      <c r="I176" s="208"/>
    </row>
    <row r="177" spans="1:9">
      <c r="A177" s="208">
        <v>38967</v>
      </c>
      <c r="B177" s="87">
        <v>6307</v>
      </c>
      <c r="C177" s="183" t="s">
        <v>305</v>
      </c>
      <c r="D177" s="183" t="s">
        <v>303</v>
      </c>
      <c r="E177" s="183" t="s">
        <v>306</v>
      </c>
      <c r="F177" s="183" t="s">
        <v>38</v>
      </c>
      <c r="I177" s="208"/>
    </row>
    <row r="178" spans="1:9">
      <c r="A178" s="208">
        <v>38967</v>
      </c>
      <c r="B178" s="87">
        <v>3171</v>
      </c>
      <c r="C178" s="183" t="s">
        <v>304</v>
      </c>
      <c r="D178" s="183" t="s">
        <v>301</v>
      </c>
      <c r="E178" s="183" t="s">
        <v>307</v>
      </c>
      <c r="F178" s="183" t="s">
        <v>38</v>
      </c>
      <c r="I178" s="208"/>
    </row>
    <row r="179" spans="1:9">
      <c r="A179" s="208">
        <v>38967</v>
      </c>
      <c r="B179" s="87">
        <v>6202</v>
      </c>
      <c r="C179" s="183" t="s">
        <v>305</v>
      </c>
      <c r="D179" s="183" t="s">
        <v>303</v>
      </c>
      <c r="E179" s="183" t="s">
        <v>196</v>
      </c>
      <c r="F179" s="183" t="s">
        <v>38</v>
      </c>
      <c r="I179" s="208"/>
    </row>
    <row r="180" spans="1:9">
      <c r="A180" s="208">
        <v>38967</v>
      </c>
      <c r="B180" s="87">
        <v>9009</v>
      </c>
      <c r="C180" s="183" t="s">
        <v>304</v>
      </c>
      <c r="D180" s="183" t="s">
        <v>303</v>
      </c>
      <c r="E180" s="183" t="s">
        <v>196</v>
      </c>
      <c r="F180" s="183" t="s">
        <v>31</v>
      </c>
      <c r="I180" s="208"/>
    </row>
    <row r="181" spans="1:9">
      <c r="A181" s="208">
        <v>38967</v>
      </c>
      <c r="B181" s="87">
        <v>245</v>
      </c>
      <c r="C181" s="183" t="s">
        <v>304</v>
      </c>
      <c r="D181" s="183" t="s">
        <v>301</v>
      </c>
      <c r="E181" s="183" t="s">
        <v>306</v>
      </c>
      <c r="F181" s="183" t="s">
        <v>38</v>
      </c>
      <c r="I181" s="208"/>
    </row>
    <row r="182" spans="1:9">
      <c r="A182" s="208">
        <v>38967</v>
      </c>
      <c r="B182" s="87">
        <v>400</v>
      </c>
      <c r="C182" s="183" t="s">
        <v>304</v>
      </c>
      <c r="D182" s="183" t="s">
        <v>301</v>
      </c>
      <c r="E182" s="183" t="s">
        <v>196</v>
      </c>
      <c r="F182" s="183" t="s">
        <v>38</v>
      </c>
      <c r="I182" s="208"/>
    </row>
    <row r="183" spans="1:9">
      <c r="A183" s="208">
        <v>38967</v>
      </c>
      <c r="B183" s="87">
        <v>11594</v>
      </c>
      <c r="C183" s="183" t="s">
        <v>302</v>
      </c>
      <c r="D183" s="183" t="s">
        <v>303</v>
      </c>
      <c r="E183" s="183" t="s">
        <v>196</v>
      </c>
      <c r="F183" s="183" t="s">
        <v>31</v>
      </c>
      <c r="I183" s="208"/>
    </row>
    <row r="184" spans="1:9">
      <c r="A184" s="208">
        <v>38967</v>
      </c>
      <c r="B184" s="87">
        <v>35000</v>
      </c>
      <c r="C184" s="183" t="s">
        <v>302</v>
      </c>
      <c r="D184" s="183" t="s">
        <v>301</v>
      </c>
      <c r="E184" s="183" t="s">
        <v>196</v>
      </c>
      <c r="F184" s="183" t="s">
        <v>38</v>
      </c>
      <c r="I184" s="208"/>
    </row>
    <row r="185" spans="1:9">
      <c r="A185" s="208">
        <v>38967</v>
      </c>
      <c r="B185" s="87">
        <v>5000</v>
      </c>
      <c r="C185" s="183" t="s">
        <v>305</v>
      </c>
      <c r="D185" s="183" t="s">
        <v>301</v>
      </c>
      <c r="E185" s="183" t="s">
        <v>196</v>
      </c>
      <c r="F185" s="183" t="s">
        <v>31</v>
      </c>
      <c r="I185" s="208"/>
    </row>
    <row r="186" spans="1:9">
      <c r="A186" s="208">
        <v>38967</v>
      </c>
      <c r="B186" s="87">
        <v>500</v>
      </c>
      <c r="C186" s="183" t="s">
        <v>304</v>
      </c>
      <c r="D186" s="183" t="s">
        <v>301</v>
      </c>
      <c r="E186" s="183" t="s">
        <v>307</v>
      </c>
      <c r="F186" s="183" t="s">
        <v>38</v>
      </c>
      <c r="I186" s="208"/>
    </row>
    <row r="187" spans="1:9">
      <c r="A187" s="208">
        <v>38967</v>
      </c>
      <c r="B187" s="87">
        <v>7865</v>
      </c>
      <c r="C187" s="183" t="s">
        <v>304</v>
      </c>
      <c r="D187" s="183" t="s">
        <v>303</v>
      </c>
      <c r="E187" s="183" t="s">
        <v>196</v>
      </c>
      <c r="F187" s="183" t="s">
        <v>31</v>
      </c>
      <c r="I187" s="208"/>
    </row>
    <row r="188" spans="1:9">
      <c r="A188" s="208">
        <v>38967</v>
      </c>
      <c r="B188" s="87">
        <v>4198</v>
      </c>
      <c r="C188" s="183" t="s">
        <v>302</v>
      </c>
      <c r="D188" s="183" t="s">
        <v>301</v>
      </c>
      <c r="E188" s="183" t="s">
        <v>306</v>
      </c>
      <c r="F188" s="183" t="s">
        <v>38</v>
      </c>
      <c r="I188" s="208"/>
    </row>
    <row r="189" spans="1:9">
      <c r="A189" s="208">
        <v>38967</v>
      </c>
      <c r="B189" s="87">
        <v>500</v>
      </c>
      <c r="C189" s="183" t="s">
        <v>304</v>
      </c>
      <c r="D189" s="183" t="s">
        <v>301</v>
      </c>
      <c r="E189" s="183" t="s">
        <v>306</v>
      </c>
      <c r="F189" s="183" t="s">
        <v>38</v>
      </c>
      <c r="I189" s="208"/>
    </row>
    <row r="190" spans="1:9">
      <c r="A190" s="208">
        <v>38967</v>
      </c>
      <c r="B190" s="87">
        <v>4535</v>
      </c>
      <c r="C190" s="183" t="s">
        <v>304</v>
      </c>
      <c r="D190" s="183" t="s">
        <v>301</v>
      </c>
      <c r="E190" s="183" t="s">
        <v>306</v>
      </c>
      <c r="F190" s="183" t="s">
        <v>31</v>
      </c>
      <c r="I190" s="208"/>
    </row>
    <row r="191" spans="1:9">
      <c r="A191" s="208">
        <v>38967</v>
      </c>
      <c r="B191" s="87">
        <v>240</v>
      </c>
      <c r="C191" s="183" t="s">
        <v>304</v>
      </c>
      <c r="D191" s="183" t="s">
        <v>301</v>
      </c>
      <c r="E191" s="183" t="s">
        <v>196</v>
      </c>
      <c r="F191" s="183" t="s">
        <v>38</v>
      </c>
      <c r="I191" s="208"/>
    </row>
    <row r="192" spans="1:9">
      <c r="A192" s="208">
        <v>38967</v>
      </c>
      <c r="B192" s="87">
        <v>100</v>
      </c>
      <c r="C192" s="183" t="s">
        <v>304</v>
      </c>
      <c r="D192" s="183" t="s">
        <v>301</v>
      </c>
      <c r="E192" s="183" t="s">
        <v>196</v>
      </c>
      <c r="F192" s="183" t="s">
        <v>38</v>
      </c>
      <c r="I192" s="208"/>
    </row>
    <row r="193" spans="1:9">
      <c r="A193" s="208">
        <v>38967</v>
      </c>
      <c r="B193" s="87">
        <v>13000</v>
      </c>
      <c r="C193" s="183" t="s">
        <v>302</v>
      </c>
      <c r="D193" s="183" t="s">
        <v>301</v>
      </c>
      <c r="E193" s="183" t="s">
        <v>196</v>
      </c>
      <c r="F193" s="183" t="s">
        <v>38</v>
      </c>
      <c r="I193" s="208"/>
    </row>
    <row r="194" spans="1:9">
      <c r="A194" s="208">
        <v>38967</v>
      </c>
      <c r="B194" s="87">
        <v>4000</v>
      </c>
      <c r="C194" s="183" t="s">
        <v>305</v>
      </c>
      <c r="D194" s="183" t="s">
        <v>301</v>
      </c>
      <c r="E194" s="183" t="s">
        <v>196</v>
      </c>
      <c r="F194" s="183" t="s">
        <v>38</v>
      </c>
      <c r="I194" s="208"/>
    </row>
    <row r="195" spans="1:9">
      <c r="A195" s="208">
        <v>38967</v>
      </c>
      <c r="B195" s="87">
        <v>17000</v>
      </c>
      <c r="C195" s="183" t="s">
        <v>302</v>
      </c>
      <c r="D195" s="183" t="s">
        <v>303</v>
      </c>
      <c r="E195" s="183" t="s">
        <v>196</v>
      </c>
      <c r="F195" s="183" t="s">
        <v>38</v>
      </c>
      <c r="I195" s="208"/>
    </row>
    <row r="196" spans="1:9">
      <c r="A196" s="208">
        <v>38967</v>
      </c>
      <c r="B196" s="87">
        <v>75000</v>
      </c>
      <c r="C196" s="183" t="s">
        <v>302</v>
      </c>
      <c r="D196" s="183" t="s">
        <v>301</v>
      </c>
      <c r="E196" s="183" t="s">
        <v>306</v>
      </c>
      <c r="F196" s="183" t="s">
        <v>31</v>
      </c>
      <c r="I196" s="208"/>
    </row>
    <row r="197" spans="1:9">
      <c r="A197" s="208">
        <v>38967</v>
      </c>
      <c r="B197" s="87">
        <v>13428</v>
      </c>
      <c r="C197" s="183" t="s">
        <v>302</v>
      </c>
      <c r="D197" s="183" t="s">
        <v>301</v>
      </c>
      <c r="E197" s="183" t="s">
        <v>196</v>
      </c>
      <c r="F197" s="183" t="s">
        <v>38</v>
      </c>
      <c r="I197" s="208"/>
    </row>
    <row r="198" spans="1:9">
      <c r="A198" s="208">
        <v>38967</v>
      </c>
      <c r="B198" s="87">
        <v>2000</v>
      </c>
      <c r="C198" s="183" t="s">
        <v>300</v>
      </c>
      <c r="D198" s="183" t="s">
        <v>301</v>
      </c>
      <c r="E198" s="183" t="s">
        <v>307</v>
      </c>
      <c r="F198" s="183" t="s">
        <v>38</v>
      </c>
      <c r="I198" s="208"/>
    </row>
    <row r="199" spans="1:9">
      <c r="A199" s="208">
        <v>38967</v>
      </c>
      <c r="B199" s="87">
        <v>2749</v>
      </c>
      <c r="C199" s="183" t="s">
        <v>304</v>
      </c>
      <c r="D199" s="183" t="s">
        <v>301</v>
      </c>
      <c r="E199" s="183" t="s">
        <v>196</v>
      </c>
      <c r="F199" s="183" t="s">
        <v>31</v>
      </c>
      <c r="I199" s="208"/>
    </row>
    <row r="200" spans="1:9">
      <c r="A200" s="208">
        <v>38967</v>
      </c>
      <c r="B200" s="87">
        <v>3000</v>
      </c>
      <c r="C200" s="183" t="s">
        <v>304</v>
      </c>
      <c r="D200" s="183" t="s">
        <v>301</v>
      </c>
      <c r="E200" s="183" t="s">
        <v>196</v>
      </c>
      <c r="F200" s="183" t="s">
        <v>38</v>
      </c>
      <c r="I200" s="208"/>
    </row>
    <row r="201" spans="1:9">
      <c r="A201" s="208">
        <v>38967</v>
      </c>
      <c r="B201" s="87">
        <v>11721</v>
      </c>
      <c r="C201" s="183" t="s">
        <v>305</v>
      </c>
      <c r="D201" s="183" t="s">
        <v>301</v>
      </c>
      <c r="E201" s="183" t="s">
        <v>196</v>
      </c>
      <c r="F201" s="183" t="s">
        <v>31</v>
      </c>
      <c r="I201" s="208"/>
    </row>
    <row r="202" spans="1:9">
      <c r="A202" s="208">
        <v>38967</v>
      </c>
      <c r="B202" s="87">
        <v>4006</v>
      </c>
      <c r="C202" s="183" t="s">
        <v>305</v>
      </c>
      <c r="D202" s="183" t="s">
        <v>301</v>
      </c>
      <c r="E202" s="183" t="s">
        <v>306</v>
      </c>
      <c r="F202" s="183" t="s">
        <v>31</v>
      </c>
      <c r="I202" s="208"/>
    </row>
    <row r="203" spans="1:9">
      <c r="A203" s="208">
        <v>38967</v>
      </c>
      <c r="B203" s="87">
        <v>50000</v>
      </c>
      <c r="C203" s="183" t="s">
        <v>302</v>
      </c>
      <c r="D203" s="183" t="s">
        <v>301</v>
      </c>
      <c r="E203" s="183" t="s">
        <v>306</v>
      </c>
      <c r="F203" s="183" t="s">
        <v>38</v>
      </c>
      <c r="I203" s="208"/>
    </row>
    <row r="204" spans="1:9">
      <c r="A204" s="208">
        <v>38967</v>
      </c>
      <c r="B204" s="87">
        <v>10492</v>
      </c>
      <c r="C204" s="183" t="s">
        <v>304</v>
      </c>
      <c r="D204" s="183" t="s">
        <v>301</v>
      </c>
      <c r="E204" s="183" t="s">
        <v>306</v>
      </c>
      <c r="F204" s="183" t="s">
        <v>38</v>
      </c>
      <c r="I204" s="208"/>
    </row>
    <row r="205" spans="1:9">
      <c r="A205" s="208">
        <v>38967</v>
      </c>
      <c r="B205" s="87">
        <v>14000</v>
      </c>
      <c r="C205" s="183" t="s">
        <v>302</v>
      </c>
      <c r="D205" s="183" t="s">
        <v>303</v>
      </c>
      <c r="E205" s="183" t="s">
        <v>306</v>
      </c>
      <c r="F205" s="183" t="s">
        <v>38</v>
      </c>
      <c r="I205" s="208"/>
    </row>
    <row r="206" spans="1:9">
      <c r="A206" s="208">
        <v>38967</v>
      </c>
      <c r="B206" s="87">
        <v>16000</v>
      </c>
      <c r="C206" s="183" t="s">
        <v>302</v>
      </c>
      <c r="D206" s="183" t="s">
        <v>301</v>
      </c>
      <c r="E206" s="183" t="s">
        <v>196</v>
      </c>
      <c r="F206" s="183" t="s">
        <v>31</v>
      </c>
      <c r="I206" s="208"/>
    </row>
    <row r="207" spans="1:9">
      <c r="A207" s="208">
        <v>38967</v>
      </c>
      <c r="B207" s="87">
        <v>4000</v>
      </c>
      <c r="C207" s="183" t="s">
        <v>304</v>
      </c>
      <c r="D207" s="183" t="s">
        <v>301</v>
      </c>
      <c r="E207" s="183" t="s">
        <v>307</v>
      </c>
      <c r="F207" s="183" t="s">
        <v>31</v>
      </c>
      <c r="I207" s="208"/>
    </row>
    <row r="208" spans="1:9">
      <c r="A208" s="208">
        <v>38968</v>
      </c>
      <c r="B208" s="87">
        <v>9000</v>
      </c>
      <c r="C208" s="183" t="s">
        <v>300</v>
      </c>
      <c r="D208" s="183" t="s">
        <v>301</v>
      </c>
      <c r="E208" s="183" t="s">
        <v>196</v>
      </c>
      <c r="F208" s="183" t="s">
        <v>38</v>
      </c>
      <c r="I208" s="208"/>
    </row>
    <row r="209" spans="1:9">
      <c r="A209" s="208">
        <v>38968</v>
      </c>
      <c r="B209" s="87">
        <v>4000</v>
      </c>
      <c r="C209" s="183" t="s">
        <v>304</v>
      </c>
      <c r="D209" s="183" t="s">
        <v>301</v>
      </c>
      <c r="E209" s="183" t="s">
        <v>306</v>
      </c>
      <c r="F209" s="183" t="s">
        <v>38</v>
      </c>
      <c r="I209" s="208"/>
    </row>
    <row r="210" spans="1:9">
      <c r="A210" s="208">
        <v>38968</v>
      </c>
      <c r="B210" s="87">
        <v>14969</v>
      </c>
      <c r="C210" s="183" t="s">
        <v>302</v>
      </c>
      <c r="D210" s="183" t="s">
        <v>303</v>
      </c>
      <c r="E210" s="183" t="s">
        <v>307</v>
      </c>
      <c r="F210" s="183" t="s">
        <v>31</v>
      </c>
      <c r="I210" s="208"/>
    </row>
    <row r="211" spans="1:9">
      <c r="A211" s="208">
        <v>38968</v>
      </c>
      <c r="B211" s="87">
        <v>8915</v>
      </c>
      <c r="C211" s="183" t="s">
        <v>305</v>
      </c>
      <c r="D211" s="183" t="s">
        <v>301</v>
      </c>
      <c r="E211" s="183" t="s">
        <v>196</v>
      </c>
      <c r="F211" s="183" t="s">
        <v>31</v>
      </c>
      <c r="I211" s="208"/>
    </row>
    <row r="212" spans="1:9">
      <c r="A212" s="208">
        <v>38968</v>
      </c>
      <c r="B212" s="87">
        <v>6000</v>
      </c>
      <c r="C212" s="183" t="s">
        <v>304</v>
      </c>
      <c r="D212" s="183" t="s">
        <v>303</v>
      </c>
      <c r="E212" s="183" t="s">
        <v>307</v>
      </c>
      <c r="F212" s="183" t="s">
        <v>38</v>
      </c>
      <c r="I212" s="208"/>
    </row>
    <row r="213" spans="1:9">
      <c r="A213" s="208">
        <v>38968</v>
      </c>
      <c r="B213" s="87">
        <v>4853</v>
      </c>
      <c r="C213" s="183" t="s">
        <v>305</v>
      </c>
      <c r="D213" s="183" t="s">
        <v>301</v>
      </c>
      <c r="E213" s="183" t="s">
        <v>196</v>
      </c>
      <c r="F213" s="183" t="s">
        <v>38</v>
      </c>
      <c r="I213" s="208"/>
    </row>
    <row r="214" spans="1:9">
      <c r="A214" s="208">
        <v>38968</v>
      </c>
      <c r="B214" s="87">
        <v>3434</v>
      </c>
      <c r="C214" s="183" t="s">
        <v>304</v>
      </c>
      <c r="D214" s="183" t="s">
        <v>301</v>
      </c>
      <c r="E214" s="183" t="s">
        <v>196</v>
      </c>
      <c r="F214" s="183" t="s">
        <v>38</v>
      </c>
      <c r="I214" s="208"/>
    </row>
    <row r="215" spans="1:9">
      <c r="A215" s="208">
        <v>38968</v>
      </c>
      <c r="B215" s="87">
        <v>4000</v>
      </c>
      <c r="C215" s="183" t="s">
        <v>304</v>
      </c>
      <c r="D215" s="183" t="s">
        <v>301</v>
      </c>
      <c r="E215" s="183" t="s">
        <v>196</v>
      </c>
      <c r="F215" s="183" t="s">
        <v>38</v>
      </c>
      <c r="I215" s="208"/>
    </row>
    <row r="216" spans="1:9">
      <c r="A216" s="208">
        <v>38968</v>
      </c>
      <c r="B216" s="87">
        <v>500</v>
      </c>
      <c r="C216" s="183" t="s">
        <v>305</v>
      </c>
      <c r="D216" s="183" t="s">
        <v>301</v>
      </c>
      <c r="E216" s="183" t="s">
        <v>307</v>
      </c>
      <c r="F216" s="183" t="s">
        <v>38</v>
      </c>
      <c r="I216" s="208"/>
    </row>
    <row r="217" spans="1:9">
      <c r="A217" s="208">
        <v>38968</v>
      </c>
      <c r="B217" s="87">
        <v>5570</v>
      </c>
      <c r="C217" s="183" t="s">
        <v>304</v>
      </c>
      <c r="D217" s="183" t="s">
        <v>301</v>
      </c>
      <c r="E217" s="183" t="s">
        <v>306</v>
      </c>
      <c r="F217" s="183" t="s">
        <v>31</v>
      </c>
      <c r="I217" s="208"/>
    </row>
    <row r="218" spans="1:9">
      <c r="A218" s="208">
        <v>38968</v>
      </c>
      <c r="B218" s="87">
        <v>3845</v>
      </c>
      <c r="C218" s="183" t="s">
        <v>305</v>
      </c>
      <c r="D218" s="183" t="s">
        <v>303</v>
      </c>
      <c r="E218" s="183" t="s">
        <v>307</v>
      </c>
      <c r="F218" s="183" t="s">
        <v>38</v>
      </c>
      <c r="I218" s="208"/>
    </row>
    <row r="219" spans="1:9">
      <c r="A219" s="208">
        <v>38968</v>
      </c>
      <c r="B219" s="87">
        <v>8815</v>
      </c>
      <c r="C219" s="183" t="s">
        <v>305</v>
      </c>
      <c r="D219" s="183" t="s">
        <v>303</v>
      </c>
      <c r="E219" s="183" t="s">
        <v>196</v>
      </c>
      <c r="F219" s="183" t="s">
        <v>38</v>
      </c>
      <c r="I219" s="208"/>
    </row>
    <row r="220" spans="1:9">
      <c r="A220" s="208">
        <v>38968</v>
      </c>
      <c r="B220" s="87">
        <v>4329</v>
      </c>
      <c r="C220" s="183" t="s">
        <v>302</v>
      </c>
      <c r="D220" s="183" t="s">
        <v>301</v>
      </c>
      <c r="E220" s="183" t="s">
        <v>307</v>
      </c>
      <c r="F220" s="183" t="s">
        <v>31</v>
      </c>
      <c r="I220" s="208"/>
    </row>
    <row r="221" spans="1:9">
      <c r="A221" s="208">
        <v>38968</v>
      </c>
      <c r="B221" s="87">
        <v>1000</v>
      </c>
      <c r="C221" s="183" t="s">
        <v>304</v>
      </c>
      <c r="D221" s="183" t="s">
        <v>301</v>
      </c>
      <c r="E221" s="183" t="s">
        <v>196</v>
      </c>
      <c r="F221" s="183" t="s">
        <v>31</v>
      </c>
      <c r="I221" s="208"/>
    </row>
    <row r="222" spans="1:9">
      <c r="A222" s="208">
        <v>38968</v>
      </c>
      <c r="B222" s="87">
        <v>10553</v>
      </c>
      <c r="C222" s="183" t="s">
        <v>304</v>
      </c>
      <c r="D222" s="183" t="s">
        <v>301</v>
      </c>
      <c r="E222" s="183" t="s">
        <v>306</v>
      </c>
      <c r="F222" s="183" t="s">
        <v>31</v>
      </c>
      <c r="I222" s="208"/>
    </row>
    <row r="223" spans="1:9">
      <c r="A223" s="208">
        <v>38968</v>
      </c>
      <c r="B223" s="87">
        <v>500</v>
      </c>
      <c r="C223" s="183" t="s">
        <v>304</v>
      </c>
      <c r="D223" s="183" t="s">
        <v>303</v>
      </c>
      <c r="E223" s="183" t="s">
        <v>307</v>
      </c>
      <c r="F223" s="183" t="s">
        <v>31</v>
      </c>
      <c r="I223" s="208"/>
    </row>
    <row r="224" spans="1:9">
      <c r="A224" s="208">
        <v>38968</v>
      </c>
      <c r="B224" s="87">
        <v>6000</v>
      </c>
      <c r="C224" s="183" t="s">
        <v>305</v>
      </c>
      <c r="D224" s="183" t="s">
        <v>301</v>
      </c>
      <c r="E224" s="183" t="s">
        <v>196</v>
      </c>
      <c r="F224" s="183" t="s">
        <v>31</v>
      </c>
      <c r="I224" s="208"/>
    </row>
    <row r="225" spans="1:9">
      <c r="A225" s="208">
        <v>38968</v>
      </c>
      <c r="B225" s="87">
        <v>12505</v>
      </c>
      <c r="C225" s="183" t="s">
        <v>302</v>
      </c>
      <c r="D225" s="183" t="s">
        <v>301</v>
      </c>
      <c r="E225" s="183" t="s">
        <v>307</v>
      </c>
      <c r="F225" s="183" t="s">
        <v>31</v>
      </c>
      <c r="I225" s="208"/>
    </row>
    <row r="226" spans="1:9">
      <c r="A226" s="208">
        <v>38968</v>
      </c>
      <c r="B226" s="87">
        <v>4681</v>
      </c>
      <c r="C226" s="183" t="s">
        <v>302</v>
      </c>
      <c r="D226" s="183" t="s">
        <v>303</v>
      </c>
      <c r="E226" s="183" t="s">
        <v>307</v>
      </c>
      <c r="F226" s="183" t="s">
        <v>31</v>
      </c>
      <c r="I226" s="208"/>
    </row>
    <row r="227" spans="1:9">
      <c r="A227" s="208">
        <v>38968</v>
      </c>
      <c r="B227" s="87">
        <v>4635</v>
      </c>
      <c r="C227" s="183" t="s">
        <v>304</v>
      </c>
      <c r="D227" s="183" t="s">
        <v>301</v>
      </c>
      <c r="E227" s="183" t="s">
        <v>196</v>
      </c>
      <c r="F227" s="183" t="s">
        <v>38</v>
      </c>
      <c r="I227" s="208"/>
    </row>
    <row r="228" spans="1:9">
      <c r="A228" s="208">
        <v>38968</v>
      </c>
      <c r="B228" s="87">
        <v>8093</v>
      </c>
      <c r="C228" s="183" t="s">
        <v>304</v>
      </c>
      <c r="D228" s="183" t="s">
        <v>303</v>
      </c>
      <c r="E228" s="183" t="s">
        <v>196</v>
      </c>
      <c r="F228" s="183" t="s">
        <v>31</v>
      </c>
      <c r="I228" s="208"/>
    </row>
    <row r="229" spans="1:9">
      <c r="A229" s="208">
        <v>38968</v>
      </c>
      <c r="B229" s="87">
        <v>4000</v>
      </c>
      <c r="C229" s="183" t="s">
        <v>305</v>
      </c>
      <c r="D229" s="183" t="s">
        <v>301</v>
      </c>
      <c r="E229" s="183" t="s">
        <v>306</v>
      </c>
      <c r="F229" s="183" t="s">
        <v>38</v>
      </c>
      <c r="I229" s="208"/>
    </row>
    <row r="230" spans="1:9">
      <c r="A230" s="208">
        <v>38968</v>
      </c>
      <c r="B230" s="87">
        <v>100</v>
      </c>
      <c r="C230" s="183" t="s">
        <v>304</v>
      </c>
      <c r="D230" s="183" t="s">
        <v>301</v>
      </c>
      <c r="E230" s="183" t="s">
        <v>196</v>
      </c>
      <c r="F230" s="183" t="s">
        <v>38</v>
      </c>
      <c r="I230" s="208"/>
    </row>
    <row r="231" spans="1:9">
      <c r="A231" s="208">
        <v>38968</v>
      </c>
      <c r="B231" s="87">
        <v>9154</v>
      </c>
      <c r="C231" s="183" t="s">
        <v>302</v>
      </c>
      <c r="D231" s="183" t="s">
        <v>301</v>
      </c>
      <c r="E231" s="183" t="s">
        <v>196</v>
      </c>
      <c r="F231" s="183" t="s">
        <v>38</v>
      </c>
      <c r="I231" s="208"/>
    </row>
    <row r="232" spans="1:9">
      <c r="A232" s="208">
        <v>38969</v>
      </c>
      <c r="B232" s="87">
        <v>14475</v>
      </c>
      <c r="C232" s="183" t="s">
        <v>305</v>
      </c>
      <c r="D232" s="183" t="s">
        <v>303</v>
      </c>
      <c r="E232" s="183" t="s">
        <v>196</v>
      </c>
      <c r="F232" s="183" t="s">
        <v>38</v>
      </c>
      <c r="I232" s="208"/>
    </row>
    <row r="233" spans="1:9">
      <c r="A233" s="208">
        <v>38969</v>
      </c>
      <c r="B233" s="87">
        <v>12794</v>
      </c>
      <c r="C233" s="183" t="s">
        <v>304</v>
      </c>
      <c r="D233" s="183" t="s">
        <v>301</v>
      </c>
      <c r="E233" s="183" t="s">
        <v>306</v>
      </c>
      <c r="F233" s="183" t="s">
        <v>38</v>
      </c>
      <c r="I233" s="208"/>
    </row>
    <row r="234" spans="1:9">
      <c r="A234" s="208">
        <v>38969</v>
      </c>
      <c r="B234" s="87">
        <v>6674</v>
      </c>
      <c r="C234" s="183" t="s">
        <v>305</v>
      </c>
      <c r="D234" s="183" t="s">
        <v>303</v>
      </c>
      <c r="E234" s="183" t="s">
        <v>306</v>
      </c>
      <c r="F234" s="183" t="s">
        <v>31</v>
      </c>
      <c r="I234" s="208"/>
    </row>
    <row r="235" spans="1:9">
      <c r="A235" s="208">
        <v>38969</v>
      </c>
      <c r="B235" s="87">
        <v>4805</v>
      </c>
      <c r="C235" s="183" t="s">
        <v>304</v>
      </c>
      <c r="D235" s="183" t="s">
        <v>301</v>
      </c>
      <c r="E235" s="183" t="s">
        <v>306</v>
      </c>
      <c r="F235" s="183" t="s">
        <v>31</v>
      </c>
      <c r="I235" s="208"/>
    </row>
    <row r="236" spans="1:9">
      <c r="A236" s="208">
        <v>38969</v>
      </c>
      <c r="B236" s="87">
        <v>8801</v>
      </c>
      <c r="C236" s="183" t="s">
        <v>302</v>
      </c>
      <c r="D236" s="183" t="s">
        <v>303</v>
      </c>
      <c r="E236" s="183" t="s">
        <v>306</v>
      </c>
      <c r="F236" s="183" t="s">
        <v>31</v>
      </c>
      <c r="I236" s="208"/>
    </row>
    <row r="237" spans="1:9">
      <c r="A237" s="208">
        <v>38969</v>
      </c>
      <c r="B237" s="87">
        <v>6794</v>
      </c>
      <c r="C237" s="183" t="s">
        <v>302</v>
      </c>
      <c r="D237" s="183" t="s">
        <v>301</v>
      </c>
      <c r="E237" s="183" t="s">
        <v>307</v>
      </c>
      <c r="F237" s="183" t="s">
        <v>38</v>
      </c>
      <c r="I237" s="208"/>
    </row>
    <row r="238" spans="1:9">
      <c r="A238" s="208">
        <v>38969</v>
      </c>
      <c r="B238" s="87">
        <v>13524</v>
      </c>
      <c r="C238" s="183" t="s">
        <v>302</v>
      </c>
      <c r="D238" s="183" t="s">
        <v>303</v>
      </c>
      <c r="E238" s="183" t="s">
        <v>307</v>
      </c>
      <c r="F238" s="183" t="s">
        <v>38</v>
      </c>
      <c r="I238" s="208"/>
    </row>
    <row r="239" spans="1:9">
      <c r="A239" s="208">
        <v>38969</v>
      </c>
      <c r="B239" s="87">
        <v>8174</v>
      </c>
      <c r="C239" s="183" t="s">
        <v>302</v>
      </c>
      <c r="D239" s="183" t="s">
        <v>301</v>
      </c>
      <c r="E239" s="183" t="s">
        <v>306</v>
      </c>
      <c r="F239" s="183" t="s">
        <v>38</v>
      </c>
      <c r="I239" s="208"/>
    </row>
    <row r="240" spans="1:9">
      <c r="A240" s="208">
        <v>38969</v>
      </c>
      <c r="B240" s="87">
        <v>6586</v>
      </c>
      <c r="C240" s="183" t="s">
        <v>302</v>
      </c>
      <c r="D240" s="183" t="s">
        <v>303</v>
      </c>
      <c r="E240" s="183" t="s">
        <v>307</v>
      </c>
      <c r="F240" s="183" t="s">
        <v>31</v>
      </c>
      <c r="I240" s="208"/>
    </row>
    <row r="241" spans="1:9">
      <c r="A241" s="208">
        <v>38969</v>
      </c>
      <c r="B241" s="87">
        <v>9268</v>
      </c>
      <c r="C241" s="183" t="s">
        <v>302</v>
      </c>
      <c r="D241" s="183" t="s">
        <v>303</v>
      </c>
      <c r="E241" s="183" t="s">
        <v>307</v>
      </c>
      <c r="F241" s="183" t="s">
        <v>31</v>
      </c>
      <c r="I241" s="208"/>
    </row>
    <row r="242" spans="1:9">
      <c r="A242" s="208">
        <v>38970</v>
      </c>
      <c r="B242" s="87">
        <v>12303</v>
      </c>
      <c r="C242" s="183" t="s">
        <v>302</v>
      </c>
      <c r="D242" s="183" t="s">
        <v>301</v>
      </c>
      <c r="E242" s="183" t="s">
        <v>306</v>
      </c>
      <c r="F242" s="183" t="s">
        <v>38</v>
      </c>
      <c r="I242" s="208"/>
    </row>
    <row r="243" spans="1:9">
      <c r="A243" s="208">
        <v>38970</v>
      </c>
      <c r="B243" s="87">
        <v>8512</v>
      </c>
      <c r="C243" s="183" t="s">
        <v>302</v>
      </c>
      <c r="D243" s="183" t="s">
        <v>301</v>
      </c>
      <c r="E243" s="183" t="s">
        <v>307</v>
      </c>
      <c r="F243" s="183" t="s">
        <v>31</v>
      </c>
      <c r="I243" s="208"/>
    </row>
    <row r="244" spans="1:9">
      <c r="A244" s="208">
        <v>38970</v>
      </c>
      <c r="B244" s="87">
        <v>12516</v>
      </c>
      <c r="C244" s="183" t="s">
        <v>304</v>
      </c>
      <c r="D244" s="183" t="s">
        <v>301</v>
      </c>
      <c r="E244" s="183" t="s">
        <v>196</v>
      </c>
      <c r="F244" s="183" t="s">
        <v>38</v>
      </c>
      <c r="I244" s="208"/>
    </row>
    <row r="245" spans="1:9">
      <c r="A245" s="208">
        <v>38970</v>
      </c>
      <c r="B245" s="87">
        <v>10097</v>
      </c>
      <c r="C245" s="183" t="s">
        <v>302</v>
      </c>
      <c r="D245" s="183" t="s">
        <v>303</v>
      </c>
      <c r="E245" s="183" t="s">
        <v>196</v>
      </c>
      <c r="F245" s="183" t="s">
        <v>38</v>
      </c>
      <c r="I245" s="208"/>
    </row>
    <row r="246" spans="1:9">
      <c r="A246" s="208">
        <v>38970</v>
      </c>
      <c r="B246" s="87">
        <v>500</v>
      </c>
      <c r="C246" s="183" t="s">
        <v>304</v>
      </c>
      <c r="D246" s="183" t="s">
        <v>303</v>
      </c>
      <c r="E246" s="183" t="s">
        <v>196</v>
      </c>
      <c r="F246" s="183" t="s">
        <v>38</v>
      </c>
      <c r="I246" s="208"/>
    </row>
    <row r="247" spans="1:9">
      <c r="A247" s="208">
        <v>38970</v>
      </c>
      <c r="B247" s="87">
        <v>9877</v>
      </c>
      <c r="C247" s="183" t="s">
        <v>305</v>
      </c>
      <c r="D247" s="183" t="s">
        <v>301</v>
      </c>
      <c r="E247" s="183" t="s">
        <v>196</v>
      </c>
      <c r="F247" s="183" t="s">
        <v>38</v>
      </c>
      <c r="I247" s="208"/>
    </row>
    <row r="248" spans="1:9">
      <c r="A248" s="208">
        <v>38970</v>
      </c>
      <c r="B248" s="87">
        <v>4915</v>
      </c>
      <c r="C248" s="183" t="s">
        <v>304</v>
      </c>
      <c r="D248" s="183" t="s">
        <v>303</v>
      </c>
      <c r="E248" s="183" t="s">
        <v>196</v>
      </c>
      <c r="F248" s="183" t="s">
        <v>31</v>
      </c>
      <c r="I248" s="208"/>
    </row>
    <row r="249" spans="1:9">
      <c r="A249" s="208">
        <v>38970</v>
      </c>
      <c r="B249" s="87">
        <v>7316</v>
      </c>
      <c r="C249" s="183" t="s">
        <v>305</v>
      </c>
      <c r="D249" s="183" t="s">
        <v>303</v>
      </c>
      <c r="E249" s="183" t="s">
        <v>196</v>
      </c>
      <c r="F249" s="183" t="s">
        <v>31</v>
      </c>
      <c r="I249" s="208"/>
    </row>
    <row r="250" spans="1:9">
      <c r="A250" s="208">
        <v>38970</v>
      </c>
      <c r="B250" s="87">
        <v>4295</v>
      </c>
      <c r="C250" s="183" t="s">
        <v>304</v>
      </c>
      <c r="D250" s="183" t="s">
        <v>303</v>
      </c>
      <c r="E250" s="183" t="s">
        <v>196</v>
      </c>
      <c r="F250" s="183" t="s">
        <v>31</v>
      </c>
      <c r="I250" s="208"/>
    </row>
    <row r="251" spans="1:9">
      <c r="A251" s="208">
        <v>38970</v>
      </c>
      <c r="B251" s="87">
        <v>11935</v>
      </c>
      <c r="C251" s="183" t="s">
        <v>302</v>
      </c>
      <c r="D251" s="183" t="s">
        <v>303</v>
      </c>
      <c r="E251" s="183" t="s">
        <v>306</v>
      </c>
      <c r="F251" s="183" t="s">
        <v>31</v>
      </c>
      <c r="I251" s="208"/>
    </row>
    <row r="252" spans="1:9">
      <c r="A252" s="208">
        <v>38970</v>
      </c>
      <c r="B252" s="87">
        <v>9624</v>
      </c>
      <c r="C252" s="183" t="s">
        <v>304</v>
      </c>
      <c r="D252" s="183" t="s">
        <v>303</v>
      </c>
      <c r="E252" s="183" t="s">
        <v>196</v>
      </c>
      <c r="F252" s="183" t="s">
        <v>38</v>
      </c>
      <c r="I252" s="208"/>
    </row>
    <row r="253" spans="1:9">
      <c r="A253" s="208">
        <v>38970</v>
      </c>
      <c r="B253" s="87">
        <v>10181</v>
      </c>
      <c r="C253" s="183" t="s">
        <v>302</v>
      </c>
      <c r="D253" s="183" t="s">
        <v>303</v>
      </c>
      <c r="E253" s="183" t="s">
        <v>196</v>
      </c>
      <c r="F253" s="183" t="s">
        <v>31</v>
      </c>
      <c r="I253" s="208"/>
    </row>
    <row r="254" spans="1:9">
      <c r="A254" s="208">
        <v>38970</v>
      </c>
      <c r="B254" s="87">
        <v>8552</v>
      </c>
      <c r="C254" s="183" t="s">
        <v>305</v>
      </c>
      <c r="D254" s="183" t="s">
        <v>303</v>
      </c>
      <c r="E254" s="183" t="s">
        <v>196</v>
      </c>
      <c r="F254" s="183" t="s">
        <v>31</v>
      </c>
      <c r="I254" s="208"/>
    </row>
    <row r="255" spans="1:9">
      <c r="A255" s="208">
        <v>38970</v>
      </c>
      <c r="B255" s="87">
        <v>13494</v>
      </c>
      <c r="C255" s="183" t="s">
        <v>305</v>
      </c>
      <c r="D255" s="183" t="s">
        <v>301</v>
      </c>
      <c r="E255" s="183" t="s">
        <v>196</v>
      </c>
      <c r="F255" s="183" t="s">
        <v>31</v>
      </c>
      <c r="I255" s="208"/>
    </row>
    <row r="256" spans="1:9">
      <c r="A256" s="208">
        <v>38971</v>
      </c>
      <c r="B256" s="87">
        <v>12932</v>
      </c>
      <c r="C256" s="183" t="s">
        <v>305</v>
      </c>
      <c r="D256" s="183" t="s">
        <v>303</v>
      </c>
      <c r="E256" s="183" t="s">
        <v>196</v>
      </c>
      <c r="F256" s="183" t="s">
        <v>38</v>
      </c>
      <c r="I256" s="208"/>
    </row>
    <row r="257" spans="1:9">
      <c r="A257" s="208">
        <v>38971</v>
      </c>
      <c r="B257" s="87">
        <v>3000</v>
      </c>
      <c r="C257" s="183" t="s">
        <v>304</v>
      </c>
      <c r="D257" s="183" t="s">
        <v>301</v>
      </c>
      <c r="E257" s="183" t="s">
        <v>196</v>
      </c>
      <c r="F257" s="183" t="s">
        <v>38</v>
      </c>
      <c r="I257" s="208"/>
    </row>
    <row r="258" spans="1:9">
      <c r="A258" s="208">
        <v>38971</v>
      </c>
      <c r="B258" s="87">
        <v>12722</v>
      </c>
      <c r="C258" s="183" t="s">
        <v>304</v>
      </c>
      <c r="D258" s="183" t="s">
        <v>303</v>
      </c>
      <c r="E258" s="183" t="s">
        <v>306</v>
      </c>
      <c r="F258" s="183" t="s">
        <v>31</v>
      </c>
      <c r="I258" s="208"/>
    </row>
    <row r="259" spans="1:9">
      <c r="A259" s="208">
        <v>38971</v>
      </c>
      <c r="B259" s="87">
        <v>500</v>
      </c>
      <c r="C259" s="183" t="s">
        <v>304</v>
      </c>
      <c r="D259" s="183" t="s">
        <v>301</v>
      </c>
      <c r="E259" s="183" t="s">
        <v>196</v>
      </c>
      <c r="F259" s="183" t="s">
        <v>38</v>
      </c>
      <c r="I259" s="208"/>
    </row>
    <row r="260" spans="1:9">
      <c r="A260" s="208">
        <v>38971</v>
      </c>
      <c r="B260" s="87">
        <v>4000</v>
      </c>
      <c r="C260" s="183" t="s">
        <v>304</v>
      </c>
      <c r="D260" s="183" t="s">
        <v>301</v>
      </c>
      <c r="E260" s="183" t="s">
        <v>196</v>
      </c>
      <c r="F260" s="183" t="s">
        <v>38</v>
      </c>
      <c r="I260" s="208"/>
    </row>
    <row r="261" spans="1:9">
      <c r="A261" s="208">
        <v>38971</v>
      </c>
      <c r="B261" s="87">
        <v>12334</v>
      </c>
      <c r="C261" s="183" t="s">
        <v>305</v>
      </c>
      <c r="D261" s="183" t="s">
        <v>303</v>
      </c>
      <c r="E261" s="183" t="s">
        <v>307</v>
      </c>
      <c r="F261" s="183" t="s">
        <v>38</v>
      </c>
      <c r="I261" s="208"/>
    </row>
    <row r="262" spans="1:9">
      <c r="A262" s="208">
        <v>38971</v>
      </c>
      <c r="B262" s="87">
        <v>5360</v>
      </c>
      <c r="C262" s="183" t="s">
        <v>302</v>
      </c>
      <c r="D262" s="183" t="s">
        <v>303</v>
      </c>
      <c r="E262" s="183" t="s">
        <v>196</v>
      </c>
      <c r="F262" s="183" t="s">
        <v>38</v>
      </c>
      <c r="I262" s="208"/>
    </row>
    <row r="263" spans="1:9">
      <c r="A263" s="208">
        <v>38971</v>
      </c>
      <c r="B263" s="87">
        <v>500</v>
      </c>
      <c r="C263" s="183" t="s">
        <v>304</v>
      </c>
      <c r="D263" s="183" t="s">
        <v>301</v>
      </c>
      <c r="E263" s="183" t="s">
        <v>307</v>
      </c>
      <c r="F263" s="183" t="s">
        <v>31</v>
      </c>
      <c r="I263" s="208"/>
    </row>
    <row r="264" spans="1:9">
      <c r="A264" s="208">
        <v>38971</v>
      </c>
      <c r="B264" s="87">
        <v>65000</v>
      </c>
      <c r="C264" s="183" t="s">
        <v>305</v>
      </c>
      <c r="D264" s="183" t="s">
        <v>301</v>
      </c>
      <c r="E264" s="183" t="s">
        <v>307</v>
      </c>
      <c r="F264" s="183" t="s">
        <v>38</v>
      </c>
      <c r="I264" s="208"/>
    </row>
    <row r="265" spans="1:9">
      <c r="A265" s="208">
        <v>38971</v>
      </c>
      <c r="B265" s="87">
        <v>10751</v>
      </c>
      <c r="C265" s="183" t="s">
        <v>302</v>
      </c>
      <c r="D265" s="183" t="s">
        <v>301</v>
      </c>
      <c r="E265" s="183" t="s">
        <v>196</v>
      </c>
      <c r="F265" s="183" t="s">
        <v>38</v>
      </c>
      <c r="I265" s="208"/>
    </row>
    <row r="266" spans="1:9">
      <c r="A266" s="208">
        <v>38971</v>
      </c>
      <c r="B266" s="87">
        <v>10190</v>
      </c>
      <c r="C266" s="183" t="s">
        <v>304</v>
      </c>
      <c r="D266" s="183" t="s">
        <v>303</v>
      </c>
      <c r="E266" s="183" t="s">
        <v>196</v>
      </c>
      <c r="F266" s="183" t="s">
        <v>38</v>
      </c>
      <c r="I266" s="208"/>
    </row>
    <row r="267" spans="1:9">
      <c r="A267" s="208">
        <v>38971</v>
      </c>
      <c r="B267" s="87">
        <v>3075</v>
      </c>
      <c r="C267" s="183" t="s">
        <v>304</v>
      </c>
      <c r="D267" s="183" t="s">
        <v>301</v>
      </c>
      <c r="E267" s="183" t="s">
        <v>307</v>
      </c>
      <c r="F267" s="183" t="s">
        <v>38</v>
      </c>
      <c r="I267" s="208"/>
    </row>
    <row r="268" spans="1:9">
      <c r="A268" s="208">
        <v>38971</v>
      </c>
      <c r="B268" s="87">
        <v>13000</v>
      </c>
      <c r="C268" s="183" t="s">
        <v>302</v>
      </c>
      <c r="D268" s="183" t="s">
        <v>301</v>
      </c>
      <c r="E268" s="183" t="s">
        <v>196</v>
      </c>
      <c r="F268" s="183" t="s">
        <v>38</v>
      </c>
      <c r="I268" s="208"/>
    </row>
    <row r="269" spans="1:9">
      <c r="A269" s="208">
        <v>38971</v>
      </c>
      <c r="B269" s="87">
        <v>5116</v>
      </c>
      <c r="C269" s="183" t="s">
        <v>304</v>
      </c>
      <c r="D269" s="183" t="s">
        <v>303</v>
      </c>
      <c r="E269" s="183" t="s">
        <v>196</v>
      </c>
      <c r="F269" s="183" t="s">
        <v>31</v>
      </c>
      <c r="I269" s="208"/>
    </row>
    <row r="270" spans="1:9">
      <c r="A270" s="208">
        <v>38971</v>
      </c>
      <c r="B270" s="87">
        <v>5097</v>
      </c>
      <c r="C270" s="183" t="s">
        <v>302</v>
      </c>
      <c r="D270" s="183" t="s">
        <v>301</v>
      </c>
      <c r="E270" s="183" t="s">
        <v>196</v>
      </c>
      <c r="F270" s="183" t="s">
        <v>31</v>
      </c>
      <c r="I270" s="208"/>
    </row>
    <row r="271" spans="1:9">
      <c r="A271" s="208">
        <v>38971</v>
      </c>
      <c r="B271" s="87">
        <v>6000</v>
      </c>
      <c r="C271" s="183" t="s">
        <v>305</v>
      </c>
      <c r="D271" s="183" t="s">
        <v>301</v>
      </c>
      <c r="E271" s="183" t="s">
        <v>196</v>
      </c>
      <c r="F271" s="183" t="s">
        <v>38</v>
      </c>
      <c r="I271" s="208"/>
    </row>
    <row r="272" spans="1:9">
      <c r="A272" s="208">
        <v>38971</v>
      </c>
      <c r="B272" s="87">
        <v>240</v>
      </c>
      <c r="C272" s="183" t="s">
        <v>304</v>
      </c>
      <c r="D272" s="183" t="s">
        <v>301</v>
      </c>
      <c r="E272" s="183" t="s">
        <v>196</v>
      </c>
      <c r="F272" s="183" t="s">
        <v>38</v>
      </c>
      <c r="I272" s="208"/>
    </row>
    <row r="273" spans="1:9">
      <c r="A273" s="208">
        <v>38971</v>
      </c>
      <c r="B273" s="87">
        <v>8349</v>
      </c>
      <c r="C273" s="183" t="s">
        <v>304</v>
      </c>
      <c r="D273" s="183" t="s">
        <v>301</v>
      </c>
      <c r="E273" s="183" t="s">
        <v>307</v>
      </c>
      <c r="F273" s="183" t="s">
        <v>31</v>
      </c>
      <c r="I273" s="208"/>
    </row>
    <row r="274" spans="1:9">
      <c r="A274" s="208">
        <v>38971</v>
      </c>
      <c r="B274" s="87">
        <v>4000</v>
      </c>
      <c r="C274" s="183" t="s">
        <v>304</v>
      </c>
      <c r="D274" s="183" t="s">
        <v>301</v>
      </c>
      <c r="E274" s="183" t="s">
        <v>306</v>
      </c>
      <c r="F274" s="183" t="s">
        <v>38</v>
      </c>
      <c r="I274" s="208"/>
    </row>
    <row r="275" spans="1:9">
      <c r="A275" s="208">
        <v>38971</v>
      </c>
      <c r="B275" s="87">
        <v>5366</v>
      </c>
      <c r="C275" s="183" t="s">
        <v>305</v>
      </c>
      <c r="D275" s="183" t="s">
        <v>303</v>
      </c>
      <c r="E275" s="183" t="s">
        <v>196</v>
      </c>
      <c r="F275" s="183" t="s">
        <v>31</v>
      </c>
      <c r="I275" s="208"/>
    </row>
    <row r="276" spans="1:9">
      <c r="A276" s="208">
        <v>38971</v>
      </c>
      <c r="B276" s="87">
        <v>2878</v>
      </c>
      <c r="C276" s="183" t="s">
        <v>305</v>
      </c>
      <c r="D276" s="183" t="s">
        <v>301</v>
      </c>
      <c r="E276" s="183" t="s">
        <v>306</v>
      </c>
      <c r="F276" s="183" t="s">
        <v>38</v>
      </c>
      <c r="I276" s="208"/>
    </row>
    <row r="277" spans="1:9">
      <c r="A277" s="208">
        <v>38971</v>
      </c>
      <c r="B277" s="87">
        <v>9095</v>
      </c>
      <c r="C277" s="183" t="s">
        <v>300</v>
      </c>
      <c r="D277" s="183" t="s">
        <v>301</v>
      </c>
      <c r="E277" s="183" t="s">
        <v>196</v>
      </c>
      <c r="F277" s="183" t="s">
        <v>38</v>
      </c>
      <c r="I277" s="208"/>
    </row>
    <row r="278" spans="1:9">
      <c r="A278" s="208">
        <v>38971</v>
      </c>
      <c r="B278" s="87">
        <v>13519</v>
      </c>
      <c r="C278" s="183" t="s">
        <v>302</v>
      </c>
      <c r="D278" s="183" t="s">
        <v>301</v>
      </c>
      <c r="E278" s="183" t="s">
        <v>196</v>
      </c>
      <c r="F278" s="183" t="s">
        <v>31</v>
      </c>
      <c r="I278" s="208"/>
    </row>
    <row r="279" spans="1:9">
      <c r="A279" s="208">
        <v>38971</v>
      </c>
      <c r="B279" s="87">
        <v>12418</v>
      </c>
      <c r="C279" s="183" t="s">
        <v>304</v>
      </c>
      <c r="D279" s="183" t="s">
        <v>301</v>
      </c>
      <c r="E279" s="183" t="s">
        <v>306</v>
      </c>
      <c r="F279" s="183" t="s">
        <v>38</v>
      </c>
      <c r="I279" s="208"/>
    </row>
    <row r="280" spans="1:9">
      <c r="A280" s="208">
        <v>38972</v>
      </c>
      <c r="B280" s="87">
        <v>5761</v>
      </c>
      <c r="C280" s="183" t="s">
        <v>305</v>
      </c>
      <c r="D280" s="183" t="s">
        <v>303</v>
      </c>
      <c r="E280" s="183" t="s">
        <v>196</v>
      </c>
      <c r="F280" s="183" t="s">
        <v>38</v>
      </c>
      <c r="I280" s="208"/>
    </row>
    <row r="281" spans="1:9">
      <c r="A281" s="208">
        <v>38972</v>
      </c>
      <c r="B281" s="87">
        <v>100</v>
      </c>
      <c r="C281" s="183" t="s">
        <v>304</v>
      </c>
      <c r="D281" s="183" t="s">
        <v>301</v>
      </c>
      <c r="E281" s="183" t="s">
        <v>196</v>
      </c>
      <c r="F281" s="183" t="s">
        <v>38</v>
      </c>
      <c r="I281" s="208"/>
    </row>
    <row r="282" spans="1:9">
      <c r="A282" s="208">
        <v>38972</v>
      </c>
      <c r="B282" s="87">
        <v>2000</v>
      </c>
      <c r="C282" s="183" t="s">
        <v>302</v>
      </c>
      <c r="D282" s="183" t="s">
        <v>301</v>
      </c>
      <c r="E282" s="183" t="s">
        <v>306</v>
      </c>
      <c r="F282" s="183" t="s">
        <v>31</v>
      </c>
      <c r="I282" s="208"/>
    </row>
    <row r="283" spans="1:9">
      <c r="A283" s="208">
        <v>38972</v>
      </c>
      <c r="B283" s="87">
        <v>100</v>
      </c>
      <c r="C283" s="183" t="s">
        <v>304</v>
      </c>
      <c r="D283" s="183" t="s">
        <v>301</v>
      </c>
      <c r="E283" s="183" t="s">
        <v>196</v>
      </c>
      <c r="F283" s="183" t="s">
        <v>31</v>
      </c>
      <c r="I283" s="208"/>
    </row>
    <row r="284" spans="1:9">
      <c r="A284" s="208">
        <v>38972</v>
      </c>
      <c r="B284" s="87">
        <v>5000</v>
      </c>
      <c r="C284" s="183" t="s">
        <v>302</v>
      </c>
      <c r="D284" s="183" t="s">
        <v>301</v>
      </c>
      <c r="E284" s="183" t="s">
        <v>196</v>
      </c>
      <c r="F284" s="183" t="s">
        <v>38</v>
      </c>
      <c r="I284" s="208"/>
    </row>
    <row r="285" spans="1:9">
      <c r="A285" s="208">
        <v>38972</v>
      </c>
      <c r="B285" s="87">
        <v>6573</v>
      </c>
      <c r="C285" s="183" t="s">
        <v>304</v>
      </c>
      <c r="D285" s="183" t="s">
        <v>301</v>
      </c>
      <c r="E285" s="183" t="s">
        <v>306</v>
      </c>
      <c r="F285" s="183" t="s">
        <v>31</v>
      </c>
      <c r="I285" s="208"/>
    </row>
    <row r="286" spans="1:9">
      <c r="A286" s="208">
        <v>38972</v>
      </c>
      <c r="B286" s="87">
        <v>12006</v>
      </c>
      <c r="C286" s="183" t="s">
        <v>302</v>
      </c>
      <c r="D286" s="183" t="s">
        <v>303</v>
      </c>
      <c r="E286" s="183" t="s">
        <v>196</v>
      </c>
      <c r="F286" s="183" t="s">
        <v>38</v>
      </c>
      <c r="I286" s="208"/>
    </row>
    <row r="287" spans="1:9">
      <c r="A287" s="208">
        <v>38972</v>
      </c>
      <c r="B287" s="87">
        <v>4540</v>
      </c>
      <c r="C287" s="183" t="s">
        <v>304</v>
      </c>
      <c r="D287" s="183" t="s">
        <v>301</v>
      </c>
      <c r="E287" s="183" t="s">
        <v>196</v>
      </c>
      <c r="F287" s="183" t="s">
        <v>38</v>
      </c>
      <c r="I287" s="208"/>
    </row>
    <row r="288" spans="1:9">
      <c r="A288" s="208">
        <v>38972</v>
      </c>
      <c r="B288" s="87">
        <v>16000</v>
      </c>
      <c r="C288" s="183" t="s">
        <v>302</v>
      </c>
      <c r="D288" s="183" t="s">
        <v>301</v>
      </c>
      <c r="E288" s="183" t="s">
        <v>306</v>
      </c>
      <c r="F288" s="183" t="s">
        <v>38</v>
      </c>
      <c r="I288" s="208"/>
    </row>
    <row r="289" spans="1:9">
      <c r="A289" s="208">
        <v>38972</v>
      </c>
      <c r="B289" s="87">
        <v>400</v>
      </c>
      <c r="C289" s="183" t="s">
        <v>304</v>
      </c>
      <c r="D289" s="183" t="s">
        <v>301</v>
      </c>
      <c r="E289" s="183" t="s">
        <v>196</v>
      </c>
      <c r="F289" s="183" t="s">
        <v>31</v>
      </c>
      <c r="I289" s="208"/>
    </row>
    <row r="290" spans="1:9">
      <c r="A290" s="208">
        <v>38972</v>
      </c>
      <c r="B290" s="87">
        <v>11931</v>
      </c>
      <c r="C290" s="183" t="s">
        <v>305</v>
      </c>
      <c r="D290" s="183" t="s">
        <v>303</v>
      </c>
      <c r="E290" s="183" t="s">
        <v>196</v>
      </c>
      <c r="F290" s="183" t="s">
        <v>38</v>
      </c>
      <c r="I290" s="208"/>
    </row>
    <row r="291" spans="1:9">
      <c r="A291" s="208">
        <v>38972</v>
      </c>
      <c r="B291" s="87">
        <v>10431</v>
      </c>
      <c r="C291" s="183" t="s">
        <v>302</v>
      </c>
      <c r="D291" s="183" t="s">
        <v>303</v>
      </c>
      <c r="E291" s="183" t="s">
        <v>307</v>
      </c>
      <c r="F291" s="183" t="s">
        <v>31</v>
      </c>
      <c r="I291" s="208"/>
    </row>
    <row r="292" spans="1:9">
      <c r="A292" s="208">
        <v>38972</v>
      </c>
      <c r="B292" s="87">
        <v>400</v>
      </c>
      <c r="C292" s="183" t="s">
        <v>304</v>
      </c>
      <c r="D292" s="183" t="s">
        <v>303</v>
      </c>
      <c r="E292" s="183" t="s">
        <v>196</v>
      </c>
      <c r="F292" s="183" t="s">
        <v>38</v>
      </c>
      <c r="I292" s="208"/>
    </row>
    <row r="293" spans="1:9">
      <c r="A293" s="208">
        <v>38972</v>
      </c>
      <c r="B293" s="87">
        <v>1325</v>
      </c>
      <c r="C293" s="183" t="s">
        <v>304</v>
      </c>
      <c r="D293" s="183" t="s">
        <v>301</v>
      </c>
      <c r="E293" s="183" t="s">
        <v>196</v>
      </c>
      <c r="F293" s="183" t="s">
        <v>31</v>
      </c>
      <c r="I293" s="208"/>
    </row>
    <row r="294" spans="1:9">
      <c r="A294" s="208">
        <v>38972</v>
      </c>
      <c r="B294" s="87">
        <v>14722</v>
      </c>
      <c r="C294" s="183" t="s">
        <v>304</v>
      </c>
      <c r="D294" s="183" t="s">
        <v>303</v>
      </c>
      <c r="E294" s="183" t="s">
        <v>307</v>
      </c>
      <c r="F294" s="183" t="s">
        <v>38</v>
      </c>
      <c r="I294" s="208"/>
    </row>
    <row r="295" spans="1:9">
      <c r="A295" s="208">
        <v>38972</v>
      </c>
      <c r="B295" s="87">
        <v>8613</v>
      </c>
      <c r="C295" s="183" t="s">
        <v>302</v>
      </c>
      <c r="D295" s="183" t="s">
        <v>301</v>
      </c>
      <c r="E295" s="183" t="s">
        <v>196</v>
      </c>
      <c r="F295" s="183" t="s">
        <v>31</v>
      </c>
      <c r="I295" s="208"/>
    </row>
    <row r="296" spans="1:9">
      <c r="A296" s="208">
        <v>38972</v>
      </c>
      <c r="B296" s="87">
        <v>14644</v>
      </c>
      <c r="C296" s="183" t="s">
        <v>302</v>
      </c>
      <c r="D296" s="183" t="s">
        <v>301</v>
      </c>
      <c r="E296" s="183" t="s">
        <v>307</v>
      </c>
      <c r="F296" s="183" t="s">
        <v>31</v>
      </c>
      <c r="I296" s="208"/>
    </row>
    <row r="297" spans="1:9">
      <c r="A297" s="208">
        <v>38972</v>
      </c>
      <c r="B297" s="87">
        <v>7000</v>
      </c>
      <c r="C297" s="183" t="s">
        <v>305</v>
      </c>
      <c r="D297" s="183" t="s">
        <v>303</v>
      </c>
      <c r="E297" s="183" t="s">
        <v>306</v>
      </c>
      <c r="F297" s="183" t="s">
        <v>38</v>
      </c>
      <c r="I297" s="208"/>
    </row>
    <row r="298" spans="1:9">
      <c r="A298" s="208">
        <v>38972</v>
      </c>
      <c r="B298" s="87">
        <v>17000</v>
      </c>
      <c r="C298" s="183" t="s">
        <v>302</v>
      </c>
      <c r="D298" s="183" t="s">
        <v>303</v>
      </c>
      <c r="E298" s="183" t="s">
        <v>196</v>
      </c>
      <c r="F298" s="183" t="s">
        <v>38</v>
      </c>
      <c r="I298" s="208"/>
    </row>
    <row r="299" spans="1:9">
      <c r="A299" s="208">
        <v>38972</v>
      </c>
      <c r="B299" s="87">
        <v>124</v>
      </c>
      <c r="C299" s="183" t="s">
        <v>304</v>
      </c>
      <c r="D299" s="183" t="s">
        <v>303</v>
      </c>
      <c r="E299" s="183" t="s">
        <v>196</v>
      </c>
      <c r="F299" s="183" t="s">
        <v>38</v>
      </c>
      <c r="I299" s="208"/>
    </row>
    <row r="300" spans="1:9">
      <c r="A300" s="208">
        <v>38972</v>
      </c>
      <c r="B300" s="87">
        <v>3000</v>
      </c>
      <c r="C300" s="183" t="s">
        <v>304</v>
      </c>
      <c r="D300" s="183" t="s">
        <v>301</v>
      </c>
      <c r="E300" s="183" t="s">
        <v>196</v>
      </c>
      <c r="F300" s="183" t="s">
        <v>38</v>
      </c>
      <c r="I300" s="208"/>
    </row>
    <row r="301" spans="1:9">
      <c r="A301" s="208">
        <v>38972</v>
      </c>
      <c r="B301" s="87">
        <v>11798</v>
      </c>
      <c r="C301" s="183" t="s">
        <v>304</v>
      </c>
      <c r="D301" s="183" t="s">
        <v>301</v>
      </c>
      <c r="E301" s="183" t="s">
        <v>306</v>
      </c>
      <c r="F301" s="183" t="s">
        <v>31</v>
      </c>
      <c r="I301" s="208"/>
    </row>
    <row r="302" spans="1:9">
      <c r="A302" s="208">
        <v>38972</v>
      </c>
      <c r="B302" s="87">
        <v>250</v>
      </c>
      <c r="C302" s="183" t="s">
        <v>305</v>
      </c>
      <c r="D302" s="183" t="s">
        <v>303</v>
      </c>
      <c r="E302" s="183" t="s">
        <v>306</v>
      </c>
      <c r="F302" s="183" t="s">
        <v>38</v>
      </c>
      <c r="I302" s="208"/>
    </row>
    <row r="303" spans="1:9">
      <c r="A303" s="208">
        <v>38973</v>
      </c>
      <c r="B303" s="87">
        <v>12000</v>
      </c>
      <c r="C303" s="183" t="s">
        <v>302</v>
      </c>
      <c r="D303" s="183" t="s">
        <v>301</v>
      </c>
      <c r="E303" s="183" t="s">
        <v>307</v>
      </c>
      <c r="F303" s="183" t="s">
        <v>38</v>
      </c>
      <c r="I303" s="208"/>
    </row>
    <row r="304" spans="1:9">
      <c r="A304" s="208">
        <v>38973</v>
      </c>
      <c r="B304" s="87">
        <v>12000</v>
      </c>
      <c r="C304" s="183" t="s">
        <v>302</v>
      </c>
      <c r="D304" s="183" t="s">
        <v>301</v>
      </c>
      <c r="E304" s="183" t="s">
        <v>306</v>
      </c>
      <c r="F304" s="183" t="s">
        <v>38</v>
      </c>
      <c r="I304" s="208"/>
    </row>
    <row r="305" spans="1:9">
      <c r="A305" s="208">
        <v>38973</v>
      </c>
      <c r="B305" s="87">
        <v>2749</v>
      </c>
      <c r="C305" s="183" t="s">
        <v>304</v>
      </c>
      <c r="D305" s="183" t="s">
        <v>301</v>
      </c>
      <c r="E305" s="183" t="s">
        <v>196</v>
      </c>
      <c r="F305" s="183" t="s">
        <v>38</v>
      </c>
      <c r="I305" s="208"/>
    </row>
    <row r="306" spans="1:9">
      <c r="A306" s="208">
        <v>38973</v>
      </c>
      <c r="B306" s="87">
        <v>19000</v>
      </c>
      <c r="C306" s="183" t="s">
        <v>305</v>
      </c>
      <c r="D306" s="183" t="s">
        <v>301</v>
      </c>
      <c r="E306" s="183" t="s">
        <v>196</v>
      </c>
      <c r="F306" s="183" t="s">
        <v>31</v>
      </c>
      <c r="I306" s="208"/>
    </row>
    <row r="307" spans="1:9">
      <c r="A307" s="208">
        <v>38973</v>
      </c>
      <c r="B307" s="87">
        <v>10202</v>
      </c>
      <c r="C307" s="183" t="s">
        <v>302</v>
      </c>
      <c r="D307" s="183" t="s">
        <v>301</v>
      </c>
      <c r="E307" s="183" t="s">
        <v>306</v>
      </c>
      <c r="F307" s="183" t="s">
        <v>38</v>
      </c>
      <c r="I307" s="208"/>
    </row>
    <row r="308" spans="1:9">
      <c r="A308" s="208">
        <v>38973</v>
      </c>
      <c r="B308" s="87">
        <v>9095</v>
      </c>
      <c r="C308" s="183" t="s">
        <v>300</v>
      </c>
      <c r="D308" s="183" t="s">
        <v>301</v>
      </c>
      <c r="E308" s="183" t="s">
        <v>196</v>
      </c>
      <c r="F308" s="183" t="s">
        <v>38</v>
      </c>
      <c r="I308" s="208"/>
    </row>
    <row r="309" spans="1:9">
      <c r="A309" s="208">
        <v>38973</v>
      </c>
      <c r="B309" s="87">
        <v>500</v>
      </c>
      <c r="C309" s="183" t="s">
        <v>305</v>
      </c>
      <c r="D309" s="183" t="s">
        <v>301</v>
      </c>
      <c r="E309" s="183" t="s">
        <v>307</v>
      </c>
      <c r="F309" s="183" t="s">
        <v>38</v>
      </c>
      <c r="I309" s="208"/>
    </row>
    <row r="310" spans="1:9">
      <c r="A310" s="208">
        <v>38973</v>
      </c>
      <c r="B310" s="87">
        <v>75000</v>
      </c>
      <c r="C310" s="183" t="s">
        <v>302</v>
      </c>
      <c r="D310" s="183" t="s">
        <v>301</v>
      </c>
      <c r="E310" s="183" t="s">
        <v>306</v>
      </c>
      <c r="F310" s="183" t="s">
        <v>38</v>
      </c>
      <c r="I310" s="208"/>
    </row>
    <row r="311" spans="1:9">
      <c r="A311" s="208">
        <v>38973</v>
      </c>
      <c r="B311" s="87">
        <v>3525</v>
      </c>
      <c r="C311" s="183" t="s">
        <v>302</v>
      </c>
      <c r="D311" s="183" t="s">
        <v>301</v>
      </c>
      <c r="E311" s="183" t="s">
        <v>306</v>
      </c>
      <c r="F311" s="183" t="s">
        <v>38</v>
      </c>
      <c r="I311" s="208"/>
    </row>
    <row r="312" spans="1:9">
      <c r="A312" s="208">
        <v>38973</v>
      </c>
      <c r="B312" s="87">
        <v>12000</v>
      </c>
      <c r="C312" s="183" t="s">
        <v>304</v>
      </c>
      <c r="D312" s="183" t="s">
        <v>301</v>
      </c>
      <c r="E312" s="183" t="s">
        <v>196</v>
      </c>
      <c r="F312" s="183" t="s">
        <v>38</v>
      </c>
      <c r="I312" s="208"/>
    </row>
    <row r="313" spans="1:9">
      <c r="A313" s="208">
        <v>38973</v>
      </c>
      <c r="B313" s="87">
        <v>12000</v>
      </c>
      <c r="C313" s="183" t="s">
        <v>302</v>
      </c>
      <c r="D313" s="183" t="s">
        <v>301</v>
      </c>
      <c r="E313" s="183" t="s">
        <v>306</v>
      </c>
      <c r="F313" s="183" t="s">
        <v>38</v>
      </c>
      <c r="I313" s="208"/>
    </row>
    <row r="314" spans="1:9">
      <c r="A314" s="208">
        <v>38973</v>
      </c>
      <c r="B314" s="87">
        <v>500</v>
      </c>
      <c r="C314" s="183" t="s">
        <v>305</v>
      </c>
      <c r="D314" s="183" t="s">
        <v>301</v>
      </c>
      <c r="E314" s="183" t="s">
        <v>307</v>
      </c>
      <c r="F314" s="183" t="s">
        <v>38</v>
      </c>
      <c r="I314" s="208"/>
    </row>
    <row r="315" spans="1:9">
      <c r="A315" s="208">
        <v>38973</v>
      </c>
      <c r="B315" s="87">
        <v>500</v>
      </c>
      <c r="C315" s="183" t="s">
        <v>304</v>
      </c>
      <c r="D315" s="183" t="s">
        <v>301</v>
      </c>
      <c r="E315" s="183" t="s">
        <v>307</v>
      </c>
      <c r="F315" s="183" t="s">
        <v>38</v>
      </c>
      <c r="I315" s="208"/>
    </row>
    <row r="316" spans="1:9">
      <c r="A316" s="208">
        <v>38973</v>
      </c>
      <c r="B316" s="87">
        <v>6000</v>
      </c>
      <c r="C316" s="183" t="s">
        <v>305</v>
      </c>
      <c r="D316" s="183" t="s">
        <v>301</v>
      </c>
      <c r="E316" s="183" t="s">
        <v>196</v>
      </c>
      <c r="F316" s="183" t="s">
        <v>38</v>
      </c>
      <c r="I316" s="208"/>
    </row>
    <row r="317" spans="1:9">
      <c r="A317" s="208">
        <v>38973</v>
      </c>
      <c r="B317" s="87">
        <v>13500</v>
      </c>
      <c r="C317" s="183" t="s">
        <v>302</v>
      </c>
      <c r="D317" s="183" t="s">
        <v>301</v>
      </c>
      <c r="E317" s="183" t="s">
        <v>306</v>
      </c>
      <c r="F317" s="183" t="s">
        <v>38</v>
      </c>
      <c r="I317" s="208"/>
    </row>
    <row r="318" spans="1:9">
      <c r="A318" s="208">
        <v>38973</v>
      </c>
      <c r="B318" s="87">
        <v>12535</v>
      </c>
      <c r="C318" s="183" t="s">
        <v>302</v>
      </c>
      <c r="D318" s="183" t="s">
        <v>301</v>
      </c>
      <c r="E318" s="183" t="s">
        <v>196</v>
      </c>
      <c r="F318" s="183" t="s">
        <v>38</v>
      </c>
      <c r="I318" s="208"/>
    </row>
    <row r="319" spans="1:9">
      <c r="A319" s="208">
        <v>38973</v>
      </c>
      <c r="B319" s="87">
        <v>16000</v>
      </c>
      <c r="C319" s="183" t="s">
        <v>302</v>
      </c>
      <c r="D319" s="183" t="s">
        <v>301</v>
      </c>
      <c r="E319" s="183" t="s">
        <v>196</v>
      </c>
      <c r="F319" s="183" t="s">
        <v>38</v>
      </c>
      <c r="I319" s="208"/>
    </row>
    <row r="320" spans="1:9">
      <c r="A320" s="208">
        <v>38973</v>
      </c>
      <c r="B320" s="87">
        <v>8000</v>
      </c>
      <c r="C320" s="183" t="s">
        <v>305</v>
      </c>
      <c r="D320" s="183" t="s">
        <v>301</v>
      </c>
      <c r="E320" s="183" t="s">
        <v>196</v>
      </c>
      <c r="F320" s="183" t="s">
        <v>38</v>
      </c>
      <c r="I320" s="208"/>
    </row>
    <row r="321" spans="1:9">
      <c r="A321" s="208">
        <v>38973</v>
      </c>
      <c r="B321" s="87">
        <v>6190</v>
      </c>
      <c r="C321" s="183" t="s">
        <v>302</v>
      </c>
      <c r="D321" s="183" t="s">
        <v>303</v>
      </c>
      <c r="E321" s="183" t="s">
        <v>196</v>
      </c>
      <c r="F321" s="183" t="s">
        <v>31</v>
      </c>
      <c r="I321" s="208"/>
    </row>
    <row r="322" spans="1:9">
      <c r="A322" s="208">
        <v>38973</v>
      </c>
      <c r="B322" s="87">
        <v>500</v>
      </c>
      <c r="C322" s="183" t="s">
        <v>304</v>
      </c>
      <c r="D322" s="183" t="s">
        <v>301</v>
      </c>
      <c r="E322" s="183" t="s">
        <v>196</v>
      </c>
      <c r="F322" s="183" t="s">
        <v>38</v>
      </c>
      <c r="I322" s="208"/>
    </row>
    <row r="323" spans="1:9">
      <c r="A323" s="208">
        <v>38973</v>
      </c>
      <c r="B323" s="87">
        <v>3075</v>
      </c>
      <c r="C323" s="183" t="s">
        <v>304</v>
      </c>
      <c r="D323" s="183" t="s">
        <v>301</v>
      </c>
      <c r="E323" s="183" t="s">
        <v>307</v>
      </c>
      <c r="F323" s="183" t="s">
        <v>38</v>
      </c>
      <c r="I323" s="208"/>
    </row>
    <row r="324" spans="1:9">
      <c r="A324" s="208">
        <v>38973</v>
      </c>
      <c r="B324" s="87">
        <v>4000</v>
      </c>
      <c r="C324" s="183" t="s">
        <v>304</v>
      </c>
      <c r="D324" s="183" t="s">
        <v>301</v>
      </c>
      <c r="E324" s="183" t="s">
        <v>196</v>
      </c>
      <c r="F324" s="183" t="s">
        <v>38</v>
      </c>
      <c r="I324" s="208"/>
    </row>
    <row r="325" spans="1:9">
      <c r="A325" s="208">
        <v>38973</v>
      </c>
      <c r="B325" s="87">
        <v>500</v>
      </c>
      <c r="C325" s="183" t="s">
        <v>304</v>
      </c>
      <c r="D325" s="183" t="s">
        <v>301</v>
      </c>
      <c r="E325" s="183" t="s">
        <v>196</v>
      </c>
      <c r="F325" s="183" t="s">
        <v>38</v>
      </c>
      <c r="I325" s="208"/>
    </row>
    <row r="326" spans="1:9">
      <c r="A326" s="208">
        <v>38973</v>
      </c>
      <c r="B326" s="87">
        <v>500</v>
      </c>
      <c r="C326" s="183" t="s">
        <v>305</v>
      </c>
      <c r="D326" s="183" t="s">
        <v>301</v>
      </c>
      <c r="E326" s="183" t="s">
        <v>307</v>
      </c>
      <c r="F326" s="183" t="s">
        <v>38</v>
      </c>
      <c r="I326" s="208"/>
    </row>
    <row r="327" spans="1:9">
      <c r="A327" s="208">
        <v>38973</v>
      </c>
      <c r="B327" s="87">
        <v>5723</v>
      </c>
      <c r="C327" s="183" t="s">
        <v>305</v>
      </c>
      <c r="D327" s="183" t="s">
        <v>303</v>
      </c>
      <c r="E327" s="183" t="s">
        <v>196</v>
      </c>
      <c r="F327" s="183" t="s">
        <v>31</v>
      </c>
      <c r="I327" s="208"/>
    </row>
    <row r="328" spans="1:9">
      <c r="A328" s="208">
        <v>38973</v>
      </c>
      <c r="B328" s="87">
        <v>4000</v>
      </c>
      <c r="C328" s="183" t="s">
        <v>304</v>
      </c>
      <c r="D328" s="183" t="s">
        <v>301</v>
      </c>
      <c r="E328" s="183" t="s">
        <v>306</v>
      </c>
      <c r="F328" s="183" t="s">
        <v>31</v>
      </c>
      <c r="I328" s="208"/>
    </row>
    <row r="329" spans="1:9">
      <c r="A329" s="208">
        <v>38973</v>
      </c>
      <c r="B329" s="87">
        <v>8000</v>
      </c>
      <c r="C329" s="183" t="s">
        <v>305</v>
      </c>
      <c r="D329" s="183" t="s">
        <v>301</v>
      </c>
      <c r="E329" s="183" t="s">
        <v>196</v>
      </c>
      <c r="F329" s="183" t="s">
        <v>38</v>
      </c>
      <c r="I329" s="208"/>
    </row>
    <row r="330" spans="1:9">
      <c r="A330" s="208">
        <v>38973</v>
      </c>
      <c r="B330" s="87">
        <v>7000</v>
      </c>
      <c r="C330" s="183" t="s">
        <v>300</v>
      </c>
      <c r="D330" s="183" t="s">
        <v>301</v>
      </c>
      <c r="E330" s="183" t="s">
        <v>306</v>
      </c>
      <c r="F330" s="183" t="s">
        <v>38</v>
      </c>
      <c r="I330" s="208"/>
    </row>
    <row r="331" spans="1:9">
      <c r="A331" s="208">
        <v>38973</v>
      </c>
      <c r="B331" s="87">
        <v>12000</v>
      </c>
      <c r="C331" s="183" t="s">
        <v>302</v>
      </c>
      <c r="D331" s="183" t="s">
        <v>301</v>
      </c>
      <c r="E331" s="183" t="s">
        <v>307</v>
      </c>
      <c r="F331" s="183" t="s">
        <v>38</v>
      </c>
      <c r="I331" s="208"/>
    </row>
    <row r="332" spans="1:9">
      <c r="A332" s="208">
        <v>38973</v>
      </c>
      <c r="B332" s="87">
        <v>5245</v>
      </c>
      <c r="C332" s="183" t="s">
        <v>305</v>
      </c>
      <c r="D332" s="183" t="s">
        <v>301</v>
      </c>
      <c r="E332" s="183" t="s">
        <v>196</v>
      </c>
      <c r="F332" s="183" t="s">
        <v>38</v>
      </c>
      <c r="I332" s="208"/>
    </row>
    <row r="333" spans="1:9">
      <c r="A333" s="208">
        <v>38973</v>
      </c>
      <c r="B333" s="87">
        <v>3596</v>
      </c>
      <c r="C333" s="183" t="s">
        <v>305</v>
      </c>
      <c r="D333" s="183" t="s">
        <v>301</v>
      </c>
      <c r="E333" s="183" t="s">
        <v>306</v>
      </c>
      <c r="F333" s="183" t="s">
        <v>31</v>
      </c>
      <c r="I333" s="208"/>
    </row>
    <row r="334" spans="1:9">
      <c r="A334" s="208">
        <v>38973</v>
      </c>
      <c r="B334" s="87">
        <v>5000</v>
      </c>
      <c r="C334" s="183" t="s">
        <v>304</v>
      </c>
      <c r="D334" s="183" t="s">
        <v>301</v>
      </c>
      <c r="E334" s="183" t="s">
        <v>306</v>
      </c>
      <c r="F334" s="183" t="s">
        <v>38</v>
      </c>
      <c r="I334" s="208"/>
    </row>
    <row r="335" spans="1:9">
      <c r="A335" s="208">
        <v>38973</v>
      </c>
      <c r="B335" s="87">
        <v>7882</v>
      </c>
      <c r="C335" s="183" t="s">
        <v>305</v>
      </c>
      <c r="D335" s="183" t="s">
        <v>303</v>
      </c>
      <c r="E335" s="183" t="s">
        <v>306</v>
      </c>
      <c r="F335" s="183" t="s">
        <v>31</v>
      </c>
      <c r="I335" s="208"/>
    </row>
    <row r="336" spans="1:9">
      <c r="A336" s="208">
        <v>38973</v>
      </c>
      <c r="B336" s="87">
        <v>6000</v>
      </c>
      <c r="C336" s="183" t="s">
        <v>305</v>
      </c>
      <c r="D336" s="183" t="s">
        <v>301</v>
      </c>
      <c r="E336" s="183" t="s">
        <v>196</v>
      </c>
      <c r="F336" s="183" t="s">
        <v>38</v>
      </c>
      <c r="I336" s="208"/>
    </row>
    <row r="337" spans="1:9">
      <c r="A337" s="208">
        <v>38973</v>
      </c>
      <c r="B337" s="87">
        <v>4357</v>
      </c>
      <c r="C337" s="183" t="s">
        <v>304</v>
      </c>
      <c r="D337" s="183" t="s">
        <v>303</v>
      </c>
      <c r="E337" s="183" t="s">
        <v>306</v>
      </c>
      <c r="F337" s="183" t="s">
        <v>38</v>
      </c>
      <c r="I337" s="208"/>
    </row>
    <row r="338" spans="1:9">
      <c r="A338" s="208">
        <v>38973</v>
      </c>
      <c r="B338" s="87">
        <v>9095</v>
      </c>
      <c r="C338" s="183" t="s">
        <v>300</v>
      </c>
      <c r="D338" s="183" t="s">
        <v>301</v>
      </c>
      <c r="E338" s="183" t="s">
        <v>196</v>
      </c>
      <c r="F338" s="183" t="s">
        <v>38</v>
      </c>
      <c r="I338" s="208"/>
    </row>
    <row r="339" spans="1:9">
      <c r="A339" s="208">
        <v>38973</v>
      </c>
      <c r="B339" s="87">
        <v>7289</v>
      </c>
      <c r="C339" s="183" t="s">
        <v>304</v>
      </c>
      <c r="D339" s="183" t="s">
        <v>301</v>
      </c>
      <c r="E339" s="183" t="s">
        <v>196</v>
      </c>
      <c r="F339" s="183" t="s">
        <v>31</v>
      </c>
      <c r="I339" s="208"/>
    </row>
    <row r="340" spans="1:9">
      <c r="A340" s="208">
        <v>38973</v>
      </c>
      <c r="B340" s="87">
        <v>6000</v>
      </c>
      <c r="C340" s="183" t="s">
        <v>305</v>
      </c>
      <c r="D340" s="183" t="s">
        <v>301</v>
      </c>
      <c r="E340" s="183" t="s">
        <v>196</v>
      </c>
      <c r="F340" s="183" t="s">
        <v>38</v>
      </c>
      <c r="I340" s="208"/>
    </row>
    <row r="341" spans="1:9">
      <c r="A341" s="208">
        <v>38973</v>
      </c>
      <c r="B341" s="87">
        <v>13636</v>
      </c>
      <c r="C341" s="183" t="s">
        <v>302</v>
      </c>
      <c r="D341" s="183" t="s">
        <v>301</v>
      </c>
      <c r="E341" s="183" t="s">
        <v>306</v>
      </c>
      <c r="F341" s="183" t="s">
        <v>38</v>
      </c>
      <c r="I341" s="208"/>
    </row>
    <row r="342" spans="1:9">
      <c r="A342" s="208">
        <v>38973</v>
      </c>
      <c r="B342" s="87">
        <v>5000</v>
      </c>
      <c r="C342" s="183" t="s">
        <v>305</v>
      </c>
      <c r="D342" s="183" t="s">
        <v>303</v>
      </c>
      <c r="E342" s="183" t="s">
        <v>306</v>
      </c>
      <c r="F342" s="183" t="s">
        <v>38</v>
      </c>
      <c r="I342" s="208"/>
    </row>
    <row r="343" spans="1:9">
      <c r="A343" s="208">
        <v>38974</v>
      </c>
      <c r="B343" s="87">
        <v>50000</v>
      </c>
      <c r="C343" s="183" t="s">
        <v>302</v>
      </c>
      <c r="D343" s="183" t="s">
        <v>301</v>
      </c>
      <c r="E343" s="183" t="s">
        <v>306</v>
      </c>
      <c r="F343" s="183" t="s">
        <v>38</v>
      </c>
      <c r="I343" s="208"/>
    </row>
    <row r="344" spans="1:9">
      <c r="A344" s="208">
        <v>38974</v>
      </c>
      <c r="B344" s="87">
        <v>12455</v>
      </c>
      <c r="C344" s="183" t="s">
        <v>300</v>
      </c>
      <c r="D344" s="183" t="s">
        <v>303</v>
      </c>
      <c r="E344" s="183" t="s">
        <v>306</v>
      </c>
      <c r="F344" s="183" t="s">
        <v>38</v>
      </c>
      <c r="I344" s="208"/>
    </row>
    <row r="345" spans="1:9">
      <c r="A345" s="208">
        <v>38974</v>
      </c>
      <c r="B345" s="87">
        <v>13637</v>
      </c>
      <c r="C345" s="183" t="s">
        <v>305</v>
      </c>
      <c r="D345" s="183" t="s">
        <v>301</v>
      </c>
      <c r="E345" s="183" t="s">
        <v>306</v>
      </c>
      <c r="F345" s="183" t="s">
        <v>31</v>
      </c>
      <c r="I345" s="208"/>
    </row>
    <row r="346" spans="1:9">
      <c r="A346" s="208">
        <v>38974</v>
      </c>
      <c r="B346" s="87">
        <v>5603</v>
      </c>
      <c r="C346" s="183" t="s">
        <v>305</v>
      </c>
      <c r="D346" s="183" t="s">
        <v>301</v>
      </c>
      <c r="E346" s="183" t="s">
        <v>307</v>
      </c>
      <c r="F346" s="183" t="s">
        <v>38</v>
      </c>
      <c r="I346" s="208"/>
    </row>
    <row r="347" spans="1:9">
      <c r="A347" s="208">
        <v>38974</v>
      </c>
      <c r="B347" s="87">
        <v>13899</v>
      </c>
      <c r="C347" s="183" t="s">
        <v>304</v>
      </c>
      <c r="D347" s="183" t="s">
        <v>303</v>
      </c>
      <c r="E347" s="183" t="s">
        <v>196</v>
      </c>
      <c r="F347" s="183" t="s">
        <v>38</v>
      </c>
      <c r="I347" s="208"/>
    </row>
    <row r="348" spans="1:9">
      <c r="A348" s="208">
        <v>38974</v>
      </c>
      <c r="B348" s="87">
        <v>11217</v>
      </c>
      <c r="C348" s="183" t="s">
        <v>304</v>
      </c>
      <c r="D348" s="183" t="s">
        <v>303</v>
      </c>
      <c r="E348" s="183" t="s">
        <v>196</v>
      </c>
      <c r="F348" s="183" t="s">
        <v>38</v>
      </c>
      <c r="I348" s="208"/>
    </row>
    <row r="349" spans="1:9">
      <c r="A349" s="208">
        <v>38974</v>
      </c>
      <c r="B349" s="87">
        <v>10795</v>
      </c>
      <c r="C349" s="183" t="s">
        <v>302</v>
      </c>
      <c r="D349" s="183" t="s">
        <v>303</v>
      </c>
      <c r="E349" s="183" t="s">
        <v>196</v>
      </c>
      <c r="F349" s="183" t="s">
        <v>38</v>
      </c>
      <c r="I349" s="208"/>
    </row>
    <row r="350" spans="1:9">
      <c r="A350" s="208">
        <v>38974</v>
      </c>
      <c r="B350" s="87">
        <v>10122</v>
      </c>
      <c r="C350" s="183" t="s">
        <v>304</v>
      </c>
      <c r="D350" s="183" t="s">
        <v>301</v>
      </c>
      <c r="E350" s="183" t="s">
        <v>196</v>
      </c>
      <c r="F350" s="183" t="s">
        <v>38</v>
      </c>
      <c r="I350" s="208"/>
    </row>
    <row r="351" spans="1:9">
      <c r="A351" s="208">
        <v>38974</v>
      </c>
      <c r="B351" s="87">
        <v>3807</v>
      </c>
      <c r="C351" s="183" t="s">
        <v>304</v>
      </c>
      <c r="D351" s="183" t="s">
        <v>301</v>
      </c>
      <c r="E351" s="183" t="s">
        <v>307</v>
      </c>
      <c r="F351" s="183" t="s">
        <v>38</v>
      </c>
      <c r="I351" s="208"/>
    </row>
    <row r="352" spans="1:9">
      <c r="A352" s="208">
        <v>38974</v>
      </c>
      <c r="B352" s="87">
        <v>13521</v>
      </c>
      <c r="C352" s="183" t="s">
        <v>305</v>
      </c>
      <c r="D352" s="183" t="s">
        <v>301</v>
      </c>
      <c r="E352" s="183" t="s">
        <v>307</v>
      </c>
      <c r="F352" s="183" t="s">
        <v>38</v>
      </c>
      <c r="I352" s="208"/>
    </row>
    <row r="353" spans="1:9">
      <c r="A353" s="208">
        <v>38974</v>
      </c>
      <c r="B353" s="87">
        <v>7649</v>
      </c>
      <c r="C353" s="183" t="s">
        <v>305</v>
      </c>
      <c r="D353" s="183" t="s">
        <v>303</v>
      </c>
      <c r="E353" s="183" t="s">
        <v>196</v>
      </c>
      <c r="F353" s="183" t="s">
        <v>31</v>
      </c>
      <c r="I353" s="208"/>
    </row>
    <row r="354" spans="1:9">
      <c r="A354" s="208">
        <v>38974</v>
      </c>
      <c r="B354" s="87">
        <v>7342</v>
      </c>
      <c r="C354" s="183" t="s">
        <v>304</v>
      </c>
      <c r="D354" s="183" t="s">
        <v>301</v>
      </c>
      <c r="E354" s="183" t="s">
        <v>196</v>
      </c>
      <c r="F354" s="183" t="s">
        <v>38</v>
      </c>
      <c r="I354" s="208"/>
    </row>
    <row r="355" spans="1:9">
      <c r="A355" s="208">
        <v>38974</v>
      </c>
      <c r="B355" s="87">
        <v>5233</v>
      </c>
      <c r="C355" s="183" t="s">
        <v>305</v>
      </c>
      <c r="D355" s="183" t="s">
        <v>301</v>
      </c>
      <c r="E355" s="183" t="s">
        <v>306</v>
      </c>
      <c r="F355" s="183" t="s">
        <v>31</v>
      </c>
      <c r="I355" s="208"/>
    </row>
    <row r="356" spans="1:9">
      <c r="A356" s="208">
        <v>38974</v>
      </c>
      <c r="B356" s="87">
        <v>14227</v>
      </c>
      <c r="C356" s="183" t="s">
        <v>304</v>
      </c>
      <c r="D356" s="183" t="s">
        <v>303</v>
      </c>
      <c r="E356" s="183" t="s">
        <v>306</v>
      </c>
      <c r="F356" s="183" t="s">
        <v>31</v>
      </c>
      <c r="I356" s="208"/>
    </row>
    <row r="357" spans="1:9">
      <c r="A357" s="208">
        <v>38974</v>
      </c>
      <c r="B357" s="87">
        <v>133</v>
      </c>
      <c r="C357" s="183" t="s">
        <v>304</v>
      </c>
      <c r="D357" s="183" t="s">
        <v>301</v>
      </c>
      <c r="E357" s="183" t="s">
        <v>307</v>
      </c>
      <c r="F357" s="183" t="s">
        <v>38</v>
      </c>
      <c r="I357" s="208"/>
    </row>
    <row r="358" spans="1:9">
      <c r="A358" s="208">
        <v>38974</v>
      </c>
      <c r="B358" s="87">
        <v>15208</v>
      </c>
      <c r="C358" s="183" t="s">
        <v>302</v>
      </c>
      <c r="D358" s="183" t="s">
        <v>301</v>
      </c>
      <c r="E358" s="183" t="s">
        <v>196</v>
      </c>
      <c r="F358" s="183" t="s">
        <v>31</v>
      </c>
      <c r="I358" s="208"/>
    </row>
    <row r="359" spans="1:9">
      <c r="A359" s="208">
        <v>38974</v>
      </c>
      <c r="B359" s="87">
        <v>3949</v>
      </c>
      <c r="C359" s="183" t="s">
        <v>305</v>
      </c>
      <c r="D359" s="183" t="s">
        <v>301</v>
      </c>
      <c r="E359" s="183" t="s">
        <v>196</v>
      </c>
      <c r="F359" s="183" t="s">
        <v>31</v>
      </c>
      <c r="I359" s="208"/>
    </row>
    <row r="360" spans="1:9">
      <c r="A360" s="208">
        <v>38974</v>
      </c>
      <c r="B360" s="87">
        <v>600</v>
      </c>
      <c r="C360" s="183" t="s">
        <v>305</v>
      </c>
      <c r="D360" s="183" t="s">
        <v>301</v>
      </c>
      <c r="E360" s="183" t="s">
        <v>196</v>
      </c>
      <c r="F360" s="183" t="s">
        <v>38</v>
      </c>
      <c r="I360" s="208"/>
    </row>
    <row r="361" spans="1:9">
      <c r="A361" s="208">
        <v>38974</v>
      </c>
      <c r="B361" s="87">
        <v>13000</v>
      </c>
      <c r="C361" s="183" t="s">
        <v>302</v>
      </c>
      <c r="D361" s="183" t="s">
        <v>303</v>
      </c>
      <c r="E361" s="183" t="s">
        <v>307</v>
      </c>
      <c r="F361" s="183" t="s">
        <v>38</v>
      </c>
      <c r="I361" s="208"/>
    </row>
    <row r="362" spans="1:9">
      <c r="A362" s="208">
        <v>38974</v>
      </c>
      <c r="B362" s="87">
        <v>10862</v>
      </c>
      <c r="C362" s="183" t="s">
        <v>305</v>
      </c>
      <c r="D362" s="183" t="s">
        <v>301</v>
      </c>
      <c r="E362" s="183" t="s">
        <v>196</v>
      </c>
      <c r="F362" s="183" t="s">
        <v>31</v>
      </c>
      <c r="I362" s="208"/>
    </row>
    <row r="363" spans="1:9">
      <c r="A363" s="208">
        <v>38974</v>
      </c>
      <c r="B363" s="87">
        <v>200</v>
      </c>
      <c r="C363" s="183" t="s">
        <v>305</v>
      </c>
      <c r="D363" s="183" t="s">
        <v>301</v>
      </c>
      <c r="E363" s="183" t="s">
        <v>196</v>
      </c>
      <c r="F363" s="183" t="s">
        <v>38</v>
      </c>
      <c r="I363" s="208"/>
    </row>
    <row r="364" spans="1:9">
      <c r="A364" s="208">
        <v>38974</v>
      </c>
      <c r="B364" s="87">
        <v>8866</v>
      </c>
      <c r="C364" s="183" t="s">
        <v>304</v>
      </c>
      <c r="D364" s="183" t="s">
        <v>303</v>
      </c>
      <c r="E364" s="183" t="s">
        <v>306</v>
      </c>
      <c r="F364" s="183" t="s">
        <v>31</v>
      </c>
    </row>
    <row r="365" spans="1:9">
      <c r="A365" s="208">
        <v>38974</v>
      </c>
      <c r="B365" s="87">
        <v>10000</v>
      </c>
      <c r="C365" s="183" t="s">
        <v>300</v>
      </c>
      <c r="D365" s="183" t="s">
        <v>303</v>
      </c>
      <c r="E365" s="183" t="s">
        <v>306</v>
      </c>
      <c r="F365" s="183" t="s">
        <v>38</v>
      </c>
    </row>
    <row r="366" spans="1:9">
      <c r="A366" s="208">
        <v>38974</v>
      </c>
      <c r="B366" s="87">
        <v>6676</v>
      </c>
      <c r="C366" s="183" t="s">
        <v>305</v>
      </c>
      <c r="D366" s="183" t="s">
        <v>303</v>
      </c>
      <c r="E366" s="183" t="s">
        <v>196</v>
      </c>
      <c r="F366" s="183" t="s">
        <v>31</v>
      </c>
    </row>
    <row r="367" spans="1:9">
      <c r="A367" s="208">
        <v>38974</v>
      </c>
      <c r="B367" s="87">
        <v>12519</v>
      </c>
      <c r="C367" s="183" t="s">
        <v>302</v>
      </c>
      <c r="D367" s="183" t="s">
        <v>303</v>
      </c>
      <c r="E367" s="183" t="s">
        <v>196</v>
      </c>
      <c r="F367" s="183" t="s">
        <v>38</v>
      </c>
    </row>
    <row r="368" spans="1:9">
      <c r="A368" s="208">
        <v>38974</v>
      </c>
      <c r="B368" s="87">
        <v>6762</v>
      </c>
      <c r="C368" s="183" t="s">
        <v>305</v>
      </c>
      <c r="D368" s="183" t="s">
        <v>301</v>
      </c>
      <c r="E368" s="183" t="s">
        <v>196</v>
      </c>
      <c r="F368" s="183" t="s">
        <v>38</v>
      </c>
    </row>
    <row r="369" spans="1:6">
      <c r="A369" s="208">
        <v>38975</v>
      </c>
      <c r="B369" s="87">
        <v>14782</v>
      </c>
      <c r="C369" s="183" t="s">
        <v>304</v>
      </c>
      <c r="D369" s="183" t="s">
        <v>303</v>
      </c>
      <c r="E369" s="183" t="s">
        <v>307</v>
      </c>
      <c r="F369" s="183" t="s">
        <v>31</v>
      </c>
    </row>
    <row r="370" spans="1:6">
      <c r="A370" s="208">
        <v>38975</v>
      </c>
      <c r="B370" s="87">
        <v>3434</v>
      </c>
      <c r="C370" s="183" t="s">
        <v>304</v>
      </c>
      <c r="D370" s="183" t="s">
        <v>301</v>
      </c>
      <c r="E370" s="183" t="s">
        <v>196</v>
      </c>
      <c r="F370" s="183" t="s">
        <v>38</v>
      </c>
    </row>
    <row r="371" spans="1:6">
      <c r="A371" s="208">
        <v>38975</v>
      </c>
      <c r="B371" s="87">
        <v>14679</v>
      </c>
      <c r="C371" s="183" t="s">
        <v>305</v>
      </c>
      <c r="D371" s="183" t="s">
        <v>301</v>
      </c>
      <c r="E371" s="183" t="s">
        <v>307</v>
      </c>
      <c r="F371" s="183" t="s">
        <v>38</v>
      </c>
    </row>
    <row r="372" spans="1:6">
      <c r="A372" s="208">
        <v>38975</v>
      </c>
      <c r="B372" s="87">
        <v>4000</v>
      </c>
      <c r="C372" s="183" t="s">
        <v>305</v>
      </c>
      <c r="D372" s="183" t="s">
        <v>301</v>
      </c>
      <c r="E372" s="183" t="s">
        <v>196</v>
      </c>
      <c r="F372" s="183" t="s">
        <v>38</v>
      </c>
    </row>
    <row r="373" spans="1:6">
      <c r="A373" s="208">
        <v>38975</v>
      </c>
      <c r="B373" s="87">
        <v>12505</v>
      </c>
      <c r="C373" s="183" t="s">
        <v>302</v>
      </c>
      <c r="D373" s="183" t="s">
        <v>301</v>
      </c>
      <c r="E373" s="183" t="s">
        <v>307</v>
      </c>
      <c r="F373" s="183" t="s">
        <v>38</v>
      </c>
    </row>
    <row r="374" spans="1:6">
      <c r="A374" s="208">
        <v>38975</v>
      </c>
      <c r="B374" s="87">
        <v>5879</v>
      </c>
      <c r="C374" s="183" t="s">
        <v>304</v>
      </c>
      <c r="D374" s="183" t="s">
        <v>301</v>
      </c>
      <c r="E374" s="183" t="s">
        <v>196</v>
      </c>
      <c r="F374" s="183" t="s">
        <v>38</v>
      </c>
    </row>
    <row r="375" spans="1:6">
      <c r="A375" s="208">
        <v>38975</v>
      </c>
      <c r="B375" s="87">
        <v>7165</v>
      </c>
      <c r="C375" s="183" t="s">
        <v>302</v>
      </c>
      <c r="D375" s="183" t="s">
        <v>301</v>
      </c>
      <c r="E375" s="183" t="s">
        <v>306</v>
      </c>
      <c r="F375" s="183" t="s">
        <v>31</v>
      </c>
    </row>
    <row r="376" spans="1:6">
      <c r="A376" s="208">
        <v>38975</v>
      </c>
      <c r="B376" s="87">
        <v>6000</v>
      </c>
      <c r="C376" s="183" t="s">
        <v>304</v>
      </c>
      <c r="D376" s="183" t="s">
        <v>303</v>
      </c>
      <c r="E376" s="183" t="s">
        <v>307</v>
      </c>
      <c r="F376" s="183" t="s">
        <v>38</v>
      </c>
    </row>
    <row r="377" spans="1:6">
      <c r="A377" s="208">
        <v>38975</v>
      </c>
      <c r="B377" s="87">
        <v>2000</v>
      </c>
      <c r="C377" s="183" t="s">
        <v>300</v>
      </c>
      <c r="D377" s="183" t="s">
        <v>301</v>
      </c>
      <c r="E377" s="183" t="s">
        <v>307</v>
      </c>
      <c r="F377" s="183" t="s">
        <v>38</v>
      </c>
    </row>
    <row r="378" spans="1:6">
      <c r="A378" s="208">
        <v>38975</v>
      </c>
      <c r="B378" s="87">
        <v>11489</v>
      </c>
      <c r="C378" s="183" t="s">
        <v>304</v>
      </c>
      <c r="D378" s="183" t="s">
        <v>303</v>
      </c>
      <c r="E378" s="183" t="s">
        <v>196</v>
      </c>
      <c r="F378" s="183" t="s">
        <v>38</v>
      </c>
    </row>
    <row r="379" spans="1:6">
      <c r="A379" s="208">
        <v>38975</v>
      </c>
      <c r="B379" s="87">
        <v>3171</v>
      </c>
      <c r="C379" s="183" t="s">
        <v>304</v>
      </c>
      <c r="D379" s="183" t="s">
        <v>301</v>
      </c>
      <c r="E379" s="183" t="s">
        <v>307</v>
      </c>
      <c r="F379" s="183" t="s">
        <v>38</v>
      </c>
    </row>
    <row r="380" spans="1:6">
      <c r="A380" s="208">
        <v>38975</v>
      </c>
      <c r="B380" s="87">
        <v>14706</v>
      </c>
      <c r="C380" s="183" t="s">
        <v>304</v>
      </c>
      <c r="D380" s="183" t="s">
        <v>301</v>
      </c>
      <c r="E380" s="183" t="s">
        <v>196</v>
      </c>
      <c r="F380" s="183" t="s">
        <v>31</v>
      </c>
    </row>
    <row r="381" spans="1:6">
      <c r="A381" s="208">
        <v>38975</v>
      </c>
      <c r="B381" s="87">
        <v>12908</v>
      </c>
      <c r="C381" s="183" t="s">
        <v>304</v>
      </c>
      <c r="D381" s="183" t="s">
        <v>303</v>
      </c>
      <c r="E381" s="183" t="s">
        <v>196</v>
      </c>
      <c r="F381" s="183" t="s">
        <v>38</v>
      </c>
    </row>
    <row r="382" spans="1:6">
      <c r="A382" s="208">
        <v>38975</v>
      </c>
      <c r="B382" s="87">
        <v>7811</v>
      </c>
      <c r="C382" s="183" t="s">
        <v>305</v>
      </c>
      <c r="D382" s="183" t="s">
        <v>301</v>
      </c>
      <c r="E382" s="183" t="s">
        <v>306</v>
      </c>
      <c r="F382" s="183" t="s">
        <v>38</v>
      </c>
    </row>
    <row r="383" spans="1:6">
      <c r="A383" s="208">
        <v>38975</v>
      </c>
      <c r="B383" s="87">
        <v>13126</v>
      </c>
      <c r="C383" s="183" t="s">
        <v>302</v>
      </c>
      <c r="D383" s="183" t="s">
        <v>303</v>
      </c>
      <c r="E383" s="183" t="s">
        <v>307</v>
      </c>
      <c r="F383" s="183" t="s">
        <v>31</v>
      </c>
    </row>
    <row r="384" spans="1:6">
      <c r="A384" s="208">
        <v>38975</v>
      </c>
      <c r="B384" s="87">
        <v>4623</v>
      </c>
      <c r="C384" s="183" t="s">
        <v>305</v>
      </c>
      <c r="D384" s="183" t="s">
        <v>301</v>
      </c>
      <c r="E384" s="183" t="s">
        <v>306</v>
      </c>
      <c r="F384" s="183" t="s">
        <v>31</v>
      </c>
    </row>
    <row r="385" spans="1:6">
      <c r="A385" s="208">
        <v>38975</v>
      </c>
      <c r="B385" s="87">
        <v>7989</v>
      </c>
      <c r="C385" s="183" t="s">
        <v>305</v>
      </c>
      <c r="D385" s="183" t="s">
        <v>303</v>
      </c>
      <c r="E385" s="183" t="s">
        <v>306</v>
      </c>
      <c r="F385" s="183" t="s">
        <v>31</v>
      </c>
    </row>
    <row r="386" spans="1:6">
      <c r="A386" s="208">
        <v>38975</v>
      </c>
      <c r="B386" s="87">
        <v>4652</v>
      </c>
      <c r="C386" s="183" t="s">
        <v>302</v>
      </c>
      <c r="D386" s="183" t="s">
        <v>301</v>
      </c>
      <c r="E386" s="183" t="s">
        <v>306</v>
      </c>
      <c r="F386" s="183" t="s">
        <v>31</v>
      </c>
    </row>
    <row r="387" spans="1:6">
      <c r="A387" s="208">
        <v>38975</v>
      </c>
      <c r="B387" s="87">
        <v>10368</v>
      </c>
      <c r="C387" s="183" t="s">
        <v>304</v>
      </c>
      <c r="D387" s="183" t="s">
        <v>303</v>
      </c>
      <c r="E387" s="183" t="s">
        <v>196</v>
      </c>
      <c r="F387" s="183" t="s">
        <v>38</v>
      </c>
    </row>
    <row r="388" spans="1:6">
      <c r="A388" s="208">
        <v>38975</v>
      </c>
      <c r="B388" s="87">
        <v>10071</v>
      </c>
      <c r="C388" s="183" t="s">
        <v>304</v>
      </c>
      <c r="D388" s="183" t="s">
        <v>303</v>
      </c>
      <c r="E388" s="183" t="s">
        <v>196</v>
      </c>
      <c r="F388" s="183" t="s">
        <v>31</v>
      </c>
    </row>
    <row r="389" spans="1:6">
      <c r="A389" s="208">
        <v>38975</v>
      </c>
      <c r="B389" s="87">
        <v>9395</v>
      </c>
      <c r="C389" s="183" t="s">
        <v>302</v>
      </c>
      <c r="D389" s="183" t="s">
        <v>301</v>
      </c>
      <c r="E389" s="183" t="s">
        <v>306</v>
      </c>
      <c r="F389" s="183" t="s">
        <v>38</v>
      </c>
    </row>
    <row r="390" spans="1:6">
      <c r="A390" s="208">
        <v>38975</v>
      </c>
      <c r="B390" s="87">
        <v>7218</v>
      </c>
      <c r="C390" s="183" t="s">
        <v>304</v>
      </c>
      <c r="D390" s="183" t="s">
        <v>303</v>
      </c>
      <c r="E390" s="183" t="s">
        <v>307</v>
      </c>
      <c r="F390" s="183" t="s">
        <v>31</v>
      </c>
    </row>
    <row r="391" spans="1:6">
      <c r="A391" s="208">
        <v>38975</v>
      </c>
      <c r="B391" s="87">
        <v>5000</v>
      </c>
      <c r="C391" s="183" t="s">
        <v>305</v>
      </c>
      <c r="D391" s="183" t="s">
        <v>301</v>
      </c>
      <c r="E391" s="183" t="s">
        <v>307</v>
      </c>
      <c r="F391" s="183" t="s">
        <v>38</v>
      </c>
    </row>
    <row r="392" spans="1:6">
      <c r="A392" s="208">
        <v>38975</v>
      </c>
      <c r="B392" s="87">
        <v>14611</v>
      </c>
      <c r="C392" s="183" t="s">
        <v>305</v>
      </c>
      <c r="D392" s="183" t="s">
        <v>301</v>
      </c>
      <c r="E392" s="183" t="s">
        <v>196</v>
      </c>
      <c r="F392" s="183" t="s">
        <v>38</v>
      </c>
    </row>
    <row r="393" spans="1:6">
      <c r="A393" s="208">
        <v>38975</v>
      </c>
      <c r="B393" s="87">
        <v>100</v>
      </c>
      <c r="C393" s="183" t="s">
        <v>304</v>
      </c>
      <c r="D393" s="183" t="s">
        <v>301</v>
      </c>
      <c r="E393" s="183" t="s">
        <v>196</v>
      </c>
      <c r="F393" s="183" t="s">
        <v>38</v>
      </c>
    </row>
    <row r="394" spans="1:6">
      <c r="A394" s="208">
        <v>38975</v>
      </c>
      <c r="B394" s="87">
        <v>1000</v>
      </c>
      <c r="C394" s="183" t="s">
        <v>304</v>
      </c>
      <c r="D394" s="183" t="s">
        <v>301</v>
      </c>
      <c r="E394" s="183" t="s">
        <v>196</v>
      </c>
      <c r="F394" s="183" t="s">
        <v>38</v>
      </c>
    </row>
    <row r="395" spans="1:6">
      <c r="A395" s="208">
        <v>38976</v>
      </c>
      <c r="B395" s="87">
        <v>11406</v>
      </c>
      <c r="C395" s="183" t="s">
        <v>304</v>
      </c>
      <c r="D395" s="183" t="s">
        <v>301</v>
      </c>
      <c r="E395" s="183" t="s">
        <v>306</v>
      </c>
      <c r="F395" s="183" t="s">
        <v>31</v>
      </c>
    </row>
    <row r="396" spans="1:6">
      <c r="A396" s="208">
        <v>38976</v>
      </c>
      <c r="B396" s="87">
        <v>8920</v>
      </c>
      <c r="C396" s="183" t="s">
        <v>305</v>
      </c>
      <c r="D396" s="183" t="s">
        <v>303</v>
      </c>
      <c r="E396" s="183" t="s">
        <v>196</v>
      </c>
      <c r="F396" s="183" t="s">
        <v>31</v>
      </c>
    </row>
    <row r="397" spans="1:6">
      <c r="A397" s="208">
        <v>38976</v>
      </c>
      <c r="B397" s="87">
        <v>10273</v>
      </c>
      <c r="C397" s="183" t="s">
        <v>304</v>
      </c>
      <c r="D397" s="183" t="s">
        <v>303</v>
      </c>
      <c r="E397" s="183" t="s">
        <v>196</v>
      </c>
      <c r="F397" s="183" t="s">
        <v>31</v>
      </c>
    </row>
    <row r="398" spans="1:6">
      <c r="A398" s="208">
        <v>38976</v>
      </c>
      <c r="B398" s="87">
        <v>14473</v>
      </c>
      <c r="C398" s="183" t="s">
        <v>304</v>
      </c>
      <c r="D398" s="183" t="s">
        <v>303</v>
      </c>
      <c r="E398" s="183" t="s">
        <v>196</v>
      </c>
      <c r="F398" s="183" t="s">
        <v>38</v>
      </c>
    </row>
    <row r="399" spans="1:6">
      <c r="A399" s="208">
        <v>38976</v>
      </c>
      <c r="B399" s="87">
        <v>9746</v>
      </c>
      <c r="C399" s="183" t="s">
        <v>304</v>
      </c>
      <c r="D399" s="183" t="s">
        <v>303</v>
      </c>
      <c r="E399" s="183" t="s">
        <v>306</v>
      </c>
      <c r="F399" s="183" t="s">
        <v>31</v>
      </c>
    </row>
    <row r="400" spans="1:6">
      <c r="A400" s="208">
        <v>38976</v>
      </c>
      <c r="B400" s="87">
        <v>9940</v>
      </c>
      <c r="C400" s="183" t="s">
        <v>302</v>
      </c>
      <c r="D400" s="183" t="s">
        <v>301</v>
      </c>
      <c r="E400" s="183" t="s">
        <v>196</v>
      </c>
      <c r="F400" s="183" t="s">
        <v>31</v>
      </c>
    </row>
    <row r="401" spans="1:6">
      <c r="A401" s="208">
        <v>38976</v>
      </c>
      <c r="B401" s="87">
        <v>14189</v>
      </c>
      <c r="C401" s="183" t="s">
        <v>302</v>
      </c>
      <c r="D401" s="183" t="s">
        <v>303</v>
      </c>
      <c r="E401" s="183" t="s">
        <v>196</v>
      </c>
      <c r="F401" s="183" t="s">
        <v>31</v>
      </c>
    </row>
    <row r="402" spans="1:6">
      <c r="A402" s="208">
        <v>38976</v>
      </c>
      <c r="B402" s="87">
        <v>9800</v>
      </c>
      <c r="C402" s="183" t="s">
        <v>304</v>
      </c>
      <c r="D402" s="183" t="s">
        <v>303</v>
      </c>
      <c r="E402" s="183" t="s">
        <v>196</v>
      </c>
      <c r="F402" s="183" t="s">
        <v>38</v>
      </c>
    </row>
    <row r="403" spans="1:6">
      <c r="A403" s="208">
        <v>38976</v>
      </c>
      <c r="B403" s="87">
        <v>6534</v>
      </c>
      <c r="C403" s="183" t="s">
        <v>302</v>
      </c>
      <c r="D403" s="183" t="s">
        <v>301</v>
      </c>
      <c r="E403" s="183" t="s">
        <v>307</v>
      </c>
      <c r="F403" s="183" t="s">
        <v>31</v>
      </c>
    </row>
    <row r="404" spans="1:6">
      <c r="A404" s="208">
        <v>38976</v>
      </c>
      <c r="B404" s="87">
        <v>11984</v>
      </c>
      <c r="C404" s="183" t="s">
        <v>304</v>
      </c>
      <c r="D404" s="183" t="s">
        <v>301</v>
      </c>
      <c r="E404" s="183" t="s">
        <v>196</v>
      </c>
      <c r="F404" s="183" t="s">
        <v>38</v>
      </c>
    </row>
    <row r="405" spans="1:6">
      <c r="A405" s="208">
        <v>38977</v>
      </c>
      <c r="B405" s="87">
        <v>5156</v>
      </c>
      <c r="C405" s="183" t="s">
        <v>304</v>
      </c>
      <c r="D405" s="183" t="s">
        <v>301</v>
      </c>
      <c r="E405" s="183" t="s">
        <v>196</v>
      </c>
      <c r="F405" s="183" t="s">
        <v>31</v>
      </c>
    </row>
    <row r="406" spans="1:6">
      <c r="A406" s="208">
        <v>38977</v>
      </c>
      <c r="B406" s="87">
        <v>10177</v>
      </c>
      <c r="C406" s="183" t="s">
        <v>302</v>
      </c>
      <c r="D406" s="183" t="s">
        <v>301</v>
      </c>
      <c r="E406" s="183" t="s">
        <v>196</v>
      </c>
      <c r="F406" s="183" t="s">
        <v>31</v>
      </c>
    </row>
    <row r="407" spans="1:6">
      <c r="A407" s="208">
        <v>38977</v>
      </c>
      <c r="B407" s="87">
        <v>8133</v>
      </c>
      <c r="C407" s="183" t="s">
        <v>302</v>
      </c>
      <c r="D407" s="183" t="s">
        <v>303</v>
      </c>
      <c r="E407" s="183" t="s">
        <v>196</v>
      </c>
      <c r="F407" s="183" t="s">
        <v>31</v>
      </c>
    </row>
    <row r="408" spans="1:6">
      <c r="A408" s="208">
        <v>38977</v>
      </c>
      <c r="B408" s="87">
        <v>10141</v>
      </c>
      <c r="C408" s="183" t="s">
        <v>305</v>
      </c>
      <c r="D408" s="183" t="s">
        <v>301</v>
      </c>
      <c r="E408" s="183" t="s">
        <v>196</v>
      </c>
      <c r="F408" s="183" t="s">
        <v>38</v>
      </c>
    </row>
    <row r="409" spans="1:6">
      <c r="A409" s="208">
        <v>38977</v>
      </c>
      <c r="B409" s="87">
        <v>9936</v>
      </c>
      <c r="C409" s="183" t="s">
        <v>304</v>
      </c>
      <c r="D409" s="183" t="s">
        <v>303</v>
      </c>
      <c r="E409" s="183" t="s">
        <v>306</v>
      </c>
      <c r="F409" s="183" t="s">
        <v>38</v>
      </c>
    </row>
    <row r="410" spans="1:6">
      <c r="A410" s="208">
        <v>38977</v>
      </c>
      <c r="B410" s="87">
        <v>7037</v>
      </c>
      <c r="C410" s="183" t="s">
        <v>305</v>
      </c>
      <c r="D410" s="183" t="s">
        <v>303</v>
      </c>
      <c r="E410" s="183" t="s">
        <v>307</v>
      </c>
      <c r="F410" s="183" t="s">
        <v>38</v>
      </c>
    </row>
    <row r="411" spans="1:6">
      <c r="A411" s="208">
        <v>38977</v>
      </c>
      <c r="B411" s="87">
        <v>4857</v>
      </c>
      <c r="C411" s="183" t="s">
        <v>302</v>
      </c>
      <c r="D411" s="183" t="s">
        <v>301</v>
      </c>
      <c r="E411" s="183" t="s">
        <v>306</v>
      </c>
      <c r="F411" s="183" t="s">
        <v>31</v>
      </c>
    </row>
    <row r="412" spans="1:6">
      <c r="A412" s="208">
        <v>38977</v>
      </c>
      <c r="B412" s="87">
        <v>9098</v>
      </c>
      <c r="C412" s="183" t="s">
        <v>305</v>
      </c>
      <c r="D412" s="183" t="s">
        <v>301</v>
      </c>
      <c r="E412" s="183" t="s">
        <v>196</v>
      </c>
      <c r="F412" s="183" t="s">
        <v>31</v>
      </c>
    </row>
    <row r="413" spans="1:6">
      <c r="A413" s="208">
        <v>38977</v>
      </c>
      <c r="B413" s="87">
        <v>14587</v>
      </c>
      <c r="C413" s="183" t="s">
        <v>305</v>
      </c>
      <c r="D413" s="183" t="s">
        <v>303</v>
      </c>
      <c r="E413" s="183" t="s">
        <v>306</v>
      </c>
      <c r="F413" s="183" t="s">
        <v>38</v>
      </c>
    </row>
    <row r="414" spans="1:6">
      <c r="A414" s="208">
        <v>38977</v>
      </c>
      <c r="B414" s="87">
        <v>8940</v>
      </c>
      <c r="C414" s="183" t="s">
        <v>302</v>
      </c>
      <c r="D414" s="183" t="s">
        <v>303</v>
      </c>
      <c r="E414" s="183" t="s">
        <v>196</v>
      </c>
      <c r="F414" s="183" t="s">
        <v>38</v>
      </c>
    </row>
    <row r="415" spans="1:6">
      <c r="A415" s="208">
        <v>38977</v>
      </c>
      <c r="B415" s="87">
        <v>4542</v>
      </c>
      <c r="C415" s="183" t="s">
        <v>302</v>
      </c>
      <c r="D415" s="183" t="s">
        <v>303</v>
      </c>
      <c r="E415" s="183" t="s">
        <v>196</v>
      </c>
      <c r="F415" s="183" t="s">
        <v>31</v>
      </c>
    </row>
    <row r="416" spans="1:6">
      <c r="A416" s="208">
        <v>38978</v>
      </c>
      <c r="B416" s="87">
        <v>8882</v>
      </c>
      <c r="C416" s="183" t="s">
        <v>304</v>
      </c>
      <c r="D416" s="183" t="s">
        <v>301</v>
      </c>
      <c r="E416" s="183" t="s">
        <v>306</v>
      </c>
      <c r="F416" s="183" t="s">
        <v>31</v>
      </c>
    </row>
    <row r="417" spans="1:6">
      <c r="A417" s="208">
        <v>38978</v>
      </c>
      <c r="B417" s="87">
        <v>13000</v>
      </c>
      <c r="C417" s="183" t="s">
        <v>302</v>
      </c>
      <c r="D417" s="183" t="s">
        <v>301</v>
      </c>
      <c r="E417" s="183" t="s">
        <v>196</v>
      </c>
      <c r="F417" s="183" t="s">
        <v>38</v>
      </c>
    </row>
    <row r="418" spans="1:6">
      <c r="A418" s="208">
        <v>38978</v>
      </c>
      <c r="B418" s="87">
        <v>10373</v>
      </c>
      <c r="C418" s="183" t="s">
        <v>302</v>
      </c>
      <c r="D418" s="183" t="s">
        <v>301</v>
      </c>
      <c r="E418" s="183" t="s">
        <v>307</v>
      </c>
      <c r="F418" s="183" t="s">
        <v>38</v>
      </c>
    </row>
    <row r="419" spans="1:6">
      <c r="A419" s="208">
        <v>38978</v>
      </c>
      <c r="B419" s="87">
        <v>6808</v>
      </c>
      <c r="C419" s="183" t="s">
        <v>305</v>
      </c>
      <c r="D419" s="183" t="s">
        <v>301</v>
      </c>
      <c r="E419" s="183" t="s">
        <v>307</v>
      </c>
      <c r="F419" s="183" t="s">
        <v>38</v>
      </c>
    </row>
    <row r="420" spans="1:6">
      <c r="A420" s="208">
        <v>38978</v>
      </c>
      <c r="B420" s="87">
        <v>100</v>
      </c>
      <c r="C420" s="183" t="s">
        <v>304</v>
      </c>
      <c r="D420" s="183" t="s">
        <v>301</v>
      </c>
      <c r="E420" s="183" t="s">
        <v>307</v>
      </c>
      <c r="F420" s="183" t="s">
        <v>38</v>
      </c>
    </row>
    <row r="421" spans="1:6">
      <c r="A421" s="208">
        <v>38978</v>
      </c>
      <c r="B421" s="87">
        <v>13519</v>
      </c>
      <c r="C421" s="183" t="s">
        <v>302</v>
      </c>
      <c r="D421" s="183" t="s">
        <v>301</v>
      </c>
      <c r="E421" s="183" t="s">
        <v>196</v>
      </c>
      <c r="F421" s="183" t="s">
        <v>38</v>
      </c>
    </row>
    <row r="422" spans="1:6">
      <c r="A422" s="208">
        <v>38978</v>
      </c>
      <c r="B422" s="87">
        <v>5589</v>
      </c>
      <c r="C422" s="183" t="s">
        <v>305</v>
      </c>
      <c r="D422" s="183" t="s">
        <v>301</v>
      </c>
      <c r="E422" s="183" t="s">
        <v>196</v>
      </c>
      <c r="F422" s="183" t="s">
        <v>31</v>
      </c>
    </row>
    <row r="423" spans="1:6">
      <c r="A423" s="208">
        <v>38978</v>
      </c>
      <c r="B423" s="87">
        <v>21000</v>
      </c>
      <c r="C423" s="183" t="s">
        <v>305</v>
      </c>
      <c r="D423" s="183" t="s">
        <v>301</v>
      </c>
      <c r="E423" s="183" t="s">
        <v>306</v>
      </c>
      <c r="F423" s="183" t="s">
        <v>38</v>
      </c>
    </row>
    <row r="424" spans="1:6">
      <c r="A424" s="208">
        <v>38978</v>
      </c>
      <c r="B424" s="87">
        <v>4000</v>
      </c>
      <c r="C424" s="183" t="s">
        <v>304</v>
      </c>
      <c r="D424" s="183" t="s">
        <v>301</v>
      </c>
      <c r="E424" s="183" t="s">
        <v>196</v>
      </c>
      <c r="F424" s="183" t="s">
        <v>38</v>
      </c>
    </row>
    <row r="425" spans="1:6">
      <c r="A425" s="208">
        <v>38978</v>
      </c>
      <c r="B425" s="87">
        <v>10103</v>
      </c>
      <c r="C425" s="183" t="s">
        <v>305</v>
      </c>
      <c r="D425" s="183" t="s">
        <v>303</v>
      </c>
      <c r="E425" s="183" t="s">
        <v>307</v>
      </c>
      <c r="F425" s="183" t="s">
        <v>38</v>
      </c>
    </row>
    <row r="426" spans="1:6">
      <c r="A426" s="208">
        <v>38978</v>
      </c>
      <c r="B426" s="87">
        <v>10365</v>
      </c>
      <c r="C426" s="183" t="s">
        <v>305</v>
      </c>
      <c r="D426" s="183" t="s">
        <v>303</v>
      </c>
      <c r="E426" s="183" t="s">
        <v>196</v>
      </c>
      <c r="F426" s="183" t="s">
        <v>38</v>
      </c>
    </row>
    <row r="427" spans="1:6">
      <c r="A427" s="208">
        <v>38978</v>
      </c>
      <c r="B427" s="87">
        <v>5000</v>
      </c>
      <c r="C427" s="183" t="s">
        <v>302</v>
      </c>
      <c r="D427" s="183" t="s">
        <v>303</v>
      </c>
      <c r="E427" s="183" t="s">
        <v>306</v>
      </c>
      <c r="F427" s="183" t="s">
        <v>38</v>
      </c>
    </row>
    <row r="428" spans="1:6">
      <c r="A428" s="208">
        <v>38978</v>
      </c>
      <c r="B428" s="87">
        <v>4000</v>
      </c>
      <c r="C428" s="183" t="s">
        <v>304</v>
      </c>
      <c r="D428" s="183" t="s">
        <v>301</v>
      </c>
      <c r="E428" s="183" t="s">
        <v>306</v>
      </c>
      <c r="F428" s="183" t="s">
        <v>38</v>
      </c>
    </row>
    <row r="429" spans="1:6">
      <c r="A429" s="208">
        <v>38978</v>
      </c>
      <c r="B429" s="87">
        <v>4000</v>
      </c>
      <c r="C429" s="183" t="s">
        <v>304</v>
      </c>
      <c r="D429" s="183" t="s">
        <v>303</v>
      </c>
      <c r="E429" s="183" t="s">
        <v>306</v>
      </c>
      <c r="F429" s="183" t="s">
        <v>38</v>
      </c>
    </row>
    <row r="430" spans="1:6">
      <c r="A430" s="208">
        <v>38978</v>
      </c>
      <c r="B430" s="87">
        <v>200</v>
      </c>
      <c r="C430" s="183" t="s">
        <v>304</v>
      </c>
      <c r="D430" s="183" t="s">
        <v>301</v>
      </c>
      <c r="E430" s="183" t="s">
        <v>196</v>
      </c>
      <c r="F430" s="183" t="s">
        <v>38</v>
      </c>
    </row>
    <row r="431" spans="1:6">
      <c r="A431" s="208">
        <v>38978</v>
      </c>
      <c r="B431" s="87">
        <v>13916</v>
      </c>
      <c r="C431" s="183" t="s">
        <v>302</v>
      </c>
      <c r="D431" s="183" t="s">
        <v>301</v>
      </c>
      <c r="E431" s="183" t="s">
        <v>307</v>
      </c>
      <c r="F431" s="183" t="s">
        <v>31</v>
      </c>
    </row>
    <row r="432" spans="1:6">
      <c r="A432" s="208">
        <v>38979</v>
      </c>
      <c r="B432" s="87">
        <v>13130</v>
      </c>
      <c r="C432" s="183" t="s">
        <v>302</v>
      </c>
      <c r="D432" s="183" t="s">
        <v>303</v>
      </c>
      <c r="E432" s="183" t="s">
        <v>307</v>
      </c>
      <c r="F432" s="183" t="s">
        <v>31</v>
      </c>
    </row>
    <row r="433" spans="1:6">
      <c r="A433" s="208">
        <v>38979</v>
      </c>
      <c r="B433" s="87">
        <v>3000</v>
      </c>
      <c r="C433" s="183" t="s">
        <v>304</v>
      </c>
      <c r="D433" s="183" t="s">
        <v>301</v>
      </c>
      <c r="E433" s="183" t="s">
        <v>196</v>
      </c>
      <c r="F433" s="183" t="s">
        <v>38</v>
      </c>
    </row>
    <row r="434" spans="1:6">
      <c r="A434" s="208">
        <v>38979</v>
      </c>
      <c r="B434" s="87">
        <v>13636</v>
      </c>
      <c r="C434" s="183" t="s">
        <v>302</v>
      </c>
      <c r="D434" s="183" t="s">
        <v>301</v>
      </c>
      <c r="E434" s="183" t="s">
        <v>306</v>
      </c>
      <c r="F434" s="183" t="s">
        <v>38</v>
      </c>
    </row>
    <row r="435" spans="1:6">
      <c r="A435" s="208">
        <v>38979</v>
      </c>
      <c r="B435" s="87">
        <v>14750</v>
      </c>
      <c r="C435" s="183" t="s">
        <v>305</v>
      </c>
      <c r="D435" s="183" t="s">
        <v>301</v>
      </c>
      <c r="E435" s="183" t="s">
        <v>306</v>
      </c>
      <c r="F435" s="183" t="s">
        <v>31</v>
      </c>
    </row>
    <row r="436" spans="1:6">
      <c r="A436" s="208">
        <v>38979</v>
      </c>
      <c r="B436" s="87">
        <v>5000</v>
      </c>
      <c r="C436" s="183" t="s">
        <v>305</v>
      </c>
      <c r="D436" s="183" t="s">
        <v>301</v>
      </c>
      <c r="E436" s="183" t="s">
        <v>196</v>
      </c>
      <c r="F436" s="183" t="s">
        <v>38</v>
      </c>
    </row>
    <row r="437" spans="1:6">
      <c r="A437" s="208">
        <v>38979</v>
      </c>
      <c r="B437" s="87">
        <v>9000</v>
      </c>
      <c r="C437" s="183" t="s">
        <v>300</v>
      </c>
      <c r="D437" s="183" t="s">
        <v>301</v>
      </c>
      <c r="E437" s="183" t="s">
        <v>196</v>
      </c>
      <c r="F437" s="183" t="s">
        <v>38</v>
      </c>
    </row>
    <row r="438" spans="1:6">
      <c r="A438" s="208">
        <v>38979</v>
      </c>
      <c r="B438" s="87">
        <v>75000</v>
      </c>
      <c r="C438" s="183" t="s">
        <v>302</v>
      </c>
      <c r="D438" s="183" t="s">
        <v>301</v>
      </c>
      <c r="E438" s="183" t="s">
        <v>306</v>
      </c>
      <c r="F438" s="183" t="s">
        <v>38</v>
      </c>
    </row>
    <row r="439" spans="1:6">
      <c r="A439" s="208">
        <v>38979</v>
      </c>
      <c r="B439" s="87">
        <v>500</v>
      </c>
      <c r="C439" s="183" t="s">
        <v>305</v>
      </c>
      <c r="D439" s="183" t="s">
        <v>301</v>
      </c>
      <c r="E439" s="183" t="s">
        <v>307</v>
      </c>
      <c r="F439" s="183" t="s">
        <v>31</v>
      </c>
    </row>
    <row r="440" spans="1:6">
      <c r="A440" s="208">
        <v>38979</v>
      </c>
      <c r="B440" s="87">
        <v>6394</v>
      </c>
      <c r="C440" s="183" t="s">
        <v>305</v>
      </c>
      <c r="D440" s="183" t="s">
        <v>301</v>
      </c>
      <c r="E440" s="183" t="s">
        <v>196</v>
      </c>
      <c r="F440" s="183" t="s">
        <v>31</v>
      </c>
    </row>
    <row r="441" spans="1:6">
      <c r="A441" s="208">
        <v>38979</v>
      </c>
      <c r="B441" s="87">
        <v>13500</v>
      </c>
      <c r="C441" s="183" t="s">
        <v>302</v>
      </c>
      <c r="D441" s="183" t="s">
        <v>301</v>
      </c>
      <c r="E441" s="183" t="s">
        <v>306</v>
      </c>
      <c r="F441" s="183" t="s">
        <v>38</v>
      </c>
    </row>
    <row r="442" spans="1:6">
      <c r="A442" s="208">
        <v>38979</v>
      </c>
      <c r="B442" s="87">
        <v>240</v>
      </c>
      <c r="C442" s="183" t="s">
        <v>304</v>
      </c>
      <c r="D442" s="183" t="s">
        <v>301</v>
      </c>
      <c r="E442" s="183" t="s">
        <v>196</v>
      </c>
      <c r="F442" s="183" t="s">
        <v>38</v>
      </c>
    </row>
    <row r="443" spans="1:6">
      <c r="A443" s="208">
        <v>38979</v>
      </c>
      <c r="B443" s="87">
        <v>2000</v>
      </c>
      <c r="C443" s="183" t="s">
        <v>302</v>
      </c>
      <c r="D443" s="183" t="s">
        <v>303</v>
      </c>
      <c r="E443" s="183" t="s">
        <v>196</v>
      </c>
      <c r="F443" s="183" t="s">
        <v>38</v>
      </c>
    </row>
    <row r="444" spans="1:6">
      <c r="A444" s="208">
        <v>38979</v>
      </c>
      <c r="B444" s="87">
        <v>5000</v>
      </c>
      <c r="C444" s="183" t="s">
        <v>304</v>
      </c>
      <c r="D444" s="183" t="s">
        <v>301</v>
      </c>
      <c r="E444" s="183" t="s">
        <v>306</v>
      </c>
      <c r="F444" s="183" t="s">
        <v>38</v>
      </c>
    </row>
    <row r="445" spans="1:6">
      <c r="A445" s="208">
        <v>38979</v>
      </c>
      <c r="B445" s="87">
        <v>13000</v>
      </c>
      <c r="C445" s="183" t="s">
        <v>302</v>
      </c>
      <c r="D445" s="183" t="s">
        <v>301</v>
      </c>
      <c r="E445" s="183" t="s">
        <v>196</v>
      </c>
      <c r="F445" s="183" t="s">
        <v>38</v>
      </c>
    </row>
    <row r="446" spans="1:6">
      <c r="A446" s="208">
        <v>38979</v>
      </c>
      <c r="B446" s="87">
        <v>6000</v>
      </c>
      <c r="C446" s="183" t="s">
        <v>305</v>
      </c>
      <c r="D446" s="183" t="s">
        <v>301</v>
      </c>
      <c r="E446" s="183" t="s">
        <v>196</v>
      </c>
      <c r="F446" s="183" t="s">
        <v>38</v>
      </c>
    </row>
    <row r="447" spans="1:6">
      <c r="A447" s="208">
        <v>38979</v>
      </c>
      <c r="B447" s="87">
        <v>40599</v>
      </c>
      <c r="C447" s="183" t="s">
        <v>305</v>
      </c>
      <c r="D447" s="183" t="s">
        <v>301</v>
      </c>
      <c r="E447" s="183" t="s">
        <v>196</v>
      </c>
      <c r="F447" s="183" t="s">
        <v>38</v>
      </c>
    </row>
    <row r="448" spans="1:6">
      <c r="A448" s="208">
        <v>38979</v>
      </c>
      <c r="B448" s="87">
        <v>12134</v>
      </c>
      <c r="C448" s="183" t="s">
        <v>304</v>
      </c>
      <c r="D448" s="183" t="s">
        <v>303</v>
      </c>
      <c r="E448" s="183" t="s">
        <v>306</v>
      </c>
      <c r="F448" s="183" t="s">
        <v>38</v>
      </c>
    </row>
    <row r="449" spans="1:6">
      <c r="A449" s="208">
        <v>38979</v>
      </c>
      <c r="B449" s="87">
        <v>344</v>
      </c>
      <c r="C449" s="183" t="s">
        <v>304</v>
      </c>
      <c r="D449" s="183" t="s">
        <v>301</v>
      </c>
      <c r="E449" s="183" t="s">
        <v>307</v>
      </c>
      <c r="F449" s="183" t="s">
        <v>38</v>
      </c>
    </row>
    <row r="450" spans="1:6">
      <c r="A450" s="208">
        <v>38979</v>
      </c>
      <c r="B450" s="87">
        <v>7000</v>
      </c>
      <c r="C450" s="183" t="s">
        <v>300</v>
      </c>
      <c r="D450" s="183" t="s">
        <v>301</v>
      </c>
      <c r="E450" s="183" t="s">
        <v>306</v>
      </c>
      <c r="F450" s="183" t="s">
        <v>31</v>
      </c>
    </row>
    <row r="451" spans="1:6">
      <c r="A451" s="208">
        <v>38979</v>
      </c>
      <c r="B451" s="87">
        <v>4000</v>
      </c>
      <c r="C451" s="183" t="s">
        <v>305</v>
      </c>
      <c r="D451" s="183" t="s">
        <v>301</v>
      </c>
      <c r="E451" s="183" t="s">
        <v>306</v>
      </c>
      <c r="F451" s="183" t="s">
        <v>38</v>
      </c>
    </row>
    <row r="452" spans="1:6">
      <c r="A452" s="208">
        <v>38979</v>
      </c>
      <c r="B452" s="87">
        <v>11498</v>
      </c>
      <c r="C452" s="183" t="s">
        <v>302</v>
      </c>
      <c r="D452" s="183" t="s">
        <v>303</v>
      </c>
      <c r="E452" s="183" t="s">
        <v>306</v>
      </c>
      <c r="F452" s="183" t="s">
        <v>31</v>
      </c>
    </row>
    <row r="453" spans="1:6">
      <c r="A453" s="208">
        <v>38979</v>
      </c>
      <c r="B453" s="87">
        <v>14851</v>
      </c>
      <c r="C453" s="183" t="s">
        <v>305</v>
      </c>
      <c r="D453" s="183" t="s">
        <v>303</v>
      </c>
      <c r="E453" s="183" t="s">
        <v>196</v>
      </c>
      <c r="F453" s="183" t="s">
        <v>38</v>
      </c>
    </row>
    <row r="454" spans="1:6">
      <c r="A454" s="208">
        <v>38979</v>
      </c>
      <c r="B454" s="87">
        <v>7258</v>
      </c>
      <c r="C454" s="183" t="s">
        <v>305</v>
      </c>
      <c r="D454" s="183" t="s">
        <v>301</v>
      </c>
      <c r="E454" s="183" t="s">
        <v>196</v>
      </c>
      <c r="F454" s="183" t="s">
        <v>38</v>
      </c>
    </row>
    <row r="455" spans="1:6">
      <c r="A455" s="208">
        <v>38979</v>
      </c>
      <c r="B455" s="87">
        <v>12724</v>
      </c>
      <c r="C455" s="183" t="s">
        <v>302</v>
      </c>
      <c r="D455" s="183" t="s">
        <v>301</v>
      </c>
      <c r="E455" s="183" t="s">
        <v>307</v>
      </c>
      <c r="F455" s="183" t="s">
        <v>31</v>
      </c>
    </row>
    <row r="456" spans="1:6">
      <c r="A456" s="208">
        <v>38979</v>
      </c>
      <c r="B456" s="87">
        <v>15703</v>
      </c>
      <c r="C456" s="183" t="s">
        <v>302</v>
      </c>
      <c r="D456" s="183" t="s">
        <v>301</v>
      </c>
      <c r="E456" s="183" t="s">
        <v>196</v>
      </c>
      <c r="F456" s="183" t="s">
        <v>38</v>
      </c>
    </row>
    <row r="457" spans="1:6">
      <c r="A457" s="208">
        <v>38979</v>
      </c>
      <c r="B457" s="87">
        <v>4000</v>
      </c>
      <c r="C457" s="183" t="s">
        <v>304</v>
      </c>
      <c r="D457" s="183" t="s">
        <v>301</v>
      </c>
      <c r="E457" s="183" t="s">
        <v>307</v>
      </c>
      <c r="F457" s="183" t="s">
        <v>38</v>
      </c>
    </row>
    <row r="458" spans="1:6">
      <c r="A458" s="208">
        <v>38979</v>
      </c>
      <c r="B458" s="87">
        <v>13903</v>
      </c>
      <c r="C458" s="183" t="s">
        <v>302</v>
      </c>
      <c r="D458" s="183" t="s">
        <v>301</v>
      </c>
      <c r="E458" s="183" t="s">
        <v>196</v>
      </c>
      <c r="F458" s="183" t="s">
        <v>31</v>
      </c>
    </row>
    <row r="459" spans="1:6">
      <c r="A459" s="208">
        <v>38979</v>
      </c>
      <c r="B459" s="87">
        <v>8545</v>
      </c>
      <c r="C459" s="183" t="s">
        <v>304</v>
      </c>
      <c r="D459" s="183" t="s">
        <v>303</v>
      </c>
      <c r="E459" s="183" t="s">
        <v>306</v>
      </c>
      <c r="F459" s="183" t="s">
        <v>38</v>
      </c>
    </row>
    <row r="460" spans="1:6">
      <c r="A460" s="208">
        <v>38979</v>
      </c>
      <c r="B460" s="87">
        <v>4779</v>
      </c>
      <c r="C460" s="183" t="s">
        <v>304</v>
      </c>
      <c r="D460" s="183" t="s">
        <v>303</v>
      </c>
      <c r="E460" s="183" t="s">
        <v>307</v>
      </c>
      <c r="F460" s="183" t="s">
        <v>38</v>
      </c>
    </row>
    <row r="461" spans="1:6">
      <c r="A461" s="208">
        <v>38979</v>
      </c>
      <c r="B461" s="87">
        <v>240</v>
      </c>
      <c r="C461" s="183" t="s">
        <v>304</v>
      </c>
      <c r="D461" s="183" t="s">
        <v>301</v>
      </c>
      <c r="E461" s="183" t="s">
        <v>196</v>
      </c>
      <c r="F461" s="183" t="s">
        <v>38</v>
      </c>
    </row>
    <row r="462" spans="1:6">
      <c r="A462" s="208">
        <v>38979</v>
      </c>
      <c r="B462" s="87">
        <v>14169</v>
      </c>
      <c r="C462" s="183" t="s">
        <v>302</v>
      </c>
      <c r="D462" s="183" t="s">
        <v>301</v>
      </c>
      <c r="E462" s="183" t="s">
        <v>307</v>
      </c>
      <c r="F462" s="183" t="s">
        <v>31</v>
      </c>
    </row>
    <row r="463" spans="1:6">
      <c r="A463" s="208">
        <v>38979</v>
      </c>
      <c r="B463" s="87">
        <v>13519</v>
      </c>
      <c r="C463" s="183" t="s">
        <v>302</v>
      </c>
      <c r="D463" s="183" t="s">
        <v>301</v>
      </c>
      <c r="E463" s="183" t="s">
        <v>196</v>
      </c>
      <c r="F463" s="183" t="s">
        <v>38</v>
      </c>
    </row>
    <row r="464" spans="1:6">
      <c r="A464" s="208">
        <v>38979</v>
      </c>
      <c r="B464" s="87">
        <v>4810</v>
      </c>
      <c r="C464" s="183" t="s">
        <v>304</v>
      </c>
      <c r="D464" s="183" t="s">
        <v>303</v>
      </c>
      <c r="E464" s="183" t="s">
        <v>196</v>
      </c>
      <c r="F464" s="183" t="s">
        <v>38</v>
      </c>
    </row>
    <row r="465" spans="1:6">
      <c r="A465" s="208">
        <v>38979</v>
      </c>
      <c r="B465" s="87">
        <v>12000</v>
      </c>
      <c r="C465" s="183" t="s">
        <v>302</v>
      </c>
      <c r="D465" s="183" t="s">
        <v>301</v>
      </c>
      <c r="E465" s="183" t="s">
        <v>306</v>
      </c>
      <c r="F465" s="183" t="s">
        <v>38</v>
      </c>
    </row>
    <row r="466" spans="1:6">
      <c r="A466" s="208">
        <v>38979</v>
      </c>
      <c r="B466" s="87">
        <v>4000</v>
      </c>
      <c r="C466" s="183" t="s">
        <v>304</v>
      </c>
      <c r="D466" s="183" t="s">
        <v>301</v>
      </c>
      <c r="E466" s="183" t="s">
        <v>306</v>
      </c>
      <c r="F466" s="183" t="s">
        <v>31</v>
      </c>
    </row>
    <row r="467" spans="1:6">
      <c r="A467" s="208">
        <v>38979</v>
      </c>
      <c r="B467" s="87">
        <v>2749</v>
      </c>
      <c r="C467" s="183" t="s">
        <v>304</v>
      </c>
      <c r="D467" s="183" t="s">
        <v>301</v>
      </c>
      <c r="E467" s="183" t="s">
        <v>196</v>
      </c>
      <c r="F467" s="183" t="s">
        <v>38</v>
      </c>
    </row>
    <row r="468" spans="1:6">
      <c r="A468" s="208">
        <v>38979</v>
      </c>
      <c r="B468" s="87">
        <v>4635</v>
      </c>
      <c r="C468" s="183" t="s">
        <v>304</v>
      </c>
      <c r="D468" s="183" t="s">
        <v>301</v>
      </c>
      <c r="E468" s="183" t="s">
        <v>196</v>
      </c>
      <c r="F468" s="183" t="s">
        <v>38</v>
      </c>
    </row>
    <row r="469" spans="1:6">
      <c r="A469" s="208">
        <v>38979</v>
      </c>
      <c r="B469" s="87">
        <v>4000</v>
      </c>
      <c r="C469" s="183" t="s">
        <v>304</v>
      </c>
      <c r="D469" s="183" t="s">
        <v>301</v>
      </c>
      <c r="E469" s="183" t="s">
        <v>196</v>
      </c>
      <c r="F469" s="183" t="s">
        <v>38</v>
      </c>
    </row>
    <row r="470" spans="1:6">
      <c r="A470" s="208">
        <v>38979</v>
      </c>
      <c r="B470" s="87">
        <v>8000</v>
      </c>
      <c r="C470" s="183" t="s">
        <v>305</v>
      </c>
      <c r="D470" s="183" t="s">
        <v>303</v>
      </c>
      <c r="E470" s="183" t="s">
        <v>196</v>
      </c>
      <c r="F470" s="183" t="s">
        <v>38</v>
      </c>
    </row>
    <row r="471" spans="1:6">
      <c r="A471" s="208">
        <v>38979</v>
      </c>
      <c r="B471" s="87">
        <v>10768</v>
      </c>
      <c r="C471" s="183" t="s">
        <v>302</v>
      </c>
      <c r="D471" s="183" t="s">
        <v>301</v>
      </c>
      <c r="E471" s="183" t="s">
        <v>196</v>
      </c>
      <c r="F471" s="183" t="s">
        <v>31</v>
      </c>
    </row>
    <row r="472" spans="1:6">
      <c r="A472" s="208">
        <v>38979</v>
      </c>
      <c r="B472" s="87">
        <v>7884</v>
      </c>
      <c r="C472" s="183" t="s">
        <v>302</v>
      </c>
      <c r="D472" s="183" t="s">
        <v>303</v>
      </c>
      <c r="E472" s="183" t="s">
        <v>306</v>
      </c>
      <c r="F472" s="183" t="s">
        <v>38</v>
      </c>
    </row>
    <row r="473" spans="1:6">
      <c r="A473" s="208">
        <v>38979</v>
      </c>
      <c r="B473" s="87">
        <v>12903</v>
      </c>
      <c r="C473" s="183" t="s">
        <v>302</v>
      </c>
      <c r="D473" s="183" t="s">
        <v>303</v>
      </c>
      <c r="E473" s="183" t="s">
        <v>306</v>
      </c>
      <c r="F473" s="183" t="s">
        <v>38</v>
      </c>
    </row>
    <row r="474" spans="1:6">
      <c r="A474" s="208">
        <v>38979</v>
      </c>
      <c r="B474" s="87">
        <v>5000</v>
      </c>
      <c r="C474" s="183" t="s">
        <v>305</v>
      </c>
      <c r="D474" s="183" t="s">
        <v>301</v>
      </c>
      <c r="E474" s="183" t="s">
        <v>306</v>
      </c>
      <c r="F474" s="183" t="s">
        <v>31</v>
      </c>
    </row>
    <row r="475" spans="1:6">
      <c r="A475" s="208">
        <v>38979</v>
      </c>
      <c r="B475" s="87">
        <v>4000</v>
      </c>
      <c r="C475" s="183" t="s">
        <v>304</v>
      </c>
      <c r="D475" s="183" t="s">
        <v>301</v>
      </c>
      <c r="E475" s="183" t="s">
        <v>306</v>
      </c>
      <c r="F475" s="183" t="s">
        <v>38</v>
      </c>
    </row>
    <row r="476" spans="1:6">
      <c r="A476" s="208">
        <v>38979</v>
      </c>
      <c r="B476" s="87">
        <v>4000</v>
      </c>
      <c r="C476" s="183" t="s">
        <v>304</v>
      </c>
      <c r="D476" s="183" t="s">
        <v>301</v>
      </c>
      <c r="E476" s="183" t="s">
        <v>196</v>
      </c>
      <c r="F476" s="183" t="s">
        <v>31</v>
      </c>
    </row>
    <row r="477" spans="1:6">
      <c r="A477" s="208">
        <v>38979</v>
      </c>
      <c r="B477" s="87">
        <v>500</v>
      </c>
      <c r="C477" s="183" t="s">
        <v>305</v>
      </c>
      <c r="D477" s="183" t="s">
        <v>301</v>
      </c>
      <c r="E477" s="183" t="s">
        <v>307</v>
      </c>
      <c r="F477" s="183" t="s">
        <v>38</v>
      </c>
    </row>
    <row r="478" spans="1:6">
      <c r="A478" s="208">
        <v>38979</v>
      </c>
      <c r="B478" s="87">
        <v>6000</v>
      </c>
      <c r="C478" s="183" t="s">
        <v>305</v>
      </c>
      <c r="D478" s="183" t="s">
        <v>301</v>
      </c>
      <c r="E478" s="183" t="s">
        <v>196</v>
      </c>
      <c r="F478" s="183" t="s">
        <v>38</v>
      </c>
    </row>
    <row r="479" spans="1:6">
      <c r="A479" s="208">
        <v>38979</v>
      </c>
      <c r="B479" s="87">
        <v>10147</v>
      </c>
      <c r="C479" s="183" t="s">
        <v>305</v>
      </c>
      <c r="D479" s="183" t="s">
        <v>301</v>
      </c>
      <c r="E479" s="183" t="s">
        <v>196</v>
      </c>
      <c r="F479" s="183" t="s">
        <v>38</v>
      </c>
    </row>
    <row r="480" spans="1:6">
      <c r="A480" s="208">
        <v>38979</v>
      </c>
      <c r="B480" s="87">
        <v>500</v>
      </c>
      <c r="C480" s="183" t="s">
        <v>305</v>
      </c>
      <c r="D480" s="183" t="s">
        <v>301</v>
      </c>
      <c r="E480" s="183" t="s">
        <v>307</v>
      </c>
      <c r="F480" s="183" t="s">
        <v>38</v>
      </c>
    </row>
    <row r="481" spans="1:6">
      <c r="A481" s="208">
        <v>38979</v>
      </c>
      <c r="B481" s="87">
        <v>3000</v>
      </c>
      <c r="C481" s="183" t="s">
        <v>304</v>
      </c>
      <c r="D481" s="183" t="s">
        <v>301</v>
      </c>
      <c r="E481" s="183" t="s">
        <v>196</v>
      </c>
      <c r="F481" s="183" t="s">
        <v>38</v>
      </c>
    </row>
    <row r="482" spans="1:6">
      <c r="A482" s="208">
        <v>38979</v>
      </c>
      <c r="B482" s="87">
        <v>100</v>
      </c>
      <c r="C482" s="183" t="s">
        <v>304</v>
      </c>
      <c r="D482" s="183" t="s">
        <v>301</v>
      </c>
      <c r="E482" s="183" t="s">
        <v>196</v>
      </c>
      <c r="F482" s="183" t="s">
        <v>38</v>
      </c>
    </row>
    <row r="483" spans="1:6">
      <c r="A483" s="208">
        <v>38979</v>
      </c>
      <c r="B483" s="87">
        <v>2878</v>
      </c>
      <c r="C483" s="183" t="s">
        <v>305</v>
      </c>
      <c r="D483" s="183" t="s">
        <v>301</v>
      </c>
      <c r="E483" s="183" t="s">
        <v>306</v>
      </c>
      <c r="F483" s="183" t="s">
        <v>38</v>
      </c>
    </row>
    <row r="484" spans="1:6">
      <c r="A484" s="208">
        <v>38979</v>
      </c>
      <c r="B484" s="87">
        <v>3075</v>
      </c>
      <c r="C484" s="183" t="s">
        <v>304</v>
      </c>
      <c r="D484" s="183" t="s">
        <v>301</v>
      </c>
      <c r="E484" s="183" t="s">
        <v>307</v>
      </c>
      <c r="F484" s="183" t="s">
        <v>31</v>
      </c>
    </row>
    <row r="485" spans="1:6">
      <c r="A485" s="208">
        <v>38980</v>
      </c>
      <c r="B485" s="87">
        <v>6762</v>
      </c>
      <c r="C485" s="183" t="s">
        <v>305</v>
      </c>
      <c r="D485" s="183" t="s">
        <v>301</v>
      </c>
      <c r="E485" s="183" t="s">
        <v>196</v>
      </c>
      <c r="F485" s="183" t="s">
        <v>38</v>
      </c>
    </row>
    <row r="486" spans="1:6">
      <c r="A486" s="208">
        <v>38980</v>
      </c>
      <c r="B486" s="87">
        <v>5664</v>
      </c>
      <c r="C486" s="183" t="s">
        <v>305</v>
      </c>
      <c r="D486" s="183" t="s">
        <v>301</v>
      </c>
      <c r="E486" s="183" t="s">
        <v>306</v>
      </c>
      <c r="F486" s="183" t="s">
        <v>31</v>
      </c>
    </row>
    <row r="487" spans="1:6">
      <c r="A487" s="208">
        <v>38980</v>
      </c>
      <c r="B487" s="87">
        <v>133</v>
      </c>
      <c r="C487" s="183" t="s">
        <v>304</v>
      </c>
      <c r="D487" s="183" t="s">
        <v>301</v>
      </c>
      <c r="E487" s="183" t="s">
        <v>307</v>
      </c>
      <c r="F487" s="183" t="s">
        <v>38</v>
      </c>
    </row>
    <row r="488" spans="1:6">
      <c r="A488" s="208">
        <v>38980</v>
      </c>
      <c r="B488" s="87">
        <v>7970</v>
      </c>
      <c r="C488" s="183" t="s">
        <v>305</v>
      </c>
      <c r="D488" s="183" t="s">
        <v>303</v>
      </c>
      <c r="E488" s="183" t="s">
        <v>196</v>
      </c>
      <c r="F488" s="183" t="s">
        <v>38</v>
      </c>
    </row>
    <row r="489" spans="1:6">
      <c r="A489" s="208">
        <v>38980</v>
      </c>
      <c r="B489" s="87">
        <v>3807</v>
      </c>
      <c r="C489" s="183" t="s">
        <v>304</v>
      </c>
      <c r="D489" s="183" t="s">
        <v>301</v>
      </c>
      <c r="E489" s="183" t="s">
        <v>307</v>
      </c>
      <c r="F489" s="183" t="s">
        <v>38</v>
      </c>
    </row>
    <row r="490" spans="1:6">
      <c r="A490" s="208">
        <v>38980</v>
      </c>
      <c r="B490" s="87">
        <v>7013</v>
      </c>
      <c r="C490" s="183" t="s">
        <v>305</v>
      </c>
      <c r="D490" s="183" t="s">
        <v>301</v>
      </c>
      <c r="E490" s="183" t="s">
        <v>306</v>
      </c>
      <c r="F490" s="183" t="s">
        <v>38</v>
      </c>
    </row>
    <row r="491" spans="1:6">
      <c r="A491" s="208">
        <v>38980</v>
      </c>
      <c r="B491" s="87">
        <v>10976</v>
      </c>
      <c r="C491" s="183" t="s">
        <v>304</v>
      </c>
      <c r="D491" s="183" t="s">
        <v>301</v>
      </c>
      <c r="E491" s="183" t="s">
        <v>307</v>
      </c>
      <c r="F491" s="183" t="s">
        <v>31</v>
      </c>
    </row>
    <row r="492" spans="1:6">
      <c r="A492" s="208">
        <v>38980</v>
      </c>
      <c r="B492" s="87">
        <v>7342</v>
      </c>
      <c r="C492" s="183" t="s">
        <v>304</v>
      </c>
      <c r="D492" s="183" t="s">
        <v>301</v>
      </c>
      <c r="E492" s="183" t="s">
        <v>196</v>
      </c>
      <c r="F492" s="183" t="s">
        <v>38</v>
      </c>
    </row>
    <row r="493" spans="1:6">
      <c r="A493" s="208">
        <v>38980</v>
      </c>
      <c r="B493" s="87">
        <v>12455</v>
      </c>
      <c r="C493" s="183" t="s">
        <v>300</v>
      </c>
      <c r="D493" s="183" t="s">
        <v>303</v>
      </c>
      <c r="E493" s="183" t="s">
        <v>306</v>
      </c>
      <c r="F493" s="183" t="s">
        <v>38</v>
      </c>
    </row>
    <row r="494" spans="1:6">
      <c r="A494" s="208">
        <v>38980</v>
      </c>
      <c r="B494" s="87">
        <v>8633</v>
      </c>
      <c r="C494" s="183" t="s">
        <v>305</v>
      </c>
      <c r="D494" s="183" t="s">
        <v>303</v>
      </c>
      <c r="E494" s="183" t="s">
        <v>307</v>
      </c>
      <c r="F494" s="183" t="s">
        <v>38</v>
      </c>
    </row>
    <row r="495" spans="1:6">
      <c r="A495" s="208">
        <v>38980</v>
      </c>
      <c r="B495" s="87">
        <v>9591</v>
      </c>
      <c r="C495" s="183" t="s">
        <v>304</v>
      </c>
      <c r="D495" s="183" t="s">
        <v>303</v>
      </c>
      <c r="E495" s="183" t="s">
        <v>307</v>
      </c>
      <c r="F495" s="183" t="s">
        <v>38</v>
      </c>
    </row>
    <row r="496" spans="1:6">
      <c r="A496" s="208">
        <v>38980</v>
      </c>
      <c r="B496" s="87">
        <v>10000</v>
      </c>
      <c r="C496" s="183" t="s">
        <v>300</v>
      </c>
      <c r="D496" s="183" t="s">
        <v>303</v>
      </c>
      <c r="E496" s="183" t="s">
        <v>306</v>
      </c>
      <c r="F496" s="183" t="s">
        <v>38</v>
      </c>
    </row>
    <row r="497" spans="1:6">
      <c r="A497" s="208">
        <v>38980</v>
      </c>
      <c r="B497" s="87">
        <v>15208</v>
      </c>
      <c r="C497" s="183" t="s">
        <v>302</v>
      </c>
      <c r="D497" s="183" t="s">
        <v>301</v>
      </c>
      <c r="E497" s="183" t="s">
        <v>196</v>
      </c>
      <c r="F497" s="183" t="s">
        <v>38</v>
      </c>
    </row>
    <row r="498" spans="1:6">
      <c r="A498" s="208">
        <v>38980</v>
      </c>
      <c r="B498" s="87">
        <v>12158</v>
      </c>
      <c r="C498" s="183" t="s">
        <v>304</v>
      </c>
      <c r="D498" s="183" t="s">
        <v>301</v>
      </c>
      <c r="E498" s="183" t="s">
        <v>196</v>
      </c>
      <c r="F498" s="183" t="s">
        <v>38</v>
      </c>
    </row>
    <row r="499" spans="1:6">
      <c r="A499" s="208">
        <v>38980</v>
      </c>
      <c r="B499" s="87">
        <v>75000</v>
      </c>
      <c r="C499" s="183" t="s">
        <v>302</v>
      </c>
      <c r="D499" s="183" t="s">
        <v>301</v>
      </c>
      <c r="E499" s="183" t="s">
        <v>306</v>
      </c>
      <c r="F499" s="183" t="s">
        <v>38</v>
      </c>
    </row>
    <row r="500" spans="1:6">
      <c r="A500" s="208">
        <v>38980</v>
      </c>
      <c r="B500" s="87">
        <v>6761</v>
      </c>
      <c r="C500" s="183" t="s">
        <v>302</v>
      </c>
      <c r="D500" s="183" t="s">
        <v>303</v>
      </c>
      <c r="E500" s="183" t="s">
        <v>196</v>
      </c>
      <c r="F500" s="183" t="s">
        <v>38</v>
      </c>
    </row>
    <row r="501" spans="1:6">
      <c r="A501" s="208">
        <v>38980</v>
      </c>
      <c r="B501" s="87">
        <v>12198</v>
      </c>
      <c r="C501" s="183" t="s">
        <v>305</v>
      </c>
      <c r="D501" s="183" t="s">
        <v>301</v>
      </c>
      <c r="E501" s="183" t="s">
        <v>306</v>
      </c>
      <c r="F501" s="183" t="s">
        <v>31</v>
      </c>
    </row>
    <row r="502" spans="1:6">
      <c r="A502" s="208">
        <v>38980</v>
      </c>
      <c r="B502" s="87">
        <v>5981</v>
      </c>
      <c r="C502" s="183" t="s">
        <v>305</v>
      </c>
      <c r="D502" s="183" t="s">
        <v>303</v>
      </c>
      <c r="E502" s="183" t="s">
        <v>307</v>
      </c>
      <c r="F502" s="183" t="s">
        <v>31</v>
      </c>
    </row>
    <row r="503" spans="1:6">
      <c r="A503" s="208">
        <v>38980</v>
      </c>
      <c r="B503" s="87">
        <v>13900</v>
      </c>
      <c r="C503" s="183" t="s">
        <v>305</v>
      </c>
      <c r="D503" s="183" t="s">
        <v>301</v>
      </c>
      <c r="E503" s="183" t="s">
        <v>196</v>
      </c>
      <c r="F503" s="183" t="s">
        <v>38</v>
      </c>
    </row>
    <row r="504" spans="1:6">
      <c r="A504" s="208">
        <v>38980</v>
      </c>
      <c r="B504" s="87">
        <v>6608</v>
      </c>
      <c r="C504" s="183" t="s">
        <v>305</v>
      </c>
      <c r="D504" s="183" t="s">
        <v>303</v>
      </c>
      <c r="E504" s="183" t="s">
        <v>306</v>
      </c>
      <c r="F504" s="183" t="s">
        <v>31</v>
      </c>
    </row>
    <row r="505" spans="1:6">
      <c r="A505" s="208">
        <v>38980</v>
      </c>
      <c r="B505" s="87">
        <v>600</v>
      </c>
      <c r="C505" s="183" t="s">
        <v>305</v>
      </c>
      <c r="D505" s="183" t="s">
        <v>301</v>
      </c>
      <c r="E505" s="183" t="s">
        <v>196</v>
      </c>
      <c r="F505" s="183" t="s">
        <v>38</v>
      </c>
    </row>
    <row r="506" spans="1:6">
      <c r="A506" s="208">
        <v>38980</v>
      </c>
      <c r="B506" s="87">
        <v>12958</v>
      </c>
      <c r="C506" s="183" t="s">
        <v>304</v>
      </c>
      <c r="D506" s="183" t="s">
        <v>301</v>
      </c>
      <c r="E506" s="183" t="s">
        <v>196</v>
      </c>
      <c r="F506" s="183" t="s">
        <v>38</v>
      </c>
    </row>
    <row r="507" spans="1:6">
      <c r="A507" s="208">
        <v>38980</v>
      </c>
      <c r="B507" s="87">
        <v>4323</v>
      </c>
      <c r="C507" s="183" t="s">
        <v>302</v>
      </c>
      <c r="D507" s="183" t="s">
        <v>301</v>
      </c>
      <c r="E507" s="183" t="s">
        <v>307</v>
      </c>
      <c r="F507" s="183" t="s">
        <v>38</v>
      </c>
    </row>
    <row r="508" spans="1:6">
      <c r="A508" s="208">
        <v>38980</v>
      </c>
      <c r="B508" s="87">
        <v>9251</v>
      </c>
      <c r="C508" s="183" t="s">
        <v>302</v>
      </c>
      <c r="D508" s="183" t="s">
        <v>301</v>
      </c>
      <c r="E508" s="183" t="s">
        <v>196</v>
      </c>
      <c r="F508" s="183" t="s">
        <v>31</v>
      </c>
    </row>
    <row r="509" spans="1:6">
      <c r="A509" s="208">
        <v>38980</v>
      </c>
      <c r="B509" s="87">
        <v>2749</v>
      </c>
      <c r="C509" s="183" t="s">
        <v>304</v>
      </c>
      <c r="D509" s="183" t="s">
        <v>301</v>
      </c>
      <c r="E509" s="183" t="s">
        <v>196</v>
      </c>
      <c r="F509" s="183" t="s">
        <v>38</v>
      </c>
    </row>
    <row r="510" spans="1:6">
      <c r="A510" s="208">
        <v>38980</v>
      </c>
      <c r="B510" s="87">
        <v>11684</v>
      </c>
      <c r="C510" s="183" t="s">
        <v>305</v>
      </c>
      <c r="D510" s="183" t="s">
        <v>303</v>
      </c>
      <c r="E510" s="183" t="s">
        <v>196</v>
      </c>
      <c r="F510" s="183" t="s">
        <v>31</v>
      </c>
    </row>
    <row r="511" spans="1:6">
      <c r="A511" s="208">
        <v>38980</v>
      </c>
      <c r="B511" s="87">
        <v>7604</v>
      </c>
      <c r="C511" s="183" t="s">
        <v>304</v>
      </c>
      <c r="D511" s="183" t="s">
        <v>303</v>
      </c>
      <c r="E511" s="183" t="s">
        <v>196</v>
      </c>
      <c r="F511" s="183" t="s">
        <v>31</v>
      </c>
    </row>
    <row r="512" spans="1:6">
      <c r="A512" s="208">
        <v>38980</v>
      </c>
      <c r="B512" s="87">
        <v>13000</v>
      </c>
      <c r="C512" s="183" t="s">
        <v>302</v>
      </c>
      <c r="D512" s="183" t="s">
        <v>303</v>
      </c>
      <c r="E512" s="183" t="s">
        <v>307</v>
      </c>
      <c r="F512" s="183" t="s">
        <v>38</v>
      </c>
    </row>
    <row r="513" spans="1:6">
      <c r="A513" s="208">
        <v>38980</v>
      </c>
      <c r="B513" s="87">
        <v>11801</v>
      </c>
      <c r="C513" s="183" t="s">
        <v>305</v>
      </c>
      <c r="D513" s="183" t="s">
        <v>301</v>
      </c>
      <c r="E513" s="183" t="s">
        <v>306</v>
      </c>
      <c r="F513" s="183" t="s">
        <v>38</v>
      </c>
    </row>
    <row r="514" spans="1:6">
      <c r="A514" s="208">
        <v>38980</v>
      </c>
      <c r="B514" s="87">
        <v>10329</v>
      </c>
      <c r="C514" s="183" t="s">
        <v>305</v>
      </c>
      <c r="D514" s="183" t="s">
        <v>303</v>
      </c>
      <c r="E514" s="183" t="s">
        <v>196</v>
      </c>
      <c r="F514" s="183" t="s">
        <v>38</v>
      </c>
    </row>
    <row r="515" spans="1:6">
      <c r="A515" s="208">
        <v>38981</v>
      </c>
      <c r="B515" s="87">
        <v>11935</v>
      </c>
      <c r="C515" s="183" t="s">
        <v>305</v>
      </c>
      <c r="D515" s="183" t="s">
        <v>301</v>
      </c>
      <c r="E515" s="183" t="s">
        <v>306</v>
      </c>
      <c r="F515" s="183" t="s">
        <v>38</v>
      </c>
    </row>
    <row r="516" spans="1:6">
      <c r="A516" s="208">
        <v>38981</v>
      </c>
      <c r="B516" s="87">
        <v>4635</v>
      </c>
      <c r="C516" s="183" t="s">
        <v>304</v>
      </c>
      <c r="D516" s="183" t="s">
        <v>301</v>
      </c>
      <c r="E516" s="183" t="s">
        <v>196</v>
      </c>
      <c r="F516" s="183" t="s">
        <v>38</v>
      </c>
    </row>
    <row r="517" spans="1:6">
      <c r="A517" s="208">
        <v>38981</v>
      </c>
      <c r="B517" s="87">
        <v>4000</v>
      </c>
      <c r="C517" s="183" t="s">
        <v>304</v>
      </c>
      <c r="D517" s="183" t="s">
        <v>301</v>
      </c>
      <c r="E517" s="183" t="s">
        <v>306</v>
      </c>
      <c r="F517" s="183" t="s">
        <v>38</v>
      </c>
    </row>
    <row r="518" spans="1:6">
      <c r="A518" s="208">
        <v>38981</v>
      </c>
      <c r="B518" s="87">
        <v>4000</v>
      </c>
      <c r="C518" s="183" t="s">
        <v>304</v>
      </c>
      <c r="D518" s="183" t="s">
        <v>301</v>
      </c>
      <c r="E518" s="183" t="s">
        <v>196</v>
      </c>
      <c r="F518" s="183" t="s">
        <v>31</v>
      </c>
    </row>
    <row r="519" spans="1:6">
      <c r="A519" s="208">
        <v>38981</v>
      </c>
      <c r="B519" s="87">
        <v>4000</v>
      </c>
      <c r="C519" s="183" t="s">
        <v>304</v>
      </c>
      <c r="D519" s="183" t="s">
        <v>301</v>
      </c>
      <c r="E519" s="183" t="s">
        <v>196</v>
      </c>
      <c r="F519" s="183" t="s">
        <v>38</v>
      </c>
    </row>
    <row r="520" spans="1:6">
      <c r="A520" s="208">
        <v>38981</v>
      </c>
      <c r="B520" s="87">
        <v>6379</v>
      </c>
      <c r="C520" s="183" t="s">
        <v>304</v>
      </c>
      <c r="D520" s="183" t="s">
        <v>303</v>
      </c>
      <c r="E520" s="183" t="s">
        <v>306</v>
      </c>
      <c r="F520" s="183" t="s">
        <v>38</v>
      </c>
    </row>
    <row r="521" spans="1:6">
      <c r="A521" s="208">
        <v>38981</v>
      </c>
      <c r="B521" s="87">
        <v>3951</v>
      </c>
      <c r="C521" s="183" t="s">
        <v>304</v>
      </c>
      <c r="D521" s="183" t="s">
        <v>301</v>
      </c>
      <c r="E521" s="183" t="s">
        <v>196</v>
      </c>
      <c r="F521" s="183" t="s">
        <v>31</v>
      </c>
    </row>
    <row r="522" spans="1:6">
      <c r="A522" s="208">
        <v>38981</v>
      </c>
      <c r="B522" s="87">
        <v>10101</v>
      </c>
      <c r="C522" s="183" t="s">
        <v>305</v>
      </c>
      <c r="D522" s="183" t="s">
        <v>303</v>
      </c>
      <c r="E522" s="183" t="s">
        <v>196</v>
      </c>
      <c r="F522" s="183" t="s">
        <v>38</v>
      </c>
    </row>
    <row r="523" spans="1:6">
      <c r="A523" s="208">
        <v>38981</v>
      </c>
      <c r="B523" s="87">
        <v>13000</v>
      </c>
      <c r="C523" s="183" t="s">
        <v>302</v>
      </c>
      <c r="D523" s="183" t="s">
        <v>301</v>
      </c>
      <c r="E523" s="183" t="s">
        <v>196</v>
      </c>
      <c r="F523" s="183" t="s">
        <v>38</v>
      </c>
    </row>
    <row r="524" spans="1:6">
      <c r="A524" s="208">
        <v>38981</v>
      </c>
      <c r="B524" s="87">
        <v>5680</v>
      </c>
      <c r="C524" s="183" t="s">
        <v>305</v>
      </c>
      <c r="D524" s="183" t="s">
        <v>303</v>
      </c>
      <c r="E524" s="183" t="s">
        <v>196</v>
      </c>
      <c r="F524" s="183" t="s">
        <v>38</v>
      </c>
    </row>
    <row r="525" spans="1:6">
      <c r="A525" s="208">
        <v>38981</v>
      </c>
      <c r="B525" s="87">
        <v>8469</v>
      </c>
      <c r="C525" s="183" t="s">
        <v>302</v>
      </c>
      <c r="D525" s="183" t="s">
        <v>301</v>
      </c>
      <c r="E525" s="183" t="s">
        <v>196</v>
      </c>
      <c r="F525" s="183" t="s">
        <v>38</v>
      </c>
    </row>
    <row r="526" spans="1:6">
      <c r="A526" s="208">
        <v>38981</v>
      </c>
      <c r="B526" s="87">
        <v>344</v>
      </c>
      <c r="C526" s="183" t="s">
        <v>304</v>
      </c>
      <c r="D526" s="183" t="s">
        <v>301</v>
      </c>
      <c r="E526" s="183" t="s">
        <v>307</v>
      </c>
      <c r="F526" s="183" t="s">
        <v>31</v>
      </c>
    </row>
    <row r="527" spans="1:6">
      <c r="A527" s="208">
        <v>38981</v>
      </c>
      <c r="B527" s="87">
        <v>3000</v>
      </c>
      <c r="C527" s="183" t="s">
        <v>304</v>
      </c>
      <c r="D527" s="183" t="s">
        <v>301</v>
      </c>
      <c r="E527" s="183" t="s">
        <v>196</v>
      </c>
      <c r="F527" s="183" t="s">
        <v>38</v>
      </c>
    </row>
    <row r="528" spans="1:6">
      <c r="A528" s="208">
        <v>38981</v>
      </c>
      <c r="B528" s="87">
        <v>4000</v>
      </c>
      <c r="C528" s="183" t="s">
        <v>305</v>
      </c>
      <c r="D528" s="183" t="s">
        <v>301</v>
      </c>
      <c r="E528" s="183" t="s">
        <v>306</v>
      </c>
      <c r="F528" s="183" t="s">
        <v>38</v>
      </c>
    </row>
    <row r="529" spans="1:6">
      <c r="A529" s="208">
        <v>38981</v>
      </c>
      <c r="B529" s="87">
        <v>13519</v>
      </c>
      <c r="C529" s="183" t="s">
        <v>302</v>
      </c>
      <c r="D529" s="183" t="s">
        <v>301</v>
      </c>
      <c r="E529" s="183" t="s">
        <v>196</v>
      </c>
      <c r="F529" s="183" t="s">
        <v>38</v>
      </c>
    </row>
    <row r="530" spans="1:6">
      <c r="A530" s="208">
        <v>38981</v>
      </c>
      <c r="B530" s="87">
        <v>9000</v>
      </c>
      <c r="C530" s="183" t="s">
        <v>300</v>
      </c>
      <c r="D530" s="183" t="s">
        <v>301</v>
      </c>
      <c r="E530" s="183" t="s">
        <v>196</v>
      </c>
      <c r="F530" s="183" t="s">
        <v>38</v>
      </c>
    </row>
    <row r="531" spans="1:6">
      <c r="A531" s="208">
        <v>38981</v>
      </c>
      <c r="B531" s="87">
        <v>2878</v>
      </c>
      <c r="C531" s="183" t="s">
        <v>305</v>
      </c>
      <c r="D531" s="183" t="s">
        <v>301</v>
      </c>
      <c r="E531" s="183" t="s">
        <v>306</v>
      </c>
      <c r="F531" s="183" t="s">
        <v>38</v>
      </c>
    </row>
    <row r="532" spans="1:6">
      <c r="A532" s="208">
        <v>38981</v>
      </c>
      <c r="B532" s="87">
        <v>6561</v>
      </c>
      <c r="C532" s="183" t="s">
        <v>304</v>
      </c>
      <c r="D532" s="183" t="s">
        <v>303</v>
      </c>
      <c r="E532" s="183" t="s">
        <v>306</v>
      </c>
      <c r="F532" s="183" t="s">
        <v>31</v>
      </c>
    </row>
    <row r="533" spans="1:6">
      <c r="A533" s="208">
        <v>38981</v>
      </c>
      <c r="B533" s="87">
        <v>3075</v>
      </c>
      <c r="C533" s="183" t="s">
        <v>304</v>
      </c>
      <c r="D533" s="183" t="s">
        <v>301</v>
      </c>
      <c r="E533" s="183" t="s">
        <v>307</v>
      </c>
      <c r="F533" s="183" t="s">
        <v>38</v>
      </c>
    </row>
    <row r="534" spans="1:6">
      <c r="A534" s="208">
        <v>38982</v>
      </c>
      <c r="B534" s="87">
        <v>12700</v>
      </c>
      <c r="C534" s="183" t="s">
        <v>304</v>
      </c>
      <c r="D534" s="183" t="s">
        <v>303</v>
      </c>
      <c r="E534" s="183" t="s">
        <v>307</v>
      </c>
      <c r="F534" s="183" t="s">
        <v>38</v>
      </c>
    </row>
    <row r="535" spans="1:6">
      <c r="A535" s="208">
        <v>38982</v>
      </c>
      <c r="B535" s="87">
        <v>5904</v>
      </c>
      <c r="C535" s="183" t="s">
        <v>304</v>
      </c>
      <c r="D535" s="183" t="s">
        <v>301</v>
      </c>
      <c r="E535" s="183" t="s">
        <v>196</v>
      </c>
      <c r="F535" s="183" t="s">
        <v>38</v>
      </c>
    </row>
    <row r="536" spans="1:6">
      <c r="A536" s="208">
        <v>38982</v>
      </c>
      <c r="B536" s="87">
        <v>12455</v>
      </c>
      <c r="C536" s="183" t="s">
        <v>302</v>
      </c>
      <c r="D536" s="183" t="s">
        <v>303</v>
      </c>
      <c r="E536" s="183" t="s">
        <v>306</v>
      </c>
      <c r="F536" s="183" t="s">
        <v>38</v>
      </c>
    </row>
    <row r="537" spans="1:6">
      <c r="A537" s="208">
        <v>38982</v>
      </c>
      <c r="B537" s="87">
        <v>13000</v>
      </c>
      <c r="C537" s="183" t="s">
        <v>302</v>
      </c>
      <c r="D537" s="183" t="s">
        <v>303</v>
      </c>
      <c r="E537" s="183" t="s">
        <v>307</v>
      </c>
      <c r="F537" s="183" t="s">
        <v>38</v>
      </c>
    </row>
    <row r="538" spans="1:6">
      <c r="A538" s="208">
        <v>38982</v>
      </c>
      <c r="B538" s="87">
        <v>600</v>
      </c>
      <c r="C538" s="183" t="s">
        <v>305</v>
      </c>
      <c r="D538" s="183" t="s">
        <v>301</v>
      </c>
      <c r="E538" s="183" t="s">
        <v>196</v>
      </c>
      <c r="F538" s="183" t="s">
        <v>38</v>
      </c>
    </row>
    <row r="539" spans="1:6">
      <c r="A539" s="208">
        <v>38982</v>
      </c>
      <c r="B539" s="87">
        <v>13155</v>
      </c>
      <c r="C539" s="183" t="s">
        <v>302</v>
      </c>
      <c r="D539" s="183" t="s">
        <v>303</v>
      </c>
      <c r="E539" s="183" t="s">
        <v>306</v>
      </c>
      <c r="F539" s="183" t="s">
        <v>38</v>
      </c>
    </row>
    <row r="540" spans="1:6">
      <c r="A540" s="208">
        <v>38982</v>
      </c>
      <c r="B540" s="87">
        <v>3728</v>
      </c>
      <c r="C540" s="183" t="s">
        <v>304</v>
      </c>
      <c r="D540" s="183" t="s">
        <v>301</v>
      </c>
      <c r="E540" s="183" t="s">
        <v>306</v>
      </c>
      <c r="F540" s="183" t="s">
        <v>31</v>
      </c>
    </row>
    <row r="541" spans="1:6">
      <c r="A541" s="208">
        <v>38982</v>
      </c>
      <c r="B541" s="87">
        <v>2000</v>
      </c>
      <c r="C541" s="183" t="s">
        <v>304</v>
      </c>
      <c r="D541" s="183" t="s">
        <v>303</v>
      </c>
      <c r="E541" s="183" t="s">
        <v>307</v>
      </c>
      <c r="F541" s="183" t="s">
        <v>38</v>
      </c>
    </row>
    <row r="542" spans="1:6">
      <c r="A542" s="208">
        <v>38982</v>
      </c>
      <c r="B542" s="87">
        <v>13550</v>
      </c>
      <c r="C542" s="183" t="s">
        <v>302</v>
      </c>
      <c r="D542" s="183" t="s">
        <v>301</v>
      </c>
      <c r="E542" s="183" t="s">
        <v>196</v>
      </c>
      <c r="F542" s="183" t="s">
        <v>31</v>
      </c>
    </row>
    <row r="543" spans="1:6">
      <c r="A543" s="208">
        <v>38982</v>
      </c>
      <c r="B543" s="87">
        <v>7854</v>
      </c>
      <c r="C543" s="183" t="s">
        <v>305</v>
      </c>
      <c r="D543" s="183" t="s">
        <v>303</v>
      </c>
      <c r="E543" s="183" t="s">
        <v>306</v>
      </c>
      <c r="F543" s="183" t="s">
        <v>31</v>
      </c>
    </row>
    <row r="544" spans="1:6">
      <c r="A544" s="208">
        <v>38982</v>
      </c>
      <c r="B544" s="87">
        <v>5393</v>
      </c>
      <c r="C544" s="183" t="s">
        <v>305</v>
      </c>
      <c r="D544" s="183" t="s">
        <v>303</v>
      </c>
      <c r="E544" s="183" t="s">
        <v>196</v>
      </c>
      <c r="F544" s="183" t="s">
        <v>31</v>
      </c>
    </row>
    <row r="545" spans="1:6">
      <c r="A545" s="208">
        <v>38982</v>
      </c>
      <c r="B545" s="87">
        <v>8469</v>
      </c>
      <c r="C545" s="183" t="s">
        <v>302</v>
      </c>
      <c r="D545" s="183" t="s">
        <v>303</v>
      </c>
      <c r="E545" s="183" t="s">
        <v>307</v>
      </c>
      <c r="F545" s="183" t="s">
        <v>38</v>
      </c>
    </row>
    <row r="546" spans="1:6">
      <c r="A546" s="208">
        <v>38982</v>
      </c>
      <c r="B546" s="87">
        <v>200</v>
      </c>
      <c r="C546" s="183" t="s">
        <v>305</v>
      </c>
      <c r="D546" s="183" t="s">
        <v>301</v>
      </c>
      <c r="E546" s="183" t="s">
        <v>196</v>
      </c>
      <c r="F546" s="183" t="s">
        <v>38</v>
      </c>
    </row>
    <row r="547" spans="1:6">
      <c r="A547" s="208">
        <v>38982</v>
      </c>
      <c r="B547" s="87">
        <v>12789</v>
      </c>
      <c r="C547" s="183" t="s">
        <v>304</v>
      </c>
      <c r="D547" s="183" t="s">
        <v>303</v>
      </c>
      <c r="E547" s="183" t="s">
        <v>196</v>
      </c>
      <c r="F547" s="183" t="s">
        <v>31</v>
      </c>
    </row>
    <row r="548" spans="1:6">
      <c r="A548" s="208">
        <v>38982</v>
      </c>
      <c r="B548" s="87">
        <v>133</v>
      </c>
      <c r="C548" s="183" t="s">
        <v>304</v>
      </c>
      <c r="D548" s="183" t="s">
        <v>301</v>
      </c>
      <c r="E548" s="183" t="s">
        <v>307</v>
      </c>
      <c r="F548" s="183" t="s">
        <v>38</v>
      </c>
    </row>
    <row r="549" spans="1:6">
      <c r="A549" s="208">
        <v>38982</v>
      </c>
      <c r="B549" s="87">
        <v>30000</v>
      </c>
      <c r="C549" s="183" t="s">
        <v>305</v>
      </c>
      <c r="D549" s="183" t="s">
        <v>301</v>
      </c>
      <c r="E549" s="183" t="s">
        <v>196</v>
      </c>
      <c r="F549" s="183" t="s">
        <v>38</v>
      </c>
    </row>
    <row r="550" spans="1:6">
      <c r="A550" s="208">
        <v>38982</v>
      </c>
      <c r="B550" s="87">
        <v>11169</v>
      </c>
      <c r="C550" s="183" t="s">
        <v>305</v>
      </c>
      <c r="D550" s="183" t="s">
        <v>303</v>
      </c>
      <c r="E550" s="183" t="s">
        <v>307</v>
      </c>
      <c r="F550" s="183" t="s">
        <v>38</v>
      </c>
    </row>
    <row r="551" spans="1:6">
      <c r="A551" s="208">
        <v>38982</v>
      </c>
      <c r="B551" s="87">
        <v>6314</v>
      </c>
      <c r="C551" s="183" t="s">
        <v>302</v>
      </c>
      <c r="D551" s="183" t="s">
        <v>303</v>
      </c>
      <c r="E551" s="183" t="s">
        <v>306</v>
      </c>
      <c r="F551" s="183" t="s">
        <v>38</v>
      </c>
    </row>
    <row r="552" spans="1:6">
      <c r="A552" s="208">
        <v>38982</v>
      </c>
      <c r="B552" s="87">
        <v>500</v>
      </c>
      <c r="C552" s="183" t="s">
        <v>304</v>
      </c>
      <c r="D552" s="183" t="s">
        <v>303</v>
      </c>
      <c r="E552" s="183" t="s">
        <v>196</v>
      </c>
      <c r="F552" s="183" t="s">
        <v>31</v>
      </c>
    </row>
    <row r="553" spans="1:6">
      <c r="A553" s="208">
        <v>38982</v>
      </c>
      <c r="B553" s="87">
        <v>14698</v>
      </c>
      <c r="C553" s="183" t="s">
        <v>302</v>
      </c>
      <c r="D553" s="183" t="s">
        <v>301</v>
      </c>
      <c r="E553" s="183" t="s">
        <v>307</v>
      </c>
      <c r="F553" s="183" t="s">
        <v>31</v>
      </c>
    </row>
    <row r="554" spans="1:6">
      <c r="A554" s="208">
        <v>38982</v>
      </c>
      <c r="B554" s="87">
        <v>11201</v>
      </c>
      <c r="C554" s="183" t="s">
        <v>302</v>
      </c>
      <c r="D554" s="183" t="s">
        <v>301</v>
      </c>
      <c r="E554" s="183" t="s">
        <v>196</v>
      </c>
      <c r="F554" s="183" t="s">
        <v>31</v>
      </c>
    </row>
    <row r="555" spans="1:6">
      <c r="A555" s="208">
        <v>38982</v>
      </c>
      <c r="B555" s="87">
        <v>8042</v>
      </c>
      <c r="C555" s="183" t="s">
        <v>305</v>
      </c>
      <c r="D555" s="183" t="s">
        <v>303</v>
      </c>
      <c r="E555" s="183" t="s">
        <v>306</v>
      </c>
      <c r="F555" s="183" t="s">
        <v>38</v>
      </c>
    </row>
    <row r="556" spans="1:6">
      <c r="A556" s="208">
        <v>38982</v>
      </c>
      <c r="B556" s="87">
        <v>13973</v>
      </c>
      <c r="C556" s="183" t="s">
        <v>305</v>
      </c>
      <c r="D556" s="183" t="s">
        <v>301</v>
      </c>
      <c r="E556" s="183" t="s">
        <v>307</v>
      </c>
      <c r="F556" s="183" t="s">
        <v>38</v>
      </c>
    </row>
    <row r="557" spans="1:6">
      <c r="A557" s="208">
        <v>38982</v>
      </c>
      <c r="B557" s="87">
        <v>7192</v>
      </c>
      <c r="C557" s="183" t="s">
        <v>305</v>
      </c>
      <c r="D557" s="183" t="s">
        <v>301</v>
      </c>
      <c r="E557" s="183" t="s">
        <v>196</v>
      </c>
      <c r="F557" s="183" t="s">
        <v>31</v>
      </c>
    </row>
    <row r="558" spans="1:6">
      <c r="A558" s="208">
        <v>38982</v>
      </c>
      <c r="B558" s="87">
        <v>15208</v>
      </c>
      <c r="C558" s="183" t="s">
        <v>302</v>
      </c>
      <c r="D558" s="183" t="s">
        <v>301</v>
      </c>
      <c r="E558" s="183" t="s">
        <v>196</v>
      </c>
      <c r="F558" s="183" t="s">
        <v>38</v>
      </c>
    </row>
    <row r="559" spans="1:6">
      <c r="A559" s="208">
        <v>38982</v>
      </c>
      <c r="B559" s="87">
        <v>2749</v>
      </c>
      <c r="C559" s="183" t="s">
        <v>304</v>
      </c>
      <c r="D559" s="183" t="s">
        <v>301</v>
      </c>
      <c r="E559" s="183" t="s">
        <v>196</v>
      </c>
      <c r="F559" s="183" t="s">
        <v>31</v>
      </c>
    </row>
    <row r="560" spans="1:6">
      <c r="A560" s="208">
        <v>38982</v>
      </c>
      <c r="B560" s="87">
        <v>9641</v>
      </c>
      <c r="C560" s="183" t="s">
        <v>304</v>
      </c>
      <c r="D560" s="183" t="s">
        <v>303</v>
      </c>
      <c r="E560" s="183" t="s">
        <v>196</v>
      </c>
      <c r="F560" s="183" t="s">
        <v>38</v>
      </c>
    </row>
    <row r="561" spans="1:6">
      <c r="A561" s="208">
        <v>38982</v>
      </c>
      <c r="B561" s="87">
        <v>75000</v>
      </c>
      <c r="C561" s="183" t="s">
        <v>302</v>
      </c>
      <c r="D561" s="183" t="s">
        <v>301</v>
      </c>
      <c r="E561" s="183" t="s">
        <v>306</v>
      </c>
      <c r="F561" s="183" t="s">
        <v>38</v>
      </c>
    </row>
    <row r="562" spans="1:6">
      <c r="A562" s="208">
        <v>38982</v>
      </c>
      <c r="B562" s="87">
        <v>5943</v>
      </c>
      <c r="C562" s="183" t="s">
        <v>302</v>
      </c>
      <c r="D562" s="183" t="s">
        <v>303</v>
      </c>
      <c r="E562" s="183" t="s">
        <v>196</v>
      </c>
      <c r="F562" s="183" t="s">
        <v>38</v>
      </c>
    </row>
    <row r="563" spans="1:6">
      <c r="A563" s="208">
        <v>38982</v>
      </c>
      <c r="B563" s="87">
        <v>11898</v>
      </c>
      <c r="C563" s="183" t="s">
        <v>302</v>
      </c>
      <c r="D563" s="183" t="s">
        <v>301</v>
      </c>
      <c r="E563" s="183" t="s">
        <v>306</v>
      </c>
      <c r="F563" s="183" t="s">
        <v>31</v>
      </c>
    </row>
    <row r="564" spans="1:6">
      <c r="A564" s="208">
        <v>38982</v>
      </c>
      <c r="B564" s="87">
        <v>9001</v>
      </c>
      <c r="C564" s="183" t="s">
        <v>302</v>
      </c>
      <c r="D564" s="183" t="s">
        <v>301</v>
      </c>
      <c r="E564" s="183" t="s">
        <v>306</v>
      </c>
      <c r="F564" s="183" t="s">
        <v>31</v>
      </c>
    </row>
    <row r="565" spans="1:6">
      <c r="A565" s="208">
        <v>38982</v>
      </c>
      <c r="B565" s="87">
        <v>2000</v>
      </c>
      <c r="C565" s="183" t="s">
        <v>300</v>
      </c>
      <c r="D565" s="183" t="s">
        <v>303</v>
      </c>
      <c r="E565" s="183" t="s">
        <v>306</v>
      </c>
      <c r="F565" s="183" t="s">
        <v>31</v>
      </c>
    </row>
    <row r="566" spans="1:6">
      <c r="A566" s="208">
        <v>38982</v>
      </c>
      <c r="B566" s="87">
        <v>3807</v>
      </c>
      <c r="C566" s="183" t="s">
        <v>304</v>
      </c>
      <c r="D566" s="183" t="s">
        <v>301</v>
      </c>
      <c r="E566" s="183" t="s">
        <v>307</v>
      </c>
      <c r="F566" s="183" t="s">
        <v>38</v>
      </c>
    </row>
    <row r="567" spans="1:6">
      <c r="A567" s="208">
        <v>38982</v>
      </c>
      <c r="B567" s="87">
        <v>4191</v>
      </c>
      <c r="C567" s="183" t="s">
        <v>302</v>
      </c>
      <c r="D567" s="183" t="s">
        <v>303</v>
      </c>
      <c r="E567" s="183" t="s">
        <v>196</v>
      </c>
      <c r="F567" s="183" t="s">
        <v>31</v>
      </c>
    </row>
    <row r="568" spans="1:6">
      <c r="A568" s="208">
        <v>38982</v>
      </c>
      <c r="B568" s="87">
        <v>7342</v>
      </c>
      <c r="C568" s="183" t="s">
        <v>304</v>
      </c>
      <c r="D568" s="183" t="s">
        <v>301</v>
      </c>
      <c r="E568" s="183" t="s">
        <v>196</v>
      </c>
      <c r="F568" s="183" t="s">
        <v>31</v>
      </c>
    </row>
    <row r="569" spans="1:6">
      <c r="A569" s="208">
        <v>38982</v>
      </c>
      <c r="B569" s="87">
        <v>4985</v>
      </c>
      <c r="C569" s="183" t="s">
        <v>305</v>
      </c>
      <c r="D569" s="183" t="s">
        <v>301</v>
      </c>
      <c r="E569" s="183" t="s">
        <v>307</v>
      </c>
      <c r="F569" s="183" t="s">
        <v>38</v>
      </c>
    </row>
    <row r="570" spans="1:6">
      <c r="A570" s="208">
        <v>38982</v>
      </c>
      <c r="B570" s="87">
        <v>12276</v>
      </c>
      <c r="C570" s="183" t="s">
        <v>302</v>
      </c>
      <c r="D570" s="183" t="s">
        <v>303</v>
      </c>
      <c r="E570" s="183" t="s">
        <v>307</v>
      </c>
      <c r="F570" s="183" t="s">
        <v>31</v>
      </c>
    </row>
    <row r="571" spans="1:6">
      <c r="A571" s="208">
        <v>38983</v>
      </c>
      <c r="B571" s="87">
        <v>7167</v>
      </c>
      <c r="C571" s="183" t="s">
        <v>305</v>
      </c>
      <c r="D571" s="183" t="s">
        <v>301</v>
      </c>
      <c r="E571" s="183" t="s">
        <v>196</v>
      </c>
      <c r="F571" s="183" t="s">
        <v>38</v>
      </c>
    </row>
    <row r="572" spans="1:6">
      <c r="A572" s="208">
        <v>38983</v>
      </c>
      <c r="B572" s="87">
        <v>12817</v>
      </c>
      <c r="C572" s="183" t="s">
        <v>304</v>
      </c>
      <c r="D572" s="183" t="s">
        <v>301</v>
      </c>
      <c r="E572" s="183" t="s">
        <v>196</v>
      </c>
      <c r="F572" s="183" t="s">
        <v>31</v>
      </c>
    </row>
    <row r="573" spans="1:6">
      <c r="A573" s="208">
        <v>38983</v>
      </c>
      <c r="B573" s="87">
        <v>5517</v>
      </c>
      <c r="C573" s="183" t="s">
        <v>304</v>
      </c>
      <c r="D573" s="183" t="s">
        <v>303</v>
      </c>
      <c r="E573" s="183" t="s">
        <v>306</v>
      </c>
      <c r="F573" s="183" t="s">
        <v>31</v>
      </c>
    </row>
    <row r="574" spans="1:6">
      <c r="A574" s="208">
        <v>38983</v>
      </c>
      <c r="B574" s="87">
        <v>10306</v>
      </c>
      <c r="C574" s="183" t="s">
        <v>302</v>
      </c>
      <c r="D574" s="183" t="s">
        <v>303</v>
      </c>
      <c r="E574" s="183" t="s">
        <v>306</v>
      </c>
      <c r="F574" s="183" t="s">
        <v>38</v>
      </c>
    </row>
    <row r="575" spans="1:6">
      <c r="A575" s="208">
        <v>38983</v>
      </c>
      <c r="B575" s="87">
        <v>14433</v>
      </c>
      <c r="C575" s="183" t="s">
        <v>304</v>
      </c>
      <c r="D575" s="183" t="s">
        <v>303</v>
      </c>
      <c r="E575" s="183" t="s">
        <v>196</v>
      </c>
      <c r="F575" s="183" t="s">
        <v>38</v>
      </c>
    </row>
    <row r="576" spans="1:6">
      <c r="A576" s="208">
        <v>38983</v>
      </c>
      <c r="B576" s="87">
        <v>4562</v>
      </c>
      <c r="C576" s="183" t="s">
        <v>304</v>
      </c>
      <c r="D576" s="183" t="s">
        <v>303</v>
      </c>
      <c r="E576" s="183" t="s">
        <v>196</v>
      </c>
      <c r="F576" s="183" t="s">
        <v>31</v>
      </c>
    </row>
    <row r="577" spans="1:6">
      <c r="A577" s="208">
        <v>38983</v>
      </c>
      <c r="B577" s="87">
        <v>11541</v>
      </c>
      <c r="C577" s="183" t="s">
        <v>302</v>
      </c>
      <c r="D577" s="183" t="s">
        <v>301</v>
      </c>
      <c r="E577" s="183" t="s">
        <v>196</v>
      </c>
      <c r="F577" s="183" t="s">
        <v>38</v>
      </c>
    </row>
    <row r="578" spans="1:6">
      <c r="A578" s="208">
        <v>38983</v>
      </c>
      <c r="B578" s="87">
        <v>5586</v>
      </c>
      <c r="C578" s="183" t="s">
        <v>302</v>
      </c>
      <c r="D578" s="183" t="s">
        <v>303</v>
      </c>
      <c r="E578" s="183" t="s">
        <v>196</v>
      </c>
      <c r="F578" s="183" t="s">
        <v>31</v>
      </c>
    </row>
    <row r="579" spans="1:6">
      <c r="A579" s="208">
        <v>38984</v>
      </c>
      <c r="B579" s="87">
        <v>7668</v>
      </c>
      <c r="C579" s="183" t="s">
        <v>302</v>
      </c>
      <c r="D579" s="183" t="s">
        <v>303</v>
      </c>
      <c r="E579" s="183" t="s">
        <v>307</v>
      </c>
      <c r="F579" s="183" t="s">
        <v>31</v>
      </c>
    </row>
    <row r="580" spans="1:6">
      <c r="A580" s="208">
        <v>38984</v>
      </c>
      <c r="B580" s="87">
        <v>4010</v>
      </c>
      <c r="C580" s="183" t="s">
        <v>304</v>
      </c>
      <c r="D580" s="183" t="s">
        <v>301</v>
      </c>
      <c r="E580" s="183" t="s">
        <v>196</v>
      </c>
      <c r="F580" s="183" t="s">
        <v>38</v>
      </c>
    </row>
    <row r="581" spans="1:6">
      <c r="A581" s="208">
        <v>38984</v>
      </c>
      <c r="B581" s="87">
        <v>10332</v>
      </c>
      <c r="C581" s="183" t="s">
        <v>304</v>
      </c>
      <c r="D581" s="183" t="s">
        <v>301</v>
      </c>
      <c r="E581" s="183" t="s">
        <v>196</v>
      </c>
      <c r="F581" s="183" t="s">
        <v>31</v>
      </c>
    </row>
    <row r="582" spans="1:6">
      <c r="A582" s="208">
        <v>38984</v>
      </c>
      <c r="B582" s="87">
        <v>14693</v>
      </c>
      <c r="C582" s="183" t="s">
        <v>304</v>
      </c>
      <c r="D582" s="183" t="s">
        <v>303</v>
      </c>
      <c r="E582" s="183" t="s">
        <v>196</v>
      </c>
      <c r="F582" s="183" t="s">
        <v>38</v>
      </c>
    </row>
    <row r="583" spans="1:6">
      <c r="A583" s="208">
        <v>38984</v>
      </c>
      <c r="B583" s="87">
        <v>13091</v>
      </c>
      <c r="C583" s="183" t="s">
        <v>302</v>
      </c>
      <c r="D583" s="183" t="s">
        <v>303</v>
      </c>
      <c r="E583" s="183" t="s">
        <v>196</v>
      </c>
      <c r="F583" s="183" t="s">
        <v>31</v>
      </c>
    </row>
    <row r="584" spans="1:6">
      <c r="A584" s="208">
        <v>38984</v>
      </c>
      <c r="B584" s="87">
        <v>14757</v>
      </c>
      <c r="C584" s="183" t="s">
        <v>304</v>
      </c>
      <c r="D584" s="183" t="s">
        <v>303</v>
      </c>
      <c r="E584" s="183" t="s">
        <v>196</v>
      </c>
      <c r="F584" s="183" t="s">
        <v>31</v>
      </c>
    </row>
    <row r="585" spans="1:6">
      <c r="A585" s="208">
        <v>38984</v>
      </c>
      <c r="B585" s="87">
        <v>8436</v>
      </c>
      <c r="C585" s="183" t="s">
        <v>305</v>
      </c>
      <c r="D585" s="183" t="s">
        <v>301</v>
      </c>
      <c r="E585" s="183" t="s">
        <v>306</v>
      </c>
      <c r="F585" s="183" t="s">
        <v>31</v>
      </c>
    </row>
    <row r="586" spans="1:6">
      <c r="A586" s="208">
        <v>38984</v>
      </c>
      <c r="B586" s="87">
        <v>14849</v>
      </c>
      <c r="C586" s="183" t="s">
        <v>305</v>
      </c>
      <c r="D586" s="183" t="s">
        <v>301</v>
      </c>
      <c r="E586" s="183" t="s">
        <v>306</v>
      </c>
      <c r="F586" s="183" t="s">
        <v>38</v>
      </c>
    </row>
    <row r="587" spans="1:6">
      <c r="A587" s="208">
        <v>38984</v>
      </c>
      <c r="B587" s="87">
        <v>11365</v>
      </c>
      <c r="C587" s="183" t="s">
        <v>305</v>
      </c>
      <c r="D587" s="183" t="s">
        <v>301</v>
      </c>
      <c r="E587" s="183" t="s">
        <v>196</v>
      </c>
      <c r="F587" s="183" t="s">
        <v>38</v>
      </c>
    </row>
    <row r="588" spans="1:6">
      <c r="A588" s="208">
        <v>38984</v>
      </c>
      <c r="B588" s="87">
        <v>7358</v>
      </c>
      <c r="C588" s="183" t="s">
        <v>305</v>
      </c>
      <c r="D588" s="183" t="s">
        <v>303</v>
      </c>
      <c r="E588" s="183" t="s">
        <v>196</v>
      </c>
      <c r="F588" s="183" t="s">
        <v>38</v>
      </c>
    </row>
    <row r="589" spans="1:6">
      <c r="A589" s="208">
        <v>38984</v>
      </c>
      <c r="B589" s="87">
        <v>7193</v>
      </c>
      <c r="C589" s="183" t="s">
        <v>304</v>
      </c>
      <c r="D589" s="183" t="s">
        <v>301</v>
      </c>
      <c r="E589" s="183" t="s">
        <v>307</v>
      </c>
      <c r="F589" s="183" t="s">
        <v>31</v>
      </c>
    </row>
    <row r="590" spans="1:6">
      <c r="A590" s="208">
        <v>38984</v>
      </c>
      <c r="B590" s="87">
        <v>13596</v>
      </c>
      <c r="C590" s="183" t="s">
        <v>302</v>
      </c>
      <c r="D590" s="183" t="s">
        <v>301</v>
      </c>
      <c r="E590" s="183" t="s">
        <v>307</v>
      </c>
      <c r="F590" s="183" t="s">
        <v>31</v>
      </c>
    </row>
    <row r="591" spans="1:6">
      <c r="A591" s="208">
        <v>38985</v>
      </c>
      <c r="B591" s="87">
        <v>3434</v>
      </c>
      <c r="C591" s="183" t="s">
        <v>304</v>
      </c>
      <c r="D591" s="183" t="s">
        <v>301</v>
      </c>
      <c r="E591" s="183" t="s">
        <v>196</v>
      </c>
      <c r="F591" s="183" t="s">
        <v>31</v>
      </c>
    </row>
    <row r="592" spans="1:6">
      <c r="A592" s="208">
        <v>38985</v>
      </c>
      <c r="B592" s="87">
        <v>6000</v>
      </c>
      <c r="C592" s="183" t="s">
        <v>304</v>
      </c>
      <c r="D592" s="183" t="s">
        <v>303</v>
      </c>
      <c r="E592" s="183" t="s">
        <v>307</v>
      </c>
      <c r="F592" s="183" t="s">
        <v>38</v>
      </c>
    </row>
    <row r="593" spans="1:6">
      <c r="A593" s="208">
        <v>38985</v>
      </c>
      <c r="B593" s="87">
        <v>7197</v>
      </c>
      <c r="C593" s="183" t="s">
        <v>304</v>
      </c>
      <c r="D593" s="183" t="s">
        <v>303</v>
      </c>
      <c r="E593" s="183" t="s">
        <v>196</v>
      </c>
      <c r="F593" s="183" t="s">
        <v>31</v>
      </c>
    </row>
    <row r="594" spans="1:6">
      <c r="A594" s="208">
        <v>38985</v>
      </c>
      <c r="B594" s="87">
        <v>5445</v>
      </c>
      <c r="C594" s="183" t="s">
        <v>305</v>
      </c>
      <c r="D594" s="183" t="s">
        <v>301</v>
      </c>
      <c r="E594" s="183" t="s">
        <v>306</v>
      </c>
      <c r="F594" s="183" t="s">
        <v>38</v>
      </c>
    </row>
    <row r="595" spans="1:6">
      <c r="A595" s="208">
        <v>38985</v>
      </c>
      <c r="B595" s="87">
        <v>12127</v>
      </c>
      <c r="C595" s="183" t="s">
        <v>302</v>
      </c>
      <c r="D595" s="183" t="s">
        <v>303</v>
      </c>
      <c r="E595" s="183" t="s">
        <v>196</v>
      </c>
      <c r="F595" s="183" t="s">
        <v>38</v>
      </c>
    </row>
    <row r="596" spans="1:6">
      <c r="A596" s="208">
        <v>38985</v>
      </c>
      <c r="B596" s="87">
        <v>10322</v>
      </c>
      <c r="C596" s="183" t="s">
        <v>304</v>
      </c>
      <c r="D596" s="183" t="s">
        <v>303</v>
      </c>
      <c r="E596" s="183" t="s">
        <v>307</v>
      </c>
      <c r="F596" s="183" t="s">
        <v>31</v>
      </c>
    </row>
    <row r="597" spans="1:6">
      <c r="A597" s="208">
        <v>38985</v>
      </c>
      <c r="B597" s="87">
        <v>4518</v>
      </c>
      <c r="C597" s="183" t="s">
        <v>302</v>
      </c>
      <c r="D597" s="183" t="s">
        <v>303</v>
      </c>
      <c r="E597" s="183" t="s">
        <v>196</v>
      </c>
      <c r="F597" s="183" t="s">
        <v>38</v>
      </c>
    </row>
    <row r="598" spans="1:6">
      <c r="A598" s="208">
        <v>38985</v>
      </c>
      <c r="B598" s="87">
        <v>6762</v>
      </c>
      <c r="C598" s="183" t="s">
        <v>305</v>
      </c>
      <c r="D598" s="183" t="s">
        <v>301</v>
      </c>
      <c r="E598" s="183" t="s">
        <v>196</v>
      </c>
      <c r="F598" s="183" t="s">
        <v>38</v>
      </c>
    </row>
    <row r="599" spans="1:6">
      <c r="A599" s="208">
        <v>38985</v>
      </c>
      <c r="B599" s="87">
        <v>15208</v>
      </c>
      <c r="C599" s="183" t="s">
        <v>302</v>
      </c>
      <c r="D599" s="183" t="s">
        <v>301</v>
      </c>
      <c r="E599" s="183" t="s">
        <v>196</v>
      </c>
      <c r="F599" s="183" t="s">
        <v>38</v>
      </c>
    </row>
    <row r="600" spans="1:6">
      <c r="A600" s="208">
        <v>38985</v>
      </c>
      <c r="B600" s="87">
        <v>100</v>
      </c>
      <c r="C600" s="183" t="s">
        <v>304</v>
      </c>
      <c r="D600" s="183" t="s">
        <v>301</v>
      </c>
      <c r="E600" s="183" t="s">
        <v>196</v>
      </c>
      <c r="F600" s="183" t="s">
        <v>31</v>
      </c>
    </row>
    <row r="601" spans="1:6">
      <c r="A601" s="208">
        <v>38985</v>
      </c>
      <c r="B601" s="87">
        <v>12505</v>
      </c>
      <c r="C601" s="183" t="s">
        <v>302</v>
      </c>
      <c r="D601" s="183" t="s">
        <v>301</v>
      </c>
      <c r="E601" s="183" t="s">
        <v>307</v>
      </c>
      <c r="F601" s="183" t="s">
        <v>38</v>
      </c>
    </row>
    <row r="602" spans="1:6">
      <c r="A602" s="208">
        <v>38985</v>
      </c>
      <c r="B602" s="87">
        <v>12500</v>
      </c>
      <c r="C602" s="183" t="s">
        <v>302</v>
      </c>
      <c r="D602" s="183" t="s">
        <v>301</v>
      </c>
      <c r="E602" s="183" t="s">
        <v>306</v>
      </c>
      <c r="F602" s="183" t="s">
        <v>31</v>
      </c>
    </row>
    <row r="603" spans="1:6">
      <c r="A603" s="208">
        <v>38985</v>
      </c>
      <c r="B603" s="87">
        <v>600</v>
      </c>
      <c r="C603" s="183" t="s">
        <v>305</v>
      </c>
      <c r="D603" s="183" t="s">
        <v>301</v>
      </c>
      <c r="E603" s="183" t="s">
        <v>196</v>
      </c>
      <c r="F603" s="183" t="s">
        <v>31</v>
      </c>
    </row>
    <row r="604" spans="1:6">
      <c r="A604" s="208">
        <v>38985</v>
      </c>
      <c r="B604" s="87">
        <v>12455</v>
      </c>
      <c r="C604" s="183" t="s">
        <v>300</v>
      </c>
      <c r="D604" s="183" t="s">
        <v>303</v>
      </c>
      <c r="E604" s="183" t="s">
        <v>306</v>
      </c>
      <c r="F604" s="183" t="s">
        <v>38</v>
      </c>
    </row>
    <row r="605" spans="1:6">
      <c r="A605" s="208">
        <v>38985</v>
      </c>
      <c r="B605" s="87">
        <v>10039</v>
      </c>
      <c r="C605" s="183" t="s">
        <v>305</v>
      </c>
      <c r="D605" s="183" t="s">
        <v>303</v>
      </c>
      <c r="E605" s="183" t="s">
        <v>307</v>
      </c>
      <c r="F605" s="183" t="s">
        <v>38</v>
      </c>
    </row>
    <row r="606" spans="1:6">
      <c r="A606" s="208">
        <v>38985</v>
      </c>
      <c r="B606" s="87">
        <v>11439</v>
      </c>
      <c r="C606" s="183" t="s">
        <v>304</v>
      </c>
      <c r="D606" s="183" t="s">
        <v>301</v>
      </c>
      <c r="E606" s="183" t="s">
        <v>306</v>
      </c>
      <c r="F606" s="183" t="s">
        <v>38</v>
      </c>
    </row>
    <row r="607" spans="1:6">
      <c r="A607" s="208">
        <v>38985</v>
      </c>
      <c r="B607" s="87">
        <v>1000</v>
      </c>
      <c r="C607" s="183" t="s">
        <v>304</v>
      </c>
      <c r="D607" s="183" t="s">
        <v>301</v>
      </c>
      <c r="E607" s="183" t="s">
        <v>196</v>
      </c>
      <c r="F607" s="183" t="s">
        <v>38</v>
      </c>
    </row>
    <row r="608" spans="1:6">
      <c r="A608" s="208">
        <v>38985</v>
      </c>
      <c r="B608" s="87">
        <v>3714</v>
      </c>
      <c r="C608" s="183" t="s">
        <v>302</v>
      </c>
      <c r="D608" s="183" t="s">
        <v>301</v>
      </c>
      <c r="E608" s="183" t="s">
        <v>196</v>
      </c>
      <c r="F608" s="183" t="s">
        <v>31</v>
      </c>
    </row>
    <row r="609" spans="1:6">
      <c r="A609" s="208">
        <v>38985</v>
      </c>
      <c r="B609" s="87">
        <v>100</v>
      </c>
      <c r="C609" s="183" t="s">
        <v>304</v>
      </c>
      <c r="D609" s="183" t="s">
        <v>301</v>
      </c>
      <c r="E609" s="183" t="s">
        <v>196</v>
      </c>
      <c r="F609" s="183" t="s">
        <v>38</v>
      </c>
    </row>
    <row r="610" spans="1:6">
      <c r="A610" s="208">
        <v>38985</v>
      </c>
      <c r="B610" s="87">
        <v>6000</v>
      </c>
      <c r="C610" s="183" t="s">
        <v>304</v>
      </c>
      <c r="D610" s="183" t="s">
        <v>303</v>
      </c>
      <c r="E610" s="183" t="s">
        <v>307</v>
      </c>
      <c r="F610" s="183" t="s">
        <v>38</v>
      </c>
    </row>
    <row r="611" spans="1:6">
      <c r="A611" s="208">
        <v>38985</v>
      </c>
      <c r="B611" s="87">
        <v>10351</v>
      </c>
      <c r="C611" s="183" t="s">
        <v>304</v>
      </c>
      <c r="D611" s="183" t="s">
        <v>303</v>
      </c>
      <c r="E611" s="183" t="s">
        <v>196</v>
      </c>
      <c r="F611" s="183" t="s">
        <v>31</v>
      </c>
    </row>
    <row r="612" spans="1:6">
      <c r="A612" s="208">
        <v>38985</v>
      </c>
      <c r="B612" s="87">
        <v>12505</v>
      </c>
      <c r="C612" s="183" t="s">
        <v>302</v>
      </c>
      <c r="D612" s="183" t="s">
        <v>301</v>
      </c>
      <c r="E612" s="183" t="s">
        <v>307</v>
      </c>
      <c r="F612" s="183" t="s">
        <v>38</v>
      </c>
    </row>
    <row r="613" spans="1:6">
      <c r="A613" s="208">
        <v>38985</v>
      </c>
      <c r="B613" s="87">
        <v>8894</v>
      </c>
      <c r="C613" s="183" t="s">
        <v>304</v>
      </c>
      <c r="D613" s="183" t="s">
        <v>301</v>
      </c>
      <c r="E613" s="183" t="s">
        <v>196</v>
      </c>
      <c r="F613" s="183" t="s">
        <v>38</v>
      </c>
    </row>
    <row r="614" spans="1:6">
      <c r="A614" s="208">
        <v>38985</v>
      </c>
      <c r="B614" s="87">
        <v>50000</v>
      </c>
      <c r="C614" s="183" t="s">
        <v>302</v>
      </c>
      <c r="D614" s="183" t="s">
        <v>301</v>
      </c>
      <c r="E614" s="183" t="s">
        <v>306</v>
      </c>
      <c r="F614" s="183" t="s">
        <v>38</v>
      </c>
    </row>
    <row r="615" spans="1:6">
      <c r="A615" s="208">
        <v>38985</v>
      </c>
      <c r="B615" s="87">
        <v>10000</v>
      </c>
      <c r="C615" s="183" t="s">
        <v>300</v>
      </c>
      <c r="D615" s="183" t="s">
        <v>303</v>
      </c>
      <c r="E615" s="183" t="s">
        <v>306</v>
      </c>
      <c r="F615" s="183" t="s">
        <v>38</v>
      </c>
    </row>
    <row r="616" spans="1:6">
      <c r="A616" s="208">
        <v>38985</v>
      </c>
      <c r="B616" s="87">
        <v>13777</v>
      </c>
      <c r="C616" s="183" t="s">
        <v>304</v>
      </c>
      <c r="D616" s="183" t="s">
        <v>301</v>
      </c>
      <c r="E616" s="183" t="s">
        <v>196</v>
      </c>
      <c r="F616" s="183" t="s">
        <v>31</v>
      </c>
    </row>
    <row r="617" spans="1:6">
      <c r="A617" s="208">
        <v>38985</v>
      </c>
      <c r="B617" s="87">
        <v>32000</v>
      </c>
      <c r="C617" s="183" t="s">
        <v>305</v>
      </c>
      <c r="D617" s="183" t="s">
        <v>301</v>
      </c>
      <c r="E617" s="183" t="s">
        <v>196</v>
      </c>
      <c r="F617" s="183" t="s">
        <v>31</v>
      </c>
    </row>
    <row r="618" spans="1:6">
      <c r="A618" s="208">
        <v>38985</v>
      </c>
      <c r="B618" s="87">
        <v>1000</v>
      </c>
      <c r="C618" s="183" t="s">
        <v>304</v>
      </c>
      <c r="D618" s="183" t="s">
        <v>301</v>
      </c>
      <c r="E618" s="183" t="s">
        <v>196</v>
      </c>
      <c r="F618" s="183" t="s">
        <v>38</v>
      </c>
    </row>
    <row r="619" spans="1:6">
      <c r="A619" s="208">
        <v>38985</v>
      </c>
      <c r="B619" s="87">
        <v>7955</v>
      </c>
      <c r="C619" s="183" t="s">
        <v>305</v>
      </c>
      <c r="D619" s="183" t="s">
        <v>301</v>
      </c>
      <c r="E619" s="183" t="s">
        <v>196</v>
      </c>
      <c r="F619" s="183" t="s">
        <v>38</v>
      </c>
    </row>
    <row r="620" spans="1:6">
      <c r="A620" s="208">
        <v>38985</v>
      </c>
      <c r="B620" s="87">
        <v>14546</v>
      </c>
      <c r="C620" s="183" t="s">
        <v>305</v>
      </c>
      <c r="D620" s="183" t="s">
        <v>303</v>
      </c>
      <c r="E620" s="183" t="s">
        <v>196</v>
      </c>
      <c r="F620" s="183" t="s">
        <v>38</v>
      </c>
    </row>
    <row r="621" spans="1:6">
      <c r="A621" s="208">
        <v>38985</v>
      </c>
      <c r="B621" s="87">
        <v>11901</v>
      </c>
      <c r="C621" s="183" t="s">
        <v>302</v>
      </c>
      <c r="D621" s="183" t="s">
        <v>303</v>
      </c>
      <c r="E621" s="183" t="s">
        <v>306</v>
      </c>
      <c r="F621" s="183" t="s">
        <v>31</v>
      </c>
    </row>
    <row r="622" spans="1:6">
      <c r="A622" s="208">
        <v>38986</v>
      </c>
      <c r="B622" s="87">
        <v>25000</v>
      </c>
      <c r="C622" s="183" t="s">
        <v>302</v>
      </c>
      <c r="D622" s="183" t="s">
        <v>301</v>
      </c>
      <c r="E622" s="183" t="s">
        <v>307</v>
      </c>
      <c r="F622" s="183" t="s">
        <v>38</v>
      </c>
    </row>
    <row r="623" spans="1:6">
      <c r="A623" s="208">
        <v>38986</v>
      </c>
      <c r="B623" s="87">
        <v>400</v>
      </c>
      <c r="C623" s="183" t="s">
        <v>304</v>
      </c>
      <c r="D623" s="183" t="s">
        <v>301</v>
      </c>
      <c r="E623" s="183" t="s">
        <v>196</v>
      </c>
      <c r="F623" s="183" t="s">
        <v>38</v>
      </c>
    </row>
    <row r="624" spans="1:6">
      <c r="A624" s="208">
        <v>38986</v>
      </c>
      <c r="B624" s="87">
        <v>8312</v>
      </c>
      <c r="C624" s="183" t="s">
        <v>302</v>
      </c>
      <c r="D624" s="183" t="s">
        <v>301</v>
      </c>
      <c r="E624" s="183" t="s">
        <v>307</v>
      </c>
      <c r="F624" s="183" t="s">
        <v>31</v>
      </c>
    </row>
    <row r="625" spans="1:6">
      <c r="A625" s="208">
        <v>38986</v>
      </c>
      <c r="B625" s="87">
        <v>1325</v>
      </c>
      <c r="C625" s="183" t="s">
        <v>304</v>
      </c>
      <c r="D625" s="183" t="s">
        <v>301</v>
      </c>
      <c r="E625" s="183" t="s">
        <v>196</v>
      </c>
      <c r="F625" s="183" t="s">
        <v>31</v>
      </c>
    </row>
    <row r="626" spans="1:6">
      <c r="A626" s="208">
        <v>38986</v>
      </c>
      <c r="B626" s="87">
        <v>7874</v>
      </c>
      <c r="C626" s="183" t="s">
        <v>305</v>
      </c>
      <c r="D626" s="183" t="s">
        <v>303</v>
      </c>
      <c r="E626" s="183" t="s">
        <v>306</v>
      </c>
      <c r="F626" s="183" t="s">
        <v>31</v>
      </c>
    </row>
    <row r="627" spans="1:6">
      <c r="A627" s="208">
        <v>38986</v>
      </c>
      <c r="B627" s="87">
        <v>17000</v>
      </c>
      <c r="C627" s="183" t="s">
        <v>302</v>
      </c>
      <c r="D627" s="183" t="s">
        <v>303</v>
      </c>
      <c r="E627" s="183" t="s">
        <v>196</v>
      </c>
      <c r="F627" s="183" t="s">
        <v>38</v>
      </c>
    </row>
    <row r="628" spans="1:6">
      <c r="A628" s="208">
        <v>38986</v>
      </c>
      <c r="B628" s="87">
        <v>4307</v>
      </c>
      <c r="C628" s="183" t="s">
        <v>302</v>
      </c>
      <c r="D628" s="183" t="s">
        <v>301</v>
      </c>
      <c r="E628" s="183" t="s">
        <v>196</v>
      </c>
      <c r="F628" s="183" t="s">
        <v>31</v>
      </c>
    </row>
    <row r="629" spans="1:6">
      <c r="A629" s="208">
        <v>38986</v>
      </c>
      <c r="B629" s="87">
        <v>3171</v>
      </c>
      <c r="C629" s="183" t="s">
        <v>304</v>
      </c>
      <c r="D629" s="183" t="s">
        <v>301</v>
      </c>
      <c r="E629" s="183" t="s">
        <v>307</v>
      </c>
      <c r="F629" s="183" t="s">
        <v>38</v>
      </c>
    </row>
    <row r="630" spans="1:6">
      <c r="A630" s="208">
        <v>38986</v>
      </c>
      <c r="B630" s="87">
        <v>4384</v>
      </c>
      <c r="C630" s="183" t="s">
        <v>302</v>
      </c>
      <c r="D630" s="183" t="s">
        <v>303</v>
      </c>
      <c r="E630" s="183" t="s">
        <v>307</v>
      </c>
      <c r="F630" s="183" t="s">
        <v>38</v>
      </c>
    </row>
    <row r="631" spans="1:6">
      <c r="A631" s="208">
        <v>38986</v>
      </c>
      <c r="B631" s="87">
        <v>9974</v>
      </c>
      <c r="C631" s="183" t="s">
        <v>302</v>
      </c>
      <c r="D631" s="183" t="s">
        <v>301</v>
      </c>
      <c r="E631" s="183" t="s">
        <v>307</v>
      </c>
      <c r="F631" s="183" t="s">
        <v>31</v>
      </c>
    </row>
    <row r="632" spans="1:6">
      <c r="A632" s="208">
        <v>38986</v>
      </c>
      <c r="B632" s="87">
        <v>14348</v>
      </c>
      <c r="C632" s="183" t="s">
        <v>304</v>
      </c>
      <c r="D632" s="183" t="s">
        <v>301</v>
      </c>
      <c r="E632" s="183" t="s">
        <v>307</v>
      </c>
      <c r="F632" s="183" t="s">
        <v>31</v>
      </c>
    </row>
    <row r="633" spans="1:6">
      <c r="A633" s="208">
        <v>38986</v>
      </c>
      <c r="B633" s="87">
        <v>12489</v>
      </c>
      <c r="C633" s="183" t="s">
        <v>304</v>
      </c>
      <c r="D633" s="183" t="s">
        <v>303</v>
      </c>
      <c r="E633" s="183" t="s">
        <v>307</v>
      </c>
      <c r="F633" s="183" t="s">
        <v>31</v>
      </c>
    </row>
    <row r="634" spans="1:6">
      <c r="A634" s="208">
        <v>38986</v>
      </c>
      <c r="B634" s="87">
        <v>9632</v>
      </c>
      <c r="C634" s="183" t="s">
        <v>304</v>
      </c>
      <c r="D634" s="183" t="s">
        <v>303</v>
      </c>
      <c r="E634" s="183" t="s">
        <v>307</v>
      </c>
      <c r="F634" s="183" t="s">
        <v>31</v>
      </c>
    </row>
    <row r="635" spans="1:6">
      <c r="A635" s="208">
        <v>38986</v>
      </c>
      <c r="B635" s="87">
        <v>250</v>
      </c>
      <c r="C635" s="183" t="s">
        <v>305</v>
      </c>
      <c r="D635" s="183" t="s">
        <v>301</v>
      </c>
      <c r="E635" s="183" t="s">
        <v>306</v>
      </c>
      <c r="F635" s="183" t="s">
        <v>38</v>
      </c>
    </row>
    <row r="636" spans="1:6">
      <c r="A636" s="208">
        <v>38986</v>
      </c>
      <c r="B636" s="87">
        <v>4623</v>
      </c>
      <c r="C636" s="183" t="s">
        <v>305</v>
      </c>
      <c r="D636" s="183" t="s">
        <v>301</v>
      </c>
      <c r="E636" s="183" t="s">
        <v>306</v>
      </c>
      <c r="F636" s="183" t="s">
        <v>38</v>
      </c>
    </row>
    <row r="637" spans="1:6">
      <c r="A637" s="208">
        <v>38986</v>
      </c>
      <c r="B637" s="87">
        <v>124</v>
      </c>
      <c r="C637" s="183" t="s">
        <v>304</v>
      </c>
      <c r="D637" s="183" t="s">
        <v>303</v>
      </c>
      <c r="E637" s="183" t="s">
        <v>196</v>
      </c>
      <c r="F637" s="183" t="s">
        <v>38</v>
      </c>
    </row>
    <row r="638" spans="1:6">
      <c r="A638" s="208">
        <v>38986</v>
      </c>
      <c r="B638" s="87">
        <v>2000</v>
      </c>
      <c r="C638" s="183" t="s">
        <v>300</v>
      </c>
      <c r="D638" s="183" t="s">
        <v>301</v>
      </c>
      <c r="E638" s="183" t="s">
        <v>307</v>
      </c>
      <c r="F638" s="183" t="s">
        <v>38</v>
      </c>
    </row>
    <row r="639" spans="1:6">
      <c r="A639" s="208">
        <v>38986</v>
      </c>
      <c r="B639" s="87">
        <v>400</v>
      </c>
      <c r="C639" s="183" t="s">
        <v>304</v>
      </c>
      <c r="D639" s="183" t="s">
        <v>303</v>
      </c>
      <c r="E639" s="183" t="s">
        <v>196</v>
      </c>
      <c r="F639" s="183" t="s">
        <v>38</v>
      </c>
    </row>
    <row r="640" spans="1:6">
      <c r="A640" s="208">
        <v>38986</v>
      </c>
      <c r="B640" s="87">
        <v>13617</v>
      </c>
      <c r="C640" s="183" t="s">
        <v>305</v>
      </c>
      <c r="D640" s="183" t="s">
        <v>303</v>
      </c>
      <c r="E640" s="183" t="s">
        <v>196</v>
      </c>
      <c r="F640" s="183" t="s">
        <v>31</v>
      </c>
    </row>
    <row r="641" spans="1:6">
      <c r="A641" s="208">
        <v>38986</v>
      </c>
      <c r="B641" s="87">
        <v>12887</v>
      </c>
      <c r="C641" s="183" t="s">
        <v>305</v>
      </c>
      <c r="D641" s="183" t="s">
        <v>303</v>
      </c>
      <c r="E641" s="183" t="s">
        <v>196</v>
      </c>
      <c r="F641" s="183" t="s">
        <v>31</v>
      </c>
    </row>
    <row r="642" spans="1:6">
      <c r="A642" s="208">
        <v>38986</v>
      </c>
      <c r="B642" s="87">
        <v>5159</v>
      </c>
      <c r="C642" s="183" t="s">
        <v>305</v>
      </c>
      <c r="D642" s="183" t="s">
        <v>303</v>
      </c>
      <c r="E642" s="183" t="s">
        <v>306</v>
      </c>
      <c r="F642" s="183" t="s">
        <v>38</v>
      </c>
    </row>
    <row r="643" spans="1:6">
      <c r="A643" s="208">
        <v>38986</v>
      </c>
      <c r="B643" s="87">
        <v>100</v>
      </c>
      <c r="C643" s="183" t="s">
        <v>304</v>
      </c>
      <c r="D643" s="183" t="s">
        <v>301</v>
      </c>
      <c r="E643" s="183" t="s">
        <v>196</v>
      </c>
      <c r="F643" s="183" t="s">
        <v>38</v>
      </c>
    </row>
    <row r="644" spans="1:6">
      <c r="A644" s="208">
        <v>38986</v>
      </c>
      <c r="B644" s="87">
        <v>11134</v>
      </c>
      <c r="C644" s="183" t="s">
        <v>305</v>
      </c>
      <c r="D644" s="183" t="s">
        <v>301</v>
      </c>
      <c r="E644" s="183" t="s">
        <v>306</v>
      </c>
      <c r="F644" s="183" t="s">
        <v>38</v>
      </c>
    </row>
    <row r="645" spans="1:6">
      <c r="A645" s="208">
        <v>38986</v>
      </c>
      <c r="B645" s="87">
        <v>5879</v>
      </c>
      <c r="C645" s="183" t="s">
        <v>304</v>
      </c>
      <c r="D645" s="183" t="s">
        <v>301</v>
      </c>
      <c r="E645" s="183" t="s">
        <v>196</v>
      </c>
      <c r="F645" s="183" t="s">
        <v>31</v>
      </c>
    </row>
    <row r="646" spans="1:6">
      <c r="A646" s="208">
        <v>38986</v>
      </c>
      <c r="B646" s="87">
        <v>100</v>
      </c>
      <c r="C646" s="183" t="s">
        <v>304</v>
      </c>
      <c r="D646" s="183" t="s">
        <v>301</v>
      </c>
      <c r="E646" s="183" t="s">
        <v>196</v>
      </c>
      <c r="F646" s="183" t="s">
        <v>38</v>
      </c>
    </row>
    <row r="647" spans="1:6">
      <c r="A647" s="208">
        <v>38986</v>
      </c>
      <c r="B647" s="87">
        <v>4000</v>
      </c>
      <c r="C647" s="183" t="s">
        <v>305</v>
      </c>
      <c r="D647" s="183" t="s">
        <v>301</v>
      </c>
      <c r="E647" s="183" t="s">
        <v>196</v>
      </c>
      <c r="F647" s="183" t="s">
        <v>31</v>
      </c>
    </row>
    <row r="648" spans="1:6">
      <c r="A648" s="208">
        <v>38986</v>
      </c>
      <c r="B648" s="87">
        <v>5000</v>
      </c>
      <c r="C648" s="183" t="s">
        <v>305</v>
      </c>
      <c r="D648" s="183" t="s">
        <v>301</v>
      </c>
      <c r="E648" s="183" t="s">
        <v>307</v>
      </c>
      <c r="F648" s="183" t="s">
        <v>38</v>
      </c>
    </row>
    <row r="649" spans="1:6">
      <c r="A649" s="208">
        <v>38986</v>
      </c>
      <c r="B649" s="87">
        <v>90000</v>
      </c>
      <c r="C649" s="183" t="s">
        <v>302</v>
      </c>
      <c r="D649" s="183" t="s">
        <v>301</v>
      </c>
      <c r="E649" s="183" t="s">
        <v>196</v>
      </c>
      <c r="F649" s="183" t="s">
        <v>38</v>
      </c>
    </row>
    <row r="650" spans="1:6">
      <c r="A650" s="208">
        <v>38987</v>
      </c>
      <c r="B650" s="87">
        <v>12572</v>
      </c>
      <c r="C650" s="183" t="s">
        <v>305</v>
      </c>
      <c r="D650" s="183" t="s">
        <v>301</v>
      </c>
      <c r="E650" s="183" t="s">
        <v>306</v>
      </c>
      <c r="F650" s="183" t="s">
        <v>38</v>
      </c>
    </row>
    <row r="651" spans="1:6">
      <c r="A651" s="208">
        <v>38987</v>
      </c>
      <c r="B651" s="87">
        <v>13428</v>
      </c>
      <c r="C651" s="183" t="s">
        <v>302</v>
      </c>
      <c r="D651" s="183" t="s">
        <v>303</v>
      </c>
      <c r="E651" s="183" t="s">
        <v>196</v>
      </c>
      <c r="F651" s="183" t="s">
        <v>38</v>
      </c>
    </row>
    <row r="652" spans="1:6">
      <c r="A652" s="208">
        <v>38987</v>
      </c>
      <c r="B652" s="87">
        <v>1000</v>
      </c>
      <c r="C652" s="183" t="s">
        <v>304</v>
      </c>
      <c r="D652" s="183" t="s">
        <v>301</v>
      </c>
      <c r="E652" s="183" t="s">
        <v>306</v>
      </c>
      <c r="F652" s="183" t="s">
        <v>31</v>
      </c>
    </row>
    <row r="653" spans="1:6">
      <c r="A653" s="208">
        <v>38987</v>
      </c>
      <c r="B653" s="87">
        <v>9405</v>
      </c>
      <c r="C653" s="183" t="s">
        <v>302</v>
      </c>
      <c r="D653" s="183" t="s">
        <v>301</v>
      </c>
      <c r="E653" s="183" t="s">
        <v>307</v>
      </c>
      <c r="F653" s="183" t="s">
        <v>38</v>
      </c>
    </row>
    <row r="654" spans="1:6">
      <c r="A654" s="208">
        <v>38987</v>
      </c>
      <c r="B654" s="87">
        <v>7277</v>
      </c>
      <c r="C654" s="183" t="s">
        <v>300</v>
      </c>
      <c r="D654" s="183" t="s">
        <v>301</v>
      </c>
      <c r="E654" s="183" t="s">
        <v>306</v>
      </c>
      <c r="F654" s="183" t="s">
        <v>38</v>
      </c>
    </row>
    <row r="655" spans="1:6">
      <c r="A655" s="208">
        <v>38987</v>
      </c>
      <c r="B655" s="87">
        <v>1000</v>
      </c>
      <c r="C655" s="183" t="s">
        <v>304</v>
      </c>
      <c r="D655" s="183" t="s">
        <v>301</v>
      </c>
      <c r="E655" s="183" t="s">
        <v>196</v>
      </c>
      <c r="F655" s="183" t="s">
        <v>38</v>
      </c>
    </row>
    <row r="656" spans="1:6">
      <c r="A656" s="208">
        <v>38987</v>
      </c>
      <c r="B656" s="87">
        <v>3434</v>
      </c>
      <c r="C656" s="183" t="s">
        <v>304</v>
      </c>
      <c r="D656" s="183" t="s">
        <v>301</v>
      </c>
      <c r="E656" s="183" t="s">
        <v>196</v>
      </c>
      <c r="F656" s="183" t="s">
        <v>38</v>
      </c>
    </row>
    <row r="657" spans="1:6">
      <c r="A657" s="208">
        <v>38987</v>
      </c>
      <c r="B657" s="87">
        <v>4566</v>
      </c>
      <c r="C657" s="183" t="s">
        <v>304</v>
      </c>
      <c r="D657" s="183" t="s">
        <v>303</v>
      </c>
      <c r="E657" s="183" t="s">
        <v>196</v>
      </c>
      <c r="F657" s="183" t="s">
        <v>31</v>
      </c>
    </row>
    <row r="658" spans="1:6">
      <c r="A658" s="208">
        <v>38987</v>
      </c>
      <c r="B658" s="87">
        <v>100</v>
      </c>
      <c r="C658" s="183" t="s">
        <v>304</v>
      </c>
      <c r="D658" s="183" t="s">
        <v>301</v>
      </c>
      <c r="E658" s="183" t="s">
        <v>196</v>
      </c>
      <c r="F658" s="183" t="s">
        <v>38</v>
      </c>
    </row>
    <row r="659" spans="1:6">
      <c r="A659" s="208">
        <v>38987</v>
      </c>
      <c r="B659" s="87">
        <v>5000</v>
      </c>
      <c r="C659" s="183" t="s">
        <v>305</v>
      </c>
      <c r="D659" s="183" t="s">
        <v>301</v>
      </c>
      <c r="E659" s="183" t="s">
        <v>307</v>
      </c>
      <c r="F659" s="183" t="s">
        <v>38</v>
      </c>
    </row>
    <row r="660" spans="1:6">
      <c r="A660" s="208">
        <v>38987</v>
      </c>
      <c r="B660" s="87">
        <v>3900</v>
      </c>
      <c r="C660" s="183" t="s">
        <v>304</v>
      </c>
      <c r="D660" s="183" t="s">
        <v>303</v>
      </c>
      <c r="E660" s="183" t="s">
        <v>307</v>
      </c>
      <c r="F660" s="183" t="s">
        <v>31</v>
      </c>
    </row>
    <row r="661" spans="1:6">
      <c r="A661" s="208">
        <v>38987</v>
      </c>
      <c r="B661" s="87">
        <v>13128</v>
      </c>
      <c r="C661" s="183" t="s">
        <v>305</v>
      </c>
      <c r="D661" s="183" t="s">
        <v>303</v>
      </c>
      <c r="E661" s="183" t="s">
        <v>306</v>
      </c>
      <c r="F661" s="183" t="s">
        <v>31</v>
      </c>
    </row>
    <row r="662" spans="1:6">
      <c r="A662" s="208">
        <v>38987</v>
      </c>
      <c r="B662" s="87">
        <v>8264</v>
      </c>
      <c r="C662" s="183" t="s">
        <v>302</v>
      </c>
      <c r="D662" s="183" t="s">
        <v>303</v>
      </c>
      <c r="E662" s="183" t="s">
        <v>196</v>
      </c>
      <c r="F662" s="183" t="s">
        <v>38</v>
      </c>
    </row>
    <row r="663" spans="1:6">
      <c r="A663" s="208">
        <v>38987</v>
      </c>
      <c r="B663" s="87">
        <v>6000</v>
      </c>
      <c r="C663" s="183" t="s">
        <v>304</v>
      </c>
      <c r="D663" s="183" t="s">
        <v>303</v>
      </c>
      <c r="E663" s="183" t="s">
        <v>307</v>
      </c>
      <c r="F663" s="183" t="s">
        <v>38</v>
      </c>
    </row>
    <row r="664" spans="1:6">
      <c r="A664" s="208">
        <v>38987</v>
      </c>
      <c r="B664" s="87">
        <v>6662</v>
      </c>
      <c r="C664" s="183" t="s">
        <v>302</v>
      </c>
      <c r="D664" s="183" t="s">
        <v>303</v>
      </c>
      <c r="E664" s="183" t="s">
        <v>307</v>
      </c>
      <c r="F664" s="183" t="s">
        <v>38</v>
      </c>
    </row>
    <row r="665" spans="1:6">
      <c r="A665" s="208">
        <v>38987</v>
      </c>
      <c r="B665" s="87">
        <v>9525</v>
      </c>
      <c r="C665" s="183" t="s">
        <v>305</v>
      </c>
      <c r="D665" s="183" t="s">
        <v>303</v>
      </c>
      <c r="E665" s="183" t="s">
        <v>306</v>
      </c>
      <c r="F665" s="183" t="s">
        <v>31</v>
      </c>
    </row>
    <row r="666" spans="1:6">
      <c r="A666" s="208">
        <v>38987</v>
      </c>
      <c r="B666" s="87">
        <v>13462</v>
      </c>
      <c r="C666" s="183" t="s">
        <v>304</v>
      </c>
      <c r="D666" s="183" t="s">
        <v>303</v>
      </c>
      <c r="E666" s="183" t="s">
        <v>306</v>
      </c>
      <c r="F666" s="183" t="s">
        <v>31</v>
      </c>
    </row>
    <row r="667" spans="1:6">
      <c r="A667" s="208">
        <v>38987</v>
      </c>
      <c r="B667" s="87">
        <v>12505</v>
      </c>
      <c r="C667" s="183" t="s">
        <v>302</v>
      </c>
      <c r="D667" s="183" t="s">
        <v>301</v>
      </c>
      <c r="E667" s="183" t="s">
        <v>307</v>
      </c>
      <c r="F667" s="183" t="s">
        <v>38</v>
      </c>
    </row>
    <row r="668" spans="1:6">
      <c r="A668" s="208">
        <v>38987</v>
      </c>
      <c r="B668" s="87">
        <v>15000</v>
      </c>
      <c r="C668" s="183" t="s">
        <v>302</v>
      </c>
      <c r="D668" s="183" t="s">
        <v>301</v>
      </c>
      <c r="E668" s="183" t="s">
        <v>196</v>
      </c>
      <c r="F668" s="183" t="s">
        <v>38</v>
      </c>
    </row>
    <row r="669" spans="1:6">
      <c r="A669" s="208">
        <v>38987</v>
      </c>
      <c r="B669" s="87">
        <v>15984</v>
      </c>
      <c r="C669" s="183" t="s">
        <v>305</v>
      </c>
      <c r="D669" s="183" t="s">
        <v>301</v>
      </c>
      <c r="E669" s="183" t="s">
        <v>306</v>
      </c>
      <c r="F669" s="183" t="s">
        <v>31</v>
      </c>
    </row>
    <row r="670" spans="1:6">
      <c r="A670" s="208">
        <v>38987</v>
      </c>
      <c r="B670" s="87">
        <v>10587</v>
      </c>
      <c r="C670" s="183" t="s">
        <v>305</v>
      </c>
      <c r="D670" s="183" t="s">
        <v>301</v>
      </c>
      <c r="E670" s="183" t="s">
        <v>196</v>
      </c>
      <c r="F670" s="183" t="s">
        <v>31</v>
      </c>
    </row>
    <row r="671" spans="1:6">
      <c r="A671" s="208">
        <v>38988</v>
      </c>
      <c r="B671" s="87">
        <v>1000</v>
      </c>
      <c r="C671" s="183" t="s">
        <v>304</v>
      </c>
      <c r="D671" s="183" t="s">
        <v>303</v>
      </c>
      <c r="E671" s="183" t="s">
        <v>307</v>
      </c>
      <c r="F671" s="183" t="s">
        <v>31</v>
      </c>
    </row>
    <row r="672" spans="1:6">
      <c r="A672" s="208">
        <v>38988</v>
      </c>
      <c r="B672" s="87">
        <v>3539</v>
      </c>
      <c r="C672" s="183" t="s">
        <v>305</v>
      </c>
      <c r="D672" s="183" t="s">
        <v>301</v>
      </c>
      <c r="E672" s="183" t="s">
        <v>196</v>
      </c>
      <c r="F672" s="183" t="s">
        <v>38</v>
      </c>
    </row>
    <row r="673" spans="1:6">
      <c r="A673" s="208">
        <v>38988</v>
      </c>
      <c r="B673" s="87">
        <v>10461</v>
      </c>
      <c r="C673" s="183" t="s">
        <v>305</v>
      </c>
      <c r="D673" s="183" t="s">
        <v>303</v>
      </c>
      <c r="E673" s="183" t="s">
        <v>306</v>
      </c>
      <c r="F673" s="183" t="s">
        <v>38</v>
      </c>
    </row>
    <row r="674" spans="1:6">
      <c r="A674" s="208">
        <v>38988</v>
      </c>
      <c r="B674" s="87">
        <v>5879</v>
      </c>
      <c r="C674" s="183" t="s">
        <v>304</v>
      </c>
      <c r="D674" s="183" t="s">
        <v>301</v>
      </c>
      <c r="E674" s="183" t="s">
        <v>196</v>
      </c>
      <c r="F674" s="183" t="s">
        <v>31</v>
      </c>
    </row>
    <row r="675" spans="1:6">
      <c r="A675" s="208">
        <v>38988</v>
      </c>
      <c r="B675" s="87">
        <v>2000</v>
      </c>
      <c r="C675" s="183" t="s">
        <v>300</v>
      </c>
      <c r="D675" s="183" t="s">
        <v>301</v>
      </c>
      <c r="E675" s="183" t="s">
        <v>307</v>
      </c>
      <c r="F675" s="183" t="s">
        <v>38</v>
      </c>
    </row>
    <row r="676" spans="1:6">
      <c r="A676" s="208">
        <v>38988</v>
      </c>
      <c r="B676" s="87">
        <v>4000</v>
      </c>
      <c r="C676" s="183" t="s">
        <v>305</v>
      </c>
      <c r="D676" s="183" t="s">
        <v>301</v>
      </c>
      <c r="E676" s="183" t="s">
        <v>196</v>
      </c>
      <c r="F676" s="183" t="s">
        <v>31</v>
      </c>
    </row>
    <row r="677" spans="1:6">
      <c r="A677" s="208">
        <v>38988</v>
      </c>
      <c r="B677" s="87">
        <v>7756</v>
      </c>
      <c r="C677" s="183" t="s">
        <v>302</v>
      </c>
      <c r="D677" s="183" t="s">
        <v>301</v>
      </c>
      <c r="E677" s="183" t="s">
        <v>306</v>
      </c>
      <c r="F677" s="183" t="s">
        <v>38</v>
      </c>
    </row>
    <row r="678" spans="1:6">
      <c r="A678" s="208">
        <v>38988</v>
      </c>
      <c r="B678" s="87">
        <v>6314</v>
      </c>
      <c r="C678" s="183" t="s">
        <v>304</v>
      </c>
      <c r="D678" s="183" t="s">
        <v>303</v>
      </c>
      <c r="E678" s="183" t="s">
        <v>196</v>
      </c>
      <c r="F678" s="183" t="s">
        <v>38</v>
      </c>
    </row>
    <row r="679" spans="1:6">
      <c r="A679" s="208">
        <v>38988</v>
      </c>
      <c r="B679" s="87">
        <v>9247</v>
      </c>
      <c r="C679" s="183" t="s">
        <v>305</v>
      </c>
      <c r="D679" s="183" t="s">
        <v>303</v>
      </c>
      <c r="E679" s="183" t="s">
        <v>196</v>
      </c>
      <c r="F679" s="183" t="s">
        <v>31</v>
      </c>
    </row>
    <row r="680" spans="1:6">
      <c r="A680" s="208">
        <v>38988</v>
      </c>
      <c r="B680" s="87">
        <v>5302</v>
      </c>
      <c r="C680" s="183" t="s">
        <v>302</v>
      </c>
      <c r="D680" s="183" t="s">
        <v>303</v>
      </c>
      <c r="E680" s="183" t="s">
        <v>196</v>
      </c>
      <c r="F680" s="183" t="s">
        <v>38</v>
      </c>
    </row>
    <row r="681" spans="1:6">
      <c r="A681" s="208">
        <v>38988</v>
      </c>
      <c r="B681" s="87">
        <v>14548</v>
      </c>
      <c r="C681" s="183" t="s">
        <v>302</v>
      </c>
      <c r="D681" s="183" t="s">
        <v>301</v>
      </c>
      <c r="E681" s="183" t="s">
        <v>196</v>
      </c>
      <c r="F681" s="183" t="s">
        <v>38</v>
      </c>
    </row>
    <row r="682" spans="1:6">
      <c r="A682" s="208">
        <v>38988</v>
      </c>
      <c r="B682" s="87">
        <v>3171</v>
      </c>
      <c r="C682" s="183" t="s">
        <v>304</v>
      </c>
      <c r="D682" s="183" t="s">
        <v>301</v>
      </c>
      <c r="E682" s="183" t="s">
        <v>307</v>
      </c>
      <c r="F682" s="183" t="s">
        <v>38</v>
      </c>
    </row>
    <row r="683" spans="1:6">
      <c r="A683" s="208">
        <v>38988</v>
      </c>
      <c r="B683" s="87">
        <v>25000</v>
      </c>
      <c r="C683" s="183" t="s">
        <v>305</v>
      </c>
      <c r="D683" s="183" t="s">
        <v>301</v>
      </c>
      <c r="E683" s="183" t="s">
        <v>306</v>
      </c>
      <c r="F683" s="183" t="s">
        <v>38</v>
      </c>
    </row>
    <row r="684" spans="1:6">
      <c r="A684" s="208">
        <v>38988</v>
      </c>
      <c r="B684" s="87">
        <v>5957</v>
      </c>
      <c r="C684" s="183" t="s">
        <v>304</v>
      </c>
      <c r="D684" s="183" t="s">
        <v>303</v>
      </c>
      <c r="E684" s="183" t="s">
        <v>307</v>
      </c>
      <c r="F684" s="183" t="s">
        <v>31</v>
      </c>
    </row>
    <row r="685" spans="1:6">
      <c r="A685" s="208">
        <v>38988</v>
      </c>
      <c r="B685" s="87">
        <v>4113</v>
      </c>
      <c r="C685" s="183" t="s">
        <v>305</v>
      </c>
      <c r="D685" s="183" t="s">
        <v>301</v>
      </c>
      <c r="E685" s="183" t="s">
        <v>196</v>
      </c>
      <c r="F685" s="183" t="s">
        <v>38</v>
      </c>
    </row>
    <row r="686" spans="1:6">
      <c r="A686" s="208">
        <v>38988</v>
      </c>
      <c r="B686" s="87">
        <v>9010</v>
      </c>
      <c r="C686" s="183" t="s">
        <v>304</v>
      </c>
      <c r="D686" s="183" t="s">
        <v>303</v>
      </c>
      <c r="E686" s="183" t="s">
        <v>196</v>
      </c>
      <c r="F686" s="183" t="s">
        <v>31</v>
      </c>
    </row>
    <row r="687" spans="1:6">
      <c r="A687" s="208">
        <v>38988</v>
      </c>
      <c r="B687" s="87">
        <v>240</v>
      </c>
      <c r="C687" s="183" t="s">
        <v>304</v>
      </c>
      <c r="D687" s="183" t="s">
        <v>301</v>
      </c>
      <c r="E687" s="183" t="s">
        <v>196</v>
      </c>
      <c r="F687" s="183" t="s">
        <v>38</v>
      </c>
    </row>
    <row r="688" spans="1:6">
      <c r="A688" s="208">
        <v>38989</v>
      </c>
      <c r="B688" s="87">
        <v>124</v>
      </c>
      <c r="C688" s="183" t="s">
        <v>304</v>
      </c>
      <c r="D688" s="183" t="s">
        <v>303</v>
      </c>
      <c r="E688" s="183" t="s">
        <v>196</v>
      </c>
      <c r="F688" s="183" t="s">
        <v>38</v>
      </c>
    </row>
    <row r="689" spans="1:6">
      <c r="A689" s="208">
        <v>38989</v>
      </c>
      <c r="B689" s="87">
        <v>11765</v>
      </c>
      <c r="C689" s="183" t="s">
        <v>305</v>
      </c>
      <c r="D689" s="183" t="s">
        <v>301</v>
      </c>
      <c r="E689" s="183" t="s">
        <v>196</v>
      </c>
      <c r="F689" s="183" t="s">
        <v>38</v>
      </c>
    </row>
    <row r="690" spans="1:6">
      <c r="A690" s="208">
        <v>38989</v>
      </c>
      <c r="B690" s="87">
        <v>13583</v>
      </c>
      <c r="C690" s="183" t="s">
        <v>302</v>
      </c>
      <c r="D690" s="183" t="s">
        <v>303</v>
      </c>
      <c r="E690" s="183" t="s">
        <v>196</v>
      </c>
      <c r="F690" s="183" t="s">
        <v>31</v>
      </c>
    </row>
    <row r="691" spans="1:6">
      <c r="A691" s="208">
        <v>38989</v>
      </c>
      <c r="B691" s="87">
        <v>10474</v>
      </c>
      <c r="C691" s="183" t="s">
        <v>302</v>
      </c>
      <c r="D691" s="183" t="s">
        <v>301</v>
      </c>
      <c r="E691" s="183" t="s">
        <v>196</v>
      </c>
      <c r="F691" s="183" t="s">
        <v>31</v>
      </c>
    </row>
    <row r="692" spans="1:6">
      <c r="A692" s="208">
        <v>38989</v>
      </c>
      <c r="B692" s="87">
        <v>90000</v>
      </c>
      <c r="C692" s="183" t="s">
        <v>302</v>
      </c>
      <c r="D692" s="183" t="s">
        <v>301</v>
      </c>
      <c r="E692" s="183" t="s">
        <v>196</v>
      </c>
      <c r="F692" s="183" t="s">
        <v>38</v>
      </c>
    </row>
    <row r="693" spans="1:6">
      <c r="A693" s="208">
        <v>38989</v>
      </c>
      <c r="B693" s="87">
        <v>13500</v>
      </c>
      <c r="C693" s="183" t="s">
        <v>302</v>
      </c>
      <c r="D693" s="183" t="s">
        <v>301</v>
      </c>
      <c r="E693" s="183" t="s">
        <v>306</v>
      </c>
      <c r="F693" s="183" t="s">
        <v>38</v>
      </c>
    </row>
    <row r="694" spans="1:6">
      <c r="A694" s="208">
        <v>38989</v>
      </c>
      <c r="B694" s="87">
        <v>11000</v>
      </c>
      <c r="C694" s="183" t="s">
        <v>302</v>
      </c>
      <c r="D694" s="183" t="s">
        <v>301</v>
      </c>
      <c r="E694" s="183" t="s">
        <v>196</v>
      </c>
      <c r="F694" s="183" t="s">
        <v>31</v>
      </c>
    </row>
    <row r="695" spans="1:6">
      <c r="A695" s="208">
        <v>38989</v>
      </c>
      <c r="B695" s="87">
        <v>4535</v>
      </c>
      <c r="C695" s="183" t="s">
        <v>304</v>
      </c>
      <c r="D695" s="183" t="s">
        <v>301</v>
      </c>
      <c r="E695" s="183" t="s">
        <v>306</v>
      </c>
      <c r="F695" s="183" t="s">
        <v>31</v>
      </c>
    </row>
    <row r="696" spans="1:6">
      <c r="A696" s="208">
        <v>38989</v>
      </c>
      <c r="B696" s="87">
        <v>12000</v>
      </c>
      <c r="C696" s="183" t="s">
        <v>304</v>
      </c>
      <c r="D696" s="183" t="s">
        <v>301</v>
      </c>
      <c r="E696" s="183" t="s">
        <v>196</v>
      </c>
      <c r="F696" s="183" t="s">
        <v>38</v>
      </c>
    </row>
    <row r="697" spans="1:6">
      <c r="A697" s="208">
        <v>38989</v>
      </c>
      <c r="B697" s="87">
        <v>2000</v>
      </c>
      <c r="C697" s="183" t="s">
        <v>302</v>
      </c>
      <c r="D697" s="183" t="s">
        <v>301</v>
      </c>
      <c r="E697" s="183" t="s">
        <v>196</v>
      </c>
      <c r="F697" s="183" t="s">
        <v>31</v>
      </c>
    </row>
    <row r="698" spans="1:6">
      <c r="A698" s="208">
        <v>38989</v>
      </c>
      <c r="B698" s="87">
        <v>14644</v>
      </c>
      <c r="C698" s="183" t="s">
        <v>302</v>
      </c>
      <c r="D698" s="183" t="s">
        <v>301</v>
      </c>
      <c r="E698" s="183" t="s">
        <v>307</v>
      </c>
      <c r="F698" s="183" t="s">
        <v>31</v>
      </c>
    </row>
    <row r="699" spans="1:6">
      <c r="A699" s="208">
        <v>38989</v>
      </c>
      <c r="B699" s="87">
        <v>1946</v>
      </c>
      <c r="C699" s="183" t="s">
        <v>304</v>
      </c>
      <c r="D699" s="183" t="s">
        <v>301</v>
      </c>
      <c r="E699" s="183" t="s">
        <v>196</v>
      </c>
      <c r="F699" s="183" t="s">
        <v>31</v>
      </c>
    </row>
    <row r="700" spans="1:6">
      <c r="A700" s="208">
        <v>38989</v>
      </c>
      <c r="B700" s="87">
        <v>9113</v>
      </c>
      <c r="C700" s="183" t="s">
        <v>302</v>
      </c>
      <c r="D700" s="183" t="s">
        <v>303</v>
      </c>
      <c r="E700" s="183" t="s">
        <v>196</v>
      </c>
      <c r="F700" s="183" t="s">
        <v>38</v>
      </c>
    </row>
    <row r="701" spans="1:6">
      <c r="A701" s="208">
        <v>38989</v>
      </c>
      <c r="B701" s="87">
        <v>1946</v>
      </c>
      <c r="C701" s="183" t="s">
        <v>304</v>
      </c>
      <c r="D701" s="183" t="s">
        <v>301</v>
      </c>
      <c r="E701" s="183" t="s">
        <v>196</v>
      </c>
      <c r="F701" s="183" t="s">
        <v>38</v>
      </c>
    </row>
    <row r="702" spans="1:6">
      <c r="A702" s="208">
        <v>38989</v>
      </c>
      <c r="B702" s="87">
        <v>3728</v>
      </c>
      <c r="C702" s="183" t="s">
        <v>304</v>
      </c>
      <c r="D702" s="183" t="s">
        <v>303</v>
      </c>
      <c r="E702" s="183" t="s">
        <v>196</v>
      </c>
      <c r="F702" s="183" t="s">
        <v>38</v>
      </c>
    </row>
    <row r="703" spans="1:6">
      <c r="A703" s="208">
        <v>38989</v>
      </c>
      <c r="B703" s="87">
        <v>4535</v>
      </c>
      <c r="C703" s="183" t="s">
        <v>304</v>
      </c>
      <c r="D703" s="183" t="s">
        <v>301</v>
      </c>
      <c r="E703" s="183" t="s">
        <v>306</v>
      </c>
      <c r="F703" s="183" t="s">
        <v>38</v>
      </c>
    </row>
    <row r="704" spans="1:6">
      <c r="A704" s="208">
        <v>38989</v>
      </c>
      <c r="B704" s="87">
        <v>4785</v>
      </c>
      <c r="C704" s="183" t="s">
        <v>305</v>
      </c>
      <c r="D704" s="183" t="s">
        <v>303</v>
      </c>
      <c r="E704" s="183" t="s">
        <v>307</v>
      </c>
      <c r="F704" s="183" t="s">
        <v>31</v>
      </c>
    </row>
    <row r="705" spans="1:6">
      <c r="A705" s="208">
        <v>38989</v>
      </c>
      <c r="B705" s="87">
        <v>100</v>
      </c>
      <c r="C705" s="183" t="s">
        <v>304</v>
      </c>
      <c r="D705" s="183" t="s">
        <v>301</v>
      </c>
      <c r="E705" s="183" t="s">
        <v>196</v>
      </c>
      <c r="F705" s="183" t="s">
        <v>38</v>
      </c>
    </row>
    <row r="706" spans="1:6">
      <c r="A706" s="208">
        <v>38989</v>
      </c>
      <c r="B706" s="87">
        <v>1000</v>
      </c>
      <c r="C706" s="183" t="s">
        <v>304</v>
      </c>
      <c r="D706" s="183" t="s">
        <v>301</v>
      </c>
      <c r="E706" s="183" t="s">
        <v>196</v>
      </c>
      <c r="F706" s="183" t="s">
        <v>38</v>
      </c>
    </row>
    <row r="707" spans="1:6">
      <c r="A707" s="208">
        <v>38989</v>
      </c>
      <c r="B707" s="87">
        <v>11632</v>
      </c>
      <c r="C707" s="183" t="s">
        <v>304</v>
      </c>
      <c r="D707" s="183" t="s">
        <v>301</v>
      </c>
      <c r="E707" s="183" t="s">
        <v>196</v>
      </c>
      <c r="F707" s="183" t="s">
        <v>38</v>
      </c>
    </row>
    <row r="708" spans="1:6">
      <c r="A708" s="208">
        <v>38989</v>
      </c>
      <c r="B708" s="87">
        <v>6144</v>
      </c>
      <c r="C708" s="183" t="s">
        <v>302</v>
      </c>
      <c r="D708" s="183" t="s">
        <v>303</v>
      </c>
      <c r="E708" s="183" t="s">
        <v>196</v>
      </c>
      <c r="F708" s="183" t="s">
        <v>31</v>
      </c>
    </row>
    <row r="709" spans="1:6">
      <c r="A709" s="208">
        <v>38989</v>
      </c>
      <c r="B709" s="87">
        <v>7000</v>
      </c>
      <c r="C709" s="183" t="s">
        <v>300</v>
      </c>
      <c r="D709" s="183" t="s">
        <v>301</v>
      </c>
      <c r="E709" s="183" t="s">
        <v>306</v>
      </c>
      <c r="F709" s="183" t="s">
        <v>38</v>
      </c>
    </row>
    <row r="710" spans="1:6">
      <c r="A710" s="208">
        <v>38989</v>
      </c>
      <c r="B710" s="87">
        <v>4257</v>
      </c>
      <c r="C710" s="183" t="s">
        <v>305</v>
      </c>
      <c r="D710" s="183" t="s">
        <v>301</v>
      </c>
      <c r="E710" s="183" t="s">
        <v>307</v>
      </c>
      <c r="F710" s="183" t="s">
        <v>38</v>
      </c>
    </row>
    <row r="711" spans="1:6">
      <c r="A711" s="208">
        <v>38989</v>
      </c>
      <c r="B711" s="87">
        <v>400</v>
      </c>
      <c r="C711" s="183" t="s">
        <v>304</v>
      </c>
      <c r="D711" s="183" t="s">
        <v>303</v>
      </c>
      <c r="E711" s="183" t="s">
        <v>196</v>
      </c>
      <c r="F711" s="183" t="s">
        <v>38</v>
      </c>
    </row>
    <row r="712" spans="1:6">
      <c r="A712" s="208">
        <v>38989</v>
      </c>
      <c r="B712" s="87">
        <v>12673</v>
      </c>
      <c r="C712" s="183" t="s">
        <v>304</v>
      </c>
      <c r="D712" s="183" t="s">
        <v>301</v>
      </c>
      <c r="E712" s="183" t="s">
        <v>307</v>
      </c>
      <c r="F712" s="183" t="s">
        <v>31</v>
      </c>
    </row>
    <row r="713" spans="1:6">
      <c r="A713" s="208">
        <v>38989</v>
      </c>
      <c r="B713" s="87">
        <v>4000</v>
      </c>
      <c r="C713" s="183" t="s">
        <v>304</v>
      </c>
      <c r="D713" s="183" t="s">
        <v>303</v>
      </c>
      <c r="E713" s="183" t="s">
        <v>306</v>
      </c>
      <c r="F713" s="183" t="s">
        <v>38</v>
      </c>
    </row>
  </sheetData>
  <printOptions gridLinesSet="0"/>
  <pageMargins left="0.75" right="0.75" top="1" bottom="1" header="0.5" footer="0.5"/>
  <headerFooter alignWithMargins="0">
    <oddHeader>&amp;A</oddHeader>
    <oddFooter>Page &amp;P</oddFooter>
  </headerFooter>
  <tableParts count="1">
    <tablePart r:id="rId1"/>
  </tableParts>
</worksheet>
</file>

<file path=xl/worksheets/sheet33.xml><?xml version="1.0" encoding="utf-8"?>
<worksheet xmlns="http://schemas.openxmlformats.org/spreadsheetml/2006/main" xmlns:r="http://schemas.openxmlformats.org/officeDocument/2006/relationships">
  <sheetPr codeName="Sheet33"/>
  <dimension ref="A1:F36"/>
  <sheetViews>
    <sheetView showGridLines="0" workbookViewId="0">
      <selection sqref="A1:F1"/>
    </sheetView>
  </sheetViews>
  <sheetFormatPr defaultRowHeight="15.75"/>
  <cols>
    <col min="1" max="1" width="37.85546875" style="212" bestFit="1" customWidth="1"/>
    <col min="2" max="3" width="25" style="212" customWidth="1"/>
    <col min="4" max="4" width="21.85546875" style="212" customWidth="1"/>
    <col min="5" max="6" width="11.85546875" style="212" customWidth="1"/>
    <col min="7" max="16384" width="9.140625" style="212"/>
  </cols>
  <sheetData>
    <row r="1" spans="1:6" ht="23.25" customHeight="1">
      <c r="A1" s="371" t="s">
        <v>1055</v>
      </c>
      <c r="B1" s="372"/>
      <c r="C1" s="372"/>
      <c r="D1" s="372"/>
      <c r="E1" s="372"/>
      <c r="F1" s="372"/>
    </row>
    <row r="3" spans="1:6">
      <c r="A3" s="213" t="s">
        <v>1056</v>
      </c>
      <c r="B3" s="214" t="s">
        <v>1057</v>
      </c>
      <c r="C3" s="214" t="s">
        <v>1058</v>
      </c>
      <c r="D3" s="214" t="s">
        <v>25</v>
      </c>
    </row>
    <row r="4" spans="1:6">
      <c r="A4" s="215" t="s">
        <v>1059</v>
      </c>
      <c r="B4" s="216">
        <v>246.17</v>
      </c>
      <c r="C4" s="216">
        <v>0</v>
      </c>
      <c r="D4" s="216">
        <f>+B4+C4</f>
        <v>246.17</v>
      </c>
    </row>
    <row r="5" spans="1:6">
      <c r="A5" s="215" t="s">
        <v>1060</v>
      </c>
      <c r="B5" s="216">
        <v>4860.1900000000005</v>
      </c>
      <c r="C5" s="216">
        <v>110</v>
      </c>
      <c r="D5" s="216">
        <f t="shared" ref="D5:D12" si="0">+B5+C5</f>
        <v>4970.1900000000005</v>
      </c>
    </row>
    <row r="6" spans="1:6">
      <c r="A6" s="215" t="s">
        <v>1061</v>
      </c>
      <c r="B6" s="216">
        <v>1199034.8</v>
      </c>
      <c r="C6" s="216">
        <f>+B6+2121</f>
        <v>1201155.8</v>
      </c>
      <c r="D6" s="216">
        <f t="shared" si="0"/>
        <v>2400190.6</v>
      </c>
    </row>
    <row r="7" spans="1:6">
      <c r="A7" s="217" t="s">
        <v>1062</v>
      </c>
      <c r="B7" s="216">
        <v>1064071.32</v>
      </c>
      <c r="C7" s="216">
        <v>6000</v>
      </c>
      <c r="D7" s="216">
        <f t="shared" si="0"/>
        <v>1070071.32</v>
      </c>
    </row>
    <row r="8" spans="1:6">
      <c r="A8" s="215" t="s">
        <v>1063</v>
      </c>
      <c r="B8" s="216">
        <v>2905766.67</v>
      </c>
      <c r="C8" s="216">
        <v>14019.26</v>
      </c>
      <c r="D8" s="216">
        <f t="shared" si="0"/>
        <v>2919785.9299999997</v>
      </c>
    </row>
    <row r="9" spans="1:6">
      <c r="A9" s="215" t="s">
        <v>1064</v>
      </c>
      <c r="B9" s="216">
        <v>42693.68</v>
      </c>
      <c r="C9" s="216">
        <f>+B9-5242</f>
        <v>37451.68</v>
      </c>
      <c r="D9" s="216">
        <f t="shared" si="0"/>
        <v>80145.36</v>
      </c>
    </row>
    <row r="10" spans="1:6">
      <c r="A10" s="215" t="s">
        <v>1065</v>
      </c>
      <c r="B10" s="216">
        <v>660262.56999999995</v>
      </c>
      <c r="C10" s="216">
        <f>+B10+100000</f>
        <v>760262.57</v>
      </c>
      <c r="D10" s="216">
        <f t="shared" si="0"/>
        <v>1420525.14</v>
      </c>
    </row>
    <row r="11" spans="1:6">
      <c r="A11" s="215" t="s">
        <v>1066</v>
      </c>
      <c r="B11" s="216">
        <v>387276.17</v>
      </c>
      <c r="C11" s="216">
        <v>2665407.88</v>
      </c>
      <c r="D11" s="216">
        <f t="shared" si="0"/>
        <v>3052684.05</v>
      </c>
    </row>
    <row r="12" spans="1:6">
      <c r="A12" s="215" t="s">
        <v>1067</v>
      </c>
      <c r="B12" s="216">
        <v>2006095.44</v>
      </c>
      <c r="C12" s="216">
        <v>1280006.8200000231</v>
      </c>
      <c r="D12" s="216">
        <f t="shared" si="0"/>
        <v>3286102.2600000231</v>
      </c>
    </row>
    <row r="13" spans="1:6">
      <c r="A13" s="213" t="s">
        <v>1068</v>
      </c>
      <c r="B13" s="216">
        <v>52742164.369999997</v>
      </c>
      <c r="C13" s="216">
        <v>377952930.72000003</v>
      </c>
      <c r="D13" s="216">
        <f>SUM(D4:D12)</f>
        <v>14234721.020000022</v>
      </c>
    </row>
    <row r="16" spans="1:6">
      <c r="A16" s="212" t="s">
        <v>1069</v>
      </c>
    </row>
    <row r="17" spans="1:4">
      <c r="D17" s="218"/>
    </row>
    <row r="18" spans="1:4">
      <c r="A18" s="219"/>
    </row>
    <row r="20" spans="1:4">
      <c r="A20" s="212" t="s">
        <v>1070</v>
      </c>
    </row>
    <row r="22" spans="1:4">
      <c r="A22" s="213" t="s">
        <v>1056</v>
      </c>
      <c r="B22" s="220"/>
    </row>
    <row r="23" spans="1:4">
      <c r="A23" s="215" t="s">
        <v>1059</v>
      </c>
      <c r="B23" s="216"/>
    </row>
    <row r="24" spans="1:4">
      <c r="A24" s="215" t="s">
        <v>1060</v>
      </c>
      <c r="B24" s="216"/>
    </row>
    <row r="25" spans="1:4">
      <c r="A25" s="215" t="s">
        <v>1061</v>
      </c>
      <c r="B25" s="216"/>
    </row>
    <row r="26" spans="1:4">
      <c r="A26" s="217" t="s">
        <v>1062</v>
      </c>
      <c r="B26" s="216"/>
    </row>
    <row r="27" spans="1:4">
      <c r="A27" s="215" t="s">
        <v>1063</v>
      </c>
      <c r="B27" s="216"/>
    </row>
    <row r="28" spans="1:4">
      <c r="A28" s="215" t="s">
        <v>1064</v>
      </c>
      <c r="B28" s="216"/>
    </row>
    <row r="29" spans="1:4">
      <c r="A29" s="215" t="s">
        <v>1065</v>
      </c>
      <c r="B29" s="216"/>
    </row>
    <row r="30" spans="1:4">
      <c r="A30" s="215" t="s">
        <v>1066</v>
      </c>
      <c r="B30" s="216"/>
    </row>
    <row r="31" spans="1:4">
      <c r="A31" s="215" t="s">
        <v>1067</v>
      </c>
      <c r="B31" s="216"/>
    </row>
    <row r="32" spans="1:4">
      <c r="A32" s="213" t="s">
        <v>1068</v>
      </c>
      <c r="B32" s="216">
        <f>SUM(B23:B31)</f>
        <v>0</v>
      </c>
    </row>
    <row r="36" spans="1:1">
      <c r="A36" s="212" t="s">
        <v>1071</v>
      </c>
    </row>
  </sheetData>
  <mergeCells count="1">
    <mergeCell ref="A1:F1"/>
  </mergeCells>
  <pageMargins left="0.7" right="0.7" top="0.75" bottom="0.75" header="0.3" footer="0.3"/>
  <pageSetup orientation="portrait" verticalDpi="0" r:id="rId1"/>
</worksheet>
</file>

<file path=xl/worksheets/sheet34.xml><?xml version="1.0" encoding="utf-8"?>
<worksheet xmlns="http://schemas.openxmlformats.org/spreadsheetml/2006/main" xmlns:r="http://schemas.openxmlformats.org/officeDocument/2006/relationships">
  <sheetPr codeName="Sheet34">
    <pageSetUpPr fitToPage="1"/>
  </sheetPr>
  <dimension ref="A1:E24"/>
  <sheetViews>
    <sheetView workbookViewId="0">
      <selection activeCell="B19" sqref="B19"/>
    </sheetView>
  </sheetViews>
  <sheetFormatPr defaultColWidth="11.42578125" defaultRowHeight="15"/>
  <cols>
    <col min="1" max="1" width="12.140625" style="183" customWidth="1"/>
    <col min="2" max="4" width="11.140625" style="183" customWidth="1"/>
    <col min="5" max="5" width="11" style="183" customWidth="1"/>
    <col min="6" max="6" width="11.42578125" style="183" customWidth="1"/>
    <col min="7" max="16384" width="11.42578125" style="183"/>
  </cols>
  <sheetData>
    <row r="1" spans="1:5" ht="21">
      <c r="A1" s="221" t="s">
        <v>1072</v>
      </c>
    </row>
    <row r="2" spans="1:5">
      <c r="A2" s="222" t="s">
        <v>1073</v>
      </c>
    </row>
    <row r="3" spans="1:5">
      <c r="A3" s="223"/>
    </row>
    <row r="4" spans="1:5">
      <c r="A4" s="224" t="s">
        <v>26</v>
      </c>
      <c r="B4" s="224" t="s">
        <v>1074</v>
      </c>
      <c r="C4" s="224" t="s">
        <v>1075</v>
      </c>
      <c r="D4" s="224" t="s">
        <v>1076</v>
      </c>
      <c r="E4" s="225"/>
    </row>
    <row r="5" spans="1:5">
      <c r="A5" s="226" t="s">
        <v>1077</v>
      </c>
      <c r="B5" s="227">
        <v>0.42</v>
      </c>
      <c r="C5" s="227">
        <v>0.46</v>
      </c>
      <c r="D5" s="227">
        <v>0.75</v>
      </c>
      <c r="E5" s="228"/>
    </row>
    <row r="6" spans="1:5">
      <c r="A6" s="226" t="s">
        <v>1078</v>
      </c>
      <c r="B6" s="227">
        <v>0.39</v>
      </c>
      <c r="C6" s="227">
        <v>0.51</v>
      </c>
      <c r="D6" s="227">
        <v>0.76</v>
      </c>
      <c r="E6" s="228"/>
    </row>
    <row r="7" spans="1:5">
      <c r="A7" s="226" t="s">
        <v>1079</v>
      </c>
      <c r="B7" s="227">
        <v>0.28999999999999998</v>
      </c>
      <c r="C7" s="227">
        <v>0.38</v>
      </c>
      <c r="D7" s="227">
        <v>0.73</v>
      </c>
      <c r="E7" s="228"/>
    </row>
    <row r="8" spans="1:5">
      <c r="A8" s="226" t="s">
        <v>1080</v>
      </c>
      <c r="B8" s="227">
        <v>0.33</v>
      </c>
      <c r="C8" s="227">
        <v>0.39</v>
      </c>
      <c r="D8" s="227">
        <v>0.75</v>
      </c>
      <c r="E8" s="228"/>
    </row>
    <row r="9" spans="1:5">
      <c r="A9" s="226" t="s">
        <v>586</v>
      </c>
      <c r="B9" s="227">
        <v>0.48</v>
      </c>
      <c r="C9" s="227">
        <v>0.53</v>
      </c>
      <c r="D9" s="227">
        <v>0.7</v>
      </c>
      <c r="E9" s="228"/>
    </row>
    <row r="10" spans="1:5">
      <c r="A10" s="226" t="s">
        <v>1081</v>
      </c>
      <c r="B10" s="227">
        <v>0.51</v>
      </c>
      <c r="C10" s="227">
        <v>0.56999999999999995</v>
      </c>
      <c r="D10" s="227">
        <v>0.78</v>
      </c>
      <c r="E10" s="228"/>
    </row>
    <row r="11" spans="1:5">
      <c r="A11" s="229"/>
      <c r="B11" s="230"/>
      <c r="C11" s="230"/>
      <c r="D11" s="230"/>
      <c r="E11" s="230"/>
    </row>
    <row r="12" spans="1:5">
      <c r="A12" s="229"/>
      <c r="B12" s="229"/>
      <c r="C12" s="229"/>
      <c r="D12" s="229"/>
      <c r="E12" s="229"/>
    </row>
    <row r="13" spans="1:5">
      <c r="A13" s="229"/>
      <c r="B13" s="228"/>
      <c r="C13" s="228"/>
      <c r="D13" s="228"/>
      <c r="E13" s="228"/>
    </row>
    <row r="14" spans="1:5">
      <c r="A14" s="229"/>
      <c r="B14" s="228"/>
      <c r="C14" s="228"/>
      <c r="D14" s="228"/>
      <c r="E14" s="228"/>
    </row>
    <row r="15" spans="1:5">
      <c r="A15" s="229"/>
      <c r="B15" s="228"/>
      <c r="C15" s="228"/>
      <c r="D15" s="228"/>
      <c r="E15" s="228"/>
    </row>
    <row r="16" spans="1:5">
      <c r="A16" s="229"/>
      <c r="B16" s="228"/>
      <c r="C16" s="228"/>
      <c r="D16" s="228"/>
      <c r="E16" s="228"/>
    </row>
    <row r="17" spans="1:5">
      <c r="A17" s="229"/>
      <c r="B17" s="228"/>
      <c r="C17" s="228"/>
      <c r="D17" s="228"/>
      <c r="E17" s="228"/>
    </row>
    <row r="18" spans="1:5">
      <c r="A18" s="229"/>
      <c r="B18" s="228"/>
      <c r="C18" s="228"/>
      <c r="D18" s="228"/>
      <c r="E18" s="228"/>
    </row>
    <row r="19" spans="1:5">
      <c r="A19" s="229"/>
      <c r="B19" s="228"/>
      <c r="C19" s="228"/>
      <c r="D19" s="228"/>
      <c r="E19" s="228"/>
    </row>
    <row r="20" spans="1:5">
      <c r="A20" s="229"/>
      <c r="B20" s="228"/>
      <c r="C20" s="228"/>
      <c r="D20" s="228"/>
      <c r="E20" s="228"/>
    </row>
    <row r="21" spans="1:5">
      <c r="A21" s="229"/>
      <c r="B21" s="228"/>
      <c r="C21" s="228"/>
      <c r="D21" s="228"/>
      <c r="E21" s="228"/>
    </row>
    <row r="22" spans="1:5">
      <c r="A22" s="229"/>
      <c r="B22" s="228"/>
      <c r="C22" s="228"/>
      <c r="D22" s="228"/>
      <c r="E22" s="228"/>
    </row>
    <row r="23" spans="1:5">
      <c r="A23" s="229"/>
      <c r="B23" s="228"/>
      <c r="C23" s="229"/>
      <c r="D23" s="229"/>
      <c r="E23" s="229"/>
    </row>
    <row r="24" spans="1:5">
      <c r="A24" s="229"/>
      <c r="B24" s="228"/>
      <c r="C24" s="229"/>
      <c r="D24" s="229"/>
      <c r="E24" s="229"/>
    </row>
  </sheetData>
  <pageMargins left="0.75" right="0.75" top="1" bottom="1" header="0.5" footer="0.5"/>
  <pageSetup paperSize="0" scale="95" orientation="portrait" horizontalDpi="4294967292" verticalDpi="4294967292"/>
  <headerFooter alignWithMargins="0"/>
  <drawing r:id="rId1"/>
  <tableParts count="1">
    <tablePart r:id="rId2"/>
  </tableParts>
</worksheet>
</file>

<file path=xl/worksheets/sheet35.xml><?xml version="1.0" encoding="utf-8"?>
<worksheet xmlns="http://schemas.openxmlformats.org/spreadsheetml/2006/main" xmlns:r="http://schemas.openxmlformats.org/officeDocument/2006/relationships">
  <sheetPr codeName="Sheet35"/>
  <dimension ref="A2:C7"/>
  <sheetViews>
    <sheetView showGridLines="0" zoomScale="50" zoomScaleNormal="50" workbookViewId="0">
      <selection activeCell="R4" sqref="R4"/>
    </sheetView>
  </sheetViews>
  <sheetFormatPr defaultRowHeight="15"/>
  <cols>
    <col min="1" max="1" width="10.140625" style="183" customWidth="1"/>
    <col min="2" max="2" width="10.42578125" style="183" customWidth="1"/>
    <col min="3" max="3" width="12" style="183" customWidth="1"/>
    <col min="4" max="16384" width="9.140625" style="183"/>
  </cols>
  <sheetData>
    <row r="2" spans="1:3">
      <c r="A2" s="246" t="s">
        <v>26</v>
      </c>
      <c r="B2" s="247" t="s">
        <v>577</v>
      </c>
      <c r="C2" s="248" t="s">
        <v>578</v>
      </c>
    </row>
    <row r="3" spans="1:3">
      <c r="A3" s="249" t="s">
        <v>1077</v>
      </c>
      <c r="B3" s="250">
        <v>60983</v>
      </c>
      <c r="C3" s="251">
        <v>64983</v>
      </c>
    </row>
    <row r="4" spans="1:3">
      <c r="A4" s="249" t="s">
        <v>1078</v>
      </c>
      <c r="B4" s="250">
        <v>56732</v>
      </c>
      <c r="C4" s="251">
        <v>68981</v>
      </c>
    </row>
    <row r="5" spans="1:3">
      <c r="A5" s="249" t="s">
        <v>1079</v>
      </c>
      <c r="B5" s="250">
        <v>49831</v>
      </c>
      <c r="C5" s="251">
        <v>77398</v>
      </c>
    </row>
    <row r="6" spans="1:3">
      <c r="A6" s="249" t="s">
        <v>1080</v>
      </c>
      <c r="B6" s="250">
        <v>43323</v>
      </c>
      <c r="C6" s="251">
        <v>88091</v>
      </c>
    </row>
    <row r="7" spans="1:3">
      <c r="A7" s="252" t="s">
        <v>586</v>
      </c>
      <c r="B7" s="252">
        <v>39879</v>
      </c>
      <c r="C7" s="253">
        <v>93733</v>
      </c>
    </row>
  </sheetData>
  <pageMargins left="0.75" right="0.75" top="1" bottom="1" header="0.5" footer="0.5"/>
  <headerFooter alignWithMargins="0"/>
  <drawing r:id="rId1"/>
</worksheet>
</file>

<file path=xl/worksheets/sheet36.xml><?xml version="1.0" encoding="utf-8"?>
<worksheet xmlns="http://schemas.openxmlformats.org/spreadsheetml/2006/main" xmlns:r="http://schemas.openxmlformats.org/officeDocument/2006/relationships">
  <sheetPr codeName="Sheet36"/>
  <dimension ref="A1:G18"/>
  <sheetViews>
    <sheetView showGridLines="0" zoomScale="80" zoomScaleNormal="80" workbookViewId="0">
      <selection activeCell="A2" sqref="A2:B11"/>
    </sheetView>
  </sheetViews>
  <sheetFormatPr defaultRowHeight="15"/>
  <cols>
    <col min="1" max="1" width="32.28515625" style="183" customWidth="1"/>
    <col min="2" max="3" width="11.7109375" style="183" customWidth="1"/>
    <col min="4" max="4" width="12.85546875" style="183" customWidth="1"/>
    <col min="5" max="6" width="11.7109375" style="183" customWidth="1"/>
    <col min="7" max="16384" width="9.140625" style="183"/>
  </cols>
  <sheetData>
    <row r="1" spans="1:7" ht="30">
      <c r="A1" s="231" t="s">
        <v>1082</v>
      </c>
      <c r="B1" s="232" t="s">
        <v>1083</v>
      </c>
      <c r="C1" s="233" t="s">
        <v>1084</v>
      </c>
      <c r="D1" s="233" t="s">
        <v>1085</v>
      </c>
      <c r="E1" s="233" t="s">
        <v>1086</v>
      </c>
      <c r="F1" s="234" t="s">
        <v>1087</v>
      </c>
      <c r="G1" s="235"/>
    </row>
    <row r="2" spans="1:7">
      <c r="A2" s="236" t="s">
        <v>1088</v>
      </c>
      <c r="B2" s="237">
        <v>0.12</v>
      </c>
      <c r="C2" s="237">
        <v>0.14000000000000001</v>
      </c>
      <c r="D2" s="237">
        <v>0.21</v>
      </c>
      <c r="E2" s="237">
        <v>0.21</v>
      </c>
      <c r="F2" s="238">
        <v>0.32</v>
      </c>
      <c r="G2" s="239"/>
    </row>
    <row r="3" spans="1:7">
      <c r="A3" s="236" t="s">
        <v>1089</v>
      </c>
      <c r="B3" s="237">
        <v>0.15</v>
      </c>
      <c r="C3" s="237">
        <v>0.18</v>
      </c>
      <c r="D3" s="237">
        <v>0.24</v>
      </c>
      <c r="E3" s="237">
        <v>0.28999999999999998</v>
      </c>
      <c r="F3" s="238">
        <v>0.14000000000000001</v>
      </c>
      <c r="G3" s="239"/>
    </row>
    <row r="4" spans="1:7">
      <c r="A4" s="236" t="s">
        <v>1090</v>
      </c>
      <c r="B4" s="237">
        <v>0.09</v>
      </c>
      <c r="C4" s="237">
        <v>0.11</v>
      </c>
      <c r="D4" s="237">
        <v>0.32</v>
      </c>
      <c r="E4" s="237">
        <v>0.31</v>
      </c>
      <c r="F4" s="238">
        <v>0.17</v>
      </c>
      <c r="G4" s="239"/>
    </row>
    <row r="5" spans="1:7">
      <c r="A5" s="236" t="s">
        <v>1091</v>
      </c>
      <c r="B5" s="237">
        <v>0.18</v>
      </c>
      <c r="C5" s="237">
        <v>0.32</v>
      </c>
      <c r="D5" s="237">
        <v>0.32</v>
      </c>
      <c r="E5" s="237">
        <v>0.12</v>
      </c>
      <c r="F5" s="238">
        <v>0.08</v>
      </c>
      <c r="G5" s="239"/>
    </row>
    <row r="6" spans="1:7">
      <c r="A6" s="236" t="s">
        <v>1092</v>
      </c>
      <c r="B6" s="237">
        <v>0.02</v>
      </c>
      <c r="C6" s="237">
        <v>0.06</v>
      </c>
      <c r="D6" s="237">
        <v>0.32</v>
      </c>
      <c r="E6" s="237">
        <v>0.43</v>
      </c>
      <c r="F6" s="238">
        <v>0.17</v>
      </c>
      <c r="G6" s="239"/>
    </row>
    <row r="7" spans="1:7">
      <c r="A7" s="236" t="s">
        <v>1093</v>
      </c>
      <c r="B7" s="237">
        <v>0.16</v>
      </c>
      <c r="C7" s="237">
        <v>0.19</v>
      </c>
      <c r="D7" s="237">
        <v>0.32</v>
      </c>
      <c r="E7" s="237">
        <v>0.21</v>
      </c>
      <c r="F7" s="238">
        <v>0.12</v>
      </c>
      <c r="G7" s="239"/>
    </row>
    <row r="8" spans="1:7">
      <c r="A8" s="236" t="s">
        <v>1094</v>
      </c>
      <c r="B8" s="237">
        <v>0.05</v>
      </c>
      <c r="C8" s="237">
        <v>0.09</v>
      </c>
      <c r="D8" s="237">
        <v>0.32</v>
      </c>
      <c r="E8" s="237">
        <v>0.38</v>
      </c>
      <c r="F8" s="238">
        <v>0.16</v>
      </c>
      <c r="G8" s="239"/>
    </row>
    <row r="9" spans="1:7">
      <c r="A9" s="236" t="s">
        <v>1095</v>
      </c>
      <c r="B9" s="237">
        <v>0.24</v>
      </c>
      <c r="C9" s="237">
        <v>0.21</v>
      </c>
      <c r="D9" s="237">
        <v>0.28000000000000003</v>
      </c>
      <c r="E9" s="237">
        <v>0.15</v>
      </c>
      <c r="F9" s="238">
        <v>0.12</v>
      </c>
      <c r="G9" s="239"/>
    </row>
    <row r="10" spans="1:7">
      <c r="A10" s="236" t="s">
        <v>1096</v>
      </c>
      <c r="B10" s="240">
        <v>0.06</v>
      </c>
      <c r="C10" s="240">
        <v>0.28000000000000003</v>
      </c>
      <c r="D10" s="240">
        <v>0.24</v>
      </c>
      <c r="E10" s="240">
        <v>0.25</v>
      </c>
      <c r="F10" s="241">
        <v>0.17</v>
      </c>
      <c r="G10" s="239"/>
    </row>
    <row r="11" spans="1:7">
      <c r="A11" s="242" t="s">
        <v>1097</v>
      </c>
      <c r="B11" s="243">
        <v>0.03</v>
      </c>
      <c r="C11" s="243">
        <v>0.09</v>
      </c>
      <c r="D11" s="243">
        <v>0.2</v>
      </c>
      <c r="E11" s="243">
        <v>0.27</v>
      </c>
      <c r="F11" s="244">
        <v>0.41</v>
      </c>
      <c r="G11" s="239"/>
    </row>
    <row r="12" spans="1:7">
      <c r="A12" s="235"/>
      <c r="B12" s="235"/>
      <c r="C12" s="235"/>
      <c r="D12" s="235"/>
      <c r="E12" s="235"/>
      <c r="F12" s="235"/>
      <c r="G12" s="235"/>
    </row>
    <row r="13" spans="1:7">
      <c r="A13" s="235"/>
      <c r="B13" s="235"/>
      <c r="C13" s="235"/>
      <c r="D13" s="235"/>
      <c r="E13" s="235"/>
      <c r="F13" s="235"/>
      <c r="G13" s="235"/>
    </row>
    <row r="14" spans="1:7">
      <c r="A14" s="235"/>
      <c r="B14" s="235"/>
      <c r="C14" s="235"/>
      <c r="D14" s="235"/>
      <c r="E14" s="235"/>
      <c r="F14" s="235"/>
      <c r="G14" s="235"/>
    </row>
    <row r="15" spans="1:7">
      <c r="A15" s="235"/>
      <c r="B15" s="235"/>
      <c r="C15" s="235"/>
      <c r="D15" s="235"/>
      <c r="E15" s="235"/>
      <c r="F15" s="235"/>
      <c r="G15" s="235"/>
    </row>
    <row r="16" spans="1:7">
      <c r="A16" s="245"/>
      <c r="B16" s="235"/>
      <c r="C16" s="235"/>
      <c r="D16" s="235"/>
      <c r="E16" s="235"/>
      <c r="F16" s="235"/>
      <c r="G16" s="235"/>
    </row>
    <row r="17" spans="1:7">
      <c r="A17" s="235"/>
      <c r="B17" s="235"/>
      <c r="C17" s="235"/>
      <c r="D17" s="235"/>
      <c r="E17" s="235"/>
      <c r="F17" s="235"/>
      <c r="G17" s="235"/>
    </row>
    <row r="18" spans="1:7">
      <c r="A18" s="222"/>
      <c r="B18" s="235"/>
      <c r="C18" s="235"/>
      <c r="D18" s="235"/>
      <c r="E18" s="235"/>
      <c r="F18" s="235"/>
      <c r="G18" s="235"/>
    </row>
  </sheetData>
  <pageMargins left="0.75" right="0.75" top="1" bottom="1" header="0.5" footer="0.5"/>
  <pageSetup orientation="portrait" verticalDpi="0" r:id="rId1"/>
  <headerFooter alignWithMargins="0"/>
  <drawing r:id="rId2"/>
</worksheet>
</file>

<file path=xl/worksheets/sheet37.xml><?xml version="1.0" encoding="utf-8"?>
<worksheet xmlns="http://schemas.openxmlformats.org/spreadsheetml/2006/main" xmlns:r="http://schemas.openxmlformats.org/officeDocument/2006/relationships">
  <sheetPr codeName="Sheet37"/>
  <dimension ref="A1:A201"/>
  <sheetViews>
    <sheetView showGridLines="0" workbookViewId="0">
      <selection activeCell="BA7" sqref="BA7"/>
    </sheetView>
  </sheetViews>
  <sheetFormatPr defaultRowHeight="15"/>
  <cols>
    <col min="1" max="1" width="12.28515625" style="183" customWidth="1"/>
    <col min="2" max="16384" width="9.140625" style="183"/>
  </cols>
  <sheetData>
    <row r="1" spans="1:1">
      <c r="A1" s="254" t="s">
        <v>1098</v>
      </c>
    </row>
    <row r="2" spans="1:1">
      <c r="A2" s="255">
        <v>19874</v>
      </c>
    </row>
    <row r="3" spans="1:1">
      <c r="A3" s="255">
        <v>19382</v>
      </c>
    </row>
    <row r="4" spans="1:1">
      <c r="A4" s="255">
        <v>20064</v>
      </c>
    </row>
    <row r="5" spans="1:1">
      <c r="A5" s="255">
        <v>21026</v>
      </c>
    </row>
    <row r="6" spans="1:1">
      <c r="A6" s="255">
        <v>22178</v>
      </c>
    </row>
    <row r="7" spans="1:1">
      <c r="A7" s="255">
        <v>22110</v>
      </c>
    </row>
    <row r="8" spans="1:1">
      <c r="A8" s="255">
        <v>21926</v>
      </c>
    </row>
    <row r="9" spans="1:1">
      <c r="A9" s="255">
        <v>21405</v>
      </c>
    </row>
    <row r="10" spans="1:1">
      <c r="A10" s="255">
        <v>21733</v>
      </c>
    </row>
    <row r="11" spans="1:1">
      <c r="A11" s="255">
        <v>21267</v>
      </c>
    </row>
    <row r="12" spans="1:1">
      <c r="A12" s="255">
        <v>21523</v>
      </c>
    </row>
    <row r="13" spans="1:1">
      <c r="A13" s="255">
        <v>21865</v>
      </c>
    </row>
    <row r="14" spans="1:1">
      <c r="A14" s="255">
        <v>21210</v>
      </c>
    </row>
    <row r="15" spans="1:1">
      <c r="A15" s="255">
        <v>21402</v>
      </c>
    </row>
    <row r="16" spans="1:1">
      <c r="A16" s="255">
        <v>21610</v>
      </c>
    </row>
    <row r="17" spans="1:1">
      <c r="A17" s="255">
        <v>20699</v>
      </c>
    </row>
    <row r="18" spans="1:1">
      <c r="A18" s="255">
        <v>20962</v>
      </c>
    </row>
    <row r="19" spans="1:1">
      <c r="A19" s="255">
        <v>20195</v>
      </c>
    </row>
    <row r="20" spans="1:1">
      <c r="A20" s="255">
        <v>19592</v>
      </c>
    </row>
    <row r="21" spans="1:1">
      <c r="A21" s="255">
        <v>19699</v>
      </c>
    </row>
    <row r="22" spans="1:1">
      <c r="A22" s="255">
        <v>19617</v>
      </c>
    </row>
    <row r="23" spans="1:1">
      <c r="A23" s="255">
        <v>18599</v>
      </c>
    </row>
    <row r="24" spans="1:1">
      <c r="A24" s="255">
        <v>17482</v>
      </c>
    </row>
    <row r="25" spans="1:1">
      <c r="A25" s="255">
        <v>17549</v>
      </c>
    </row>
    <row r="26" spans="1:1">
      <c r="A26" s="255">
        <v>17970</v>
      </c>
    </row>
    <row r="27" spans="1:1">
      <c r="A27" s="255">
        <v>18618</v>
      </c>
    </row>
    <row r="28" spans="1:1">
      <c r="A28" s="255">
        <v>19194</v>
      </c>
    </row>
    <row r="29" spans="1:1">
      <c r="A29" s="255">
        <v>19712</v>
      </c>
    </row>
    <row r="30" spans="1:1">
      <c r="A30" s="255">
        <v>20450</v>
      </c>
    </row>
    <row r="31" spans="1:1">
      <c r="A31" s="255">
        <v>19462</v>
      </c>
    </row>
    <row r="32" spans="1:1">
      <c r="A32" s="255">
        <v>20677</v>
      </c>
    </row>
    <row r="33" spans="1:1">
      <c r="A33" s="255">
        <v>20834</v>
      </c>
    </row>
    <row r="34" spans="1:1">
      <c r="A34" s="255">
        <v>21339</v>
      </c>
    </row>
    <row r="35" spans="1:1">
      <c r="A35" s="255">
        <v>21507</v>
      </c>
    </row>
    <row r="36" spans="1:1">
      <c r="A36" s="255">
        <v>21133</v>
      </c>
    </row>
    <row r="37" spans="1:1">
      <c r="A37" s="255">
        <v>21636</v>
      </c>
    </row>
    <row r="38" spans="1:1">
      <c r="A38" s="255">
        <v>21659</v>
      </c>
    </row>
    <row r="39" spans="1:1">
      <c r="A39" s="255">
        <v>22234</v>
      </c>
    </row>
    <row r="40" spans="1:1">
      <c r="A40" s="255">
        <v>22504</v>
      </c>
    </row>
    <row r="41" spans="1:1">
      <c r="A41" s="255">
        <v>21902</v>
      </c>
    </row>
    <row r="42" spans="1:1">
      <c r="A42" s="255">
        <v>21995</v>
      </c>
    </row>
    <row r="43" spans="1:1">
      <c r="A43" s="255">
        <v>21723</v>
      </c>
    </row>
    <row r="44" spans="1:1">
      <c r="A44" s="255">
        <v>22008</v>
      </c>
    </row>
    <row r="45" spans="1:1">
      <c r="A45" s="255">
        <v>21666</v>
      </c>
    </row>
    <row r="46" spans="1:1">
      <c r="A46" s="255">
        <v>21771</v>
      </c>
    </row>
    <row r="47" spans="1:1">
      <c r="A47" s="255">
        <v>22970</v>
      </c>
    </row>
    <row r="48" spans="1:1">
      <c r="A48" s="255">
        <v>23236</v>
      </c>
    </row>
    <row r="49" spans="1:1">
      <c r="A49" s="255">
        <v>22983</v>
      </c>
    </row>
    <row r="50" spans="1:1">
      <c r="A50" s="255">
        <v>22183</v>
      </c>
    </row>
    <row r="51" spans="1:1">
      <c r="A51" s="255">
        <v>21757</v>
      </c>
    </row>
    <row r="52" spans="1:1">
      <c r="A52" s="255">
        <v>22039</v>
      </c>
    </row>
    <row r="53" spans="1:1">
      <c r="A53" s="255">
        <v>22175</v>
      </c>
    </row>
    <row r="54" spans="1:1">
      <c r="A54" s="255">
        <v>22882</v>
      </c>
    </row>
    <row r="55" spans="1:1">
      <c r="A55" s="255">
        <v>23183</v>
      </c>
    </row>
    <row r="56" spans="1:1">
      <c r="A56" s="255">
        <v>22461</v>
      </c>
    </row>
    <row r="57" spans="1:1">
      <c r="A57" s="255">
        <v>22578</v>
      </c>
    </row>
    <row r="58" spans="1:1">
      <c r="A58" s="255">
        <v>22404</v>
      </c>
    </row>
    <row r="59" spans="1:1">
      <c r="A59" s="255">
        <v>21828</v>
      </c>
    </row>
    <row r="60" spans="1:1">
      <c r="A60" s="255">
        <v>21853</v>
      </c>
    </row>
    <row r="61" spans="1:1">
      <c r="A61" s="255">
        <v>22140</v>
      </c>
    </row>
    <row r="62" spans="1:1">
      <c r="A62" s="255">
        <v>21887</v>
      </c>
    </row>
    <row r="63" spans="1:1">
      <c r="A63" s="255">
        <v>21369</v>
      </c>
    </row>
    <row r="64" spans="1:1">
      <c r="A64" s="255">
        <v>21087</v>
      </c>
    </row>
    <row r="65" spans="1:1">
      <c r="A65" s="255">
        <v>20306</v>
      </c>
    </row>
    <row r="66" spans="1:1">
      <c r="A66" s="255">
        <v>20257</v>
      </c>
    </row>
    <row r="67" spans="1:1">
      <c r="A67" s="255">
        <v>19996</v>
      </c>
    </row>
    <row r="68" spans="1:1">
      <c r="A68" s="255">
        <v>19609</v>
      </c>
    </row>
    <row r="69" spans="1:1">
      <c r="A69" s="255">
        <v>19422</v>
      </c>
    </row>
    <row r="70" spans="1:1">
      <c r="A70" s="255">
        <v>20001</v>
      </c>
    </row>
    <row r="71" spans="1:1">
      <c r="A71" s="255">
        <v>19937</v>
      </c>
    </row>
    <row r="72" spans="1:1">
      <c r="A72" s="255">
        <v>20368</v>
      </c>
    </row>
    <row r="73" spans="1:1">
      <c r="A73" s="255">
        <v>20959</v>
      </c>
    </row>
    <row r="74" spans="1:1">
      <c r="A74" s="255">
        <v>21809</v>
      </c>
    </row>
    <row r="75" spans="1:1">
      <c r="A75" s="255">
        <v>21795</v>
      </c>
    </row>
    <row r="76" spans="1:1">
      <c r="A76" s="255">
        <v>23145</v>
      </c>
    </row>
    <row r="77" spans="1:1">
      <c r="A77" s="255">
        <v>23696</v>
      </c>
    </row>
    <row r="78" spans="1:1">
      <c r="A78" s="255">
        <v>23666</v>
      </c>
    </row>
    <row r="79" spans="1:1">
      <c r="A79" s="255">
        <v>23841</v>
      </c>
    </row>
    <row r="80" spans="1:1">
      <c r="A80" s="255">
        <v>24322</v>
      </c>
    </row>
    <row r="81" spans="1:1">
      <c r="A81" s="255">
        <v>25073</v>
      </c>
    </row>
    <row r="82" spans="1:1">
      <c r="A82" s="255">
        <v>24808</v>
      </c>
    </row>
    <row r="83" spans="1:1">
      <c r="A83" s="255">
        <v>24869</v>
      </c>
    </row>
    <row r="84" spans="1:1">
      <c r="A84" s="255">
        <v>24719</v>
      </c>
    </row>
    <row r="85" spans="1:1">
      <c r="A85" s="255">
        <v>24457</v>
      </c>
    </row>
    <row r="86" spans="1:1">
      <c r="A86" s="255">
        <v>24651</v>
      </c>
    </row>
    <row r="87" spans="1:1">
      <c r="A87" s="255">
        <v>24926</v>
      </c>
    </row>
    <row r="88" spans="1:1">
      <c r="A88" s="255">
        <v>24115</v>
      </c>
    </row>
    <row r="89" spans="1:1">
      <c r="A89" s="255">
        <v>24136</v>
      </c>
    </row>
    <row r="90" spans="1:1">
      <c r="A90" s="255">
        <v>23485</v>
      </c>
    </row>
    <row r="91" spans="1:1">
      <c r="A91" s="255">
        <v>23360</v>
      </c>
    </row>
    <row r="92" spans="1:1">
      <c r="A92" s="255">
        <v>24140</v>
      </c>
    </row>
    <row r="93" spans="1:1">
      <c r="A93" s="255">
        <v>23947</v>
      </c>
    </row>
    <row r="94" spans="1:1">
      <c r="A94" s="255">
        <v>24082</v>
      </c>
    </row>
    <row r="95" spans="1:1">
      <c r="A95" s="255">
        <v>24710</v>
      </c>
    </row>
    <row r="96" spans="1:1">
      <c r="A96" s="255">
        <v>24622</v>
      </c>
    </row>
    <row r="97" spans="1:1">
      <c r="A97" s="255">
        <v>23995</v>
      </c>
    </row>
    <row r="98" spans="1:1">
      <c r="A98" s="255">
        <v>23638</v>
      </c>
    </row>
    <row r="99" spans="1:1">
      <c r="A99" s="255">
        <v>23979</v>
      </c>
    </row>
    <row r="100" spans="1:1">
      <c r="A100" s="255">
        <v>23811</v>
      </c>
    </row>
    <row r="101" spans="1:1">
      <c r="A101" s="255">
        <v>23884</v>
      </c>
    </row>
    <row r="102" spans="1:1">
      <c r="A102" s="255">
        <v>22972</v>
      </c>
    </row>
    <row r="103" spans="1:1">
      <c r="A103" s="255">
        <v>23540</v>
      </c>
    </row>
    <row r="104" spans="1:1">
      <c r="A104" s="255">
        <v>22653</v>
      </c>
    </row>
    <row r="105" spans="1:1">
      <c r="A105" s="255">
        <v>21582</v>
      </c>
    </row>
    <row r="106" spans="1:1">
      <c r="A106" s="255">
        <v>21226</v>
      </c>
    </row>
    <row r="107" spans="1:1">
      <c r="A107" s="255">
        <v>21373</v>
      </c>
    </row>
    <row r="108" spans="1:1">
      <c r="A108" s="255">
        <v>22002</v>
      </c>
    </row>
    <row r="109" spans="1:1">
      <c r="A109" s="255">
        <v>22255</v>
      </c>
    </row>
    <row r="110" spans="1:1">
      <c r="A110" s="255">
        <v>23268</v>
      </c>
    </row>
    <row r="111" spans="1:1">
      <c r="A111" s="255">
        <v>24315</v>
      </c>
    </row>
    <row r="112" spans="1:1">
      <c r="A112" s="255">
        <v>23682</v>
      </c>
    </row>
    <row r="113" spans="1:1">
      <c r="A113" s="255">
        <v>23255</v>
      </c>
    </row>
    <row r="114" spans="1:1">
      <c r="A114" s="255">
        <v>23936</v>
      </c>
    </row>
    <row r="115" spans="1:1">
      <c r="A115" s="255">
        <v>24438</v>
      </c>
    </row>
    <row r="116" spans="1:1">
      <c r="A116" s="255">
        <v>24363</v>
      </c>
    </row>
    <row r="117" spans="1:1">
      <c r="A117" s="255">
        <v>25360</v>
      </c>
    </row>
    <row r="118" spans="1:1">
      <c r="A118" s="255">
        <v>24413</v>
      </c>
    </row>
    <row r="119" spans="1:1">
      <c r="A119" s="255">
        <v>23838</v>
      </c>
    </row>
    <row r="120" spans="1:1">
      <c r="A120" s="255">
        <v>24318</v>
      </c>
    </row>
    <row r="121" spans="1:1">
      <c r="A121" s="255">
        <v>24648</v>
      </c>
    </row>
    <row r="122" spans="1:1">
      <c r="A122" s="255">
        <v>24046</v>
      </c>
    </row>
    <row r="123" spans="1:1">
      <c r="A123" s="255">
        <v>24021</v>
      </c>
    </row>
    <row r="124" spans="1:1">
      <c r="A124" s="255">
        <v>22947</v>
      </c>
    </row>
    <row r="125" spans="1:1">
      <c r="A125" s="255">
        <v>23091</v>
      </c>
    </row>
    <row r="126" spans="1:1">
      <c r="A126" s="255">
        <v>23234</v>
      </c>
    </row>
    <row r="127" spans="1:1">
      <c r="A127" s="255">
        <v>23312</v>
      </c>
    </row>
    <row r="128" spans="1:1">
      <c r="A128" s="255">
        <v>23887</v>
      </c>
    </row>
    <row r="129" spans="1:1">
      <c r="A129" s="255">
        <v>23262</v>
      </c>
    </row>
    <row r="130" spans="1:1">
      <c r="A130" s="255">
        <v>22572</v>
      </c>
    </row>
    <row r="131" spans="1:1">
      <c r="A131" s="255">
        <v>22897</v>
      </c>
    </row>
    <row r="132" spans="1:1">
      <c r="A132" s="255">
        <v>23649</v>
      </c>
    </row>
    <row r="133" spans="1:1">
      <c r="A133" s="255">
        <v>23739</v>
      </c>
    </row>
    <row r="134" spans="1:1">
      <c r="A134" s="255">
        <v>22971</v>
      </c>
    </row>
    <row r="135" spans="1:1">
      <c r="A135" s="255">
        <v>23374</v>
      </c>
    </row>
    <row r="136" spans="1:1">
      <c r="A136" s="255">
        <v>22803</v>
      </c>
    </row>
    <row r="137" spans="1:1">
      <c r="A137" s="255">
        <v>23751</v>
      </c>
    </row>
    <row r="138" spans="1:1">
      <c r="A138" s="255">
        <v>23748</v>
      </c>
    </row>
    <row r="139" spans="1:1">
      <c r="A139" s="255">
        <v>23797</v>
      </c>
    </row>
    <row r="140" spans="1:1">
      <c r="A140" s="255">
        <v>23616</v>
      </c>
    </row>
    <row r="141" spans="1:1">
      <c r="A141" s="255">
        <v>23690</v>
      </c>
    </row>
    <row r="142" spans="1:1">
      <c r="A142" s="255">
        <v>23135</v>
      </c>
    </row>
    <row r="143" spans="1:1">
      <c r="A143" s="255">
        <v>23936</v>
      </c>
    </row>
    <row r="144" spans="1:1">
      <c r="A144" s="255">
        <v>24380</v>
      </c>
    </row>
    <row r="145" spans="1:1">
      <c r="A145" s="255">
        <v>24324</v>
      </c>
    </row>
    <row r="146" spans="1:1">
      <c r="A146" s="255">
        <v>25172</v>
      </c>
    </row>
    <row r="147" spans="1:1">
      <c r="A147" s="255">
        <v>25391</v>
      </c>
    </row>
    <row r="148" spans="1:1">
      <c r="A148" s="255">
        <v>25367</v>
      </c>
    </row>
    <row r="149" spans="1:1">
      <c r="A149" s="255">
        <v>25179</v>
      </c>
    </row>
    <row r="150" spans="1:1">
      <c r="A150" s="255">
        <v>26059</v>
      </c>
    </row>
    <row r="151" spans="1:1">
      <c r="A151" s="255">
        <v>26488</v>
      </c>
    </row>
    <row r="152" spans="1:1">
      <c r="A152" s="255">
        <v>26426</v>
      </c>
    </row>
    <row r="153" spans="1:1">
      <c r="A153" s="255">
        <v>26680</v>
      </c>
    </row>
    <row r="154" spans="1:1">
      <c r="A154" s="255">
        <v>27149</v>
      </c>
    </row>
    <row r="155" spans="1:1">
      <c r="A155" s="255">
        <v>26751</v>
      </c>
    </row>
    <row r="156" spans="1:1">
      <c r="A156" s="255">
        <v>26760</v>
      </c>
    </row>
    <row r="157" spans="1:1">
      <c r="A157" s="255">
        <v>27197</v>
      </c>
    </row>
    <row r="158" spans="1:1">
      <c r="A158" s="255">
        <v>27497</v>
      </c>
    </row>
    <row r="159" spans="1:1">
      <c r="A159" s="255">
        <v>27661</v>
      </c>
    </row>
    <row r="160" spans="1:1">
      <c r="A160" s="255">
        <v>27878</v>
      </c>
    </row>
    <row r="161" spans="1:1">
      <c r="A161" s="255">
        <v>27852</v>
      </c>
    </row>
    <row r="162" spans="1:1">
      <c r="A162" s="255">
        <v>27961</v>
      </c>
    </row>
    <row r="163" spans="1:1">
      <c r="A163" s="255">
        <v>27739</v>
      </c>
    </row>
    <row r="164" spans="1:1">
      <c r="A164" s="255">
        <v>28042</v>
      </c>
    </row>
    <row r="165" spans="1:1">
      <c r="A165" s="255">
        <v>27169</v>
      </c>
    </row>
    <row r="166" spans="1:1">
      <c r="A166" s="255">
        <v>27454</v>
      </c>
    </row>
    <row r="167" spans="1:1">
      <c r="A167" s="255">
        <v>27816</v>
      </c>
    </row>
    <row r="168" spans="1:1">
      <c r="A168" s="255">
        <v>28648</v>
      </c>
    </row>
    <row r="169" spans="1:1">
      <c r="A169" s="255">
        <v>28506</v>
      </c>
    </row>
    <row r="170" spans="1:1">
      <c r="A170" s="255">
        <v>28415</v>
      </c>
    </row>
    <row r="171" spans="1:1">
      <c r="A171" s="255">
        <v>29268</v>
      </c>
    </row>
    <row r="172" spans="1:1">
      <c r="A172" s="255">
        <v>30140</v>
      </c>
    </row>
    <row r="173" spans="1:1">
      <c r="A173" s="255">
        <v>29526</v>
      </c>
    </row>
    <row r="174" spans="1:1">
      <c r="A174" s="255">
        <v>29591</v>
      </c>
    </row>
    <row r="175" spans="1:1">
      <c r="A175" s="255">
        <v>29379</v>
      </c>
    </row>
    <row r="176" spans="1:1">
      <c r="A176" s="255">
        <v>30310</v>
      </c>
    </row>
    <row r="177" spans="1:1">
      <c r="A177" s="255">
        <v>30351</v>
      </c>
    </row>
    <row r="178" spans="1:1">
      <c r="A178" s="255">
        <v>31715</v>
      </c>
    </row>
    <row r="179" spans="1:1">
      <c r="A179" s="255">
        <v>31739</v>
      </c>
    </row>
    <row r="180" spans="1:1">
      <c r="A180" s="255">
        <v>31832</v>
      </c>
    </row>
    <row r="181" spans="1:1">
      <c r="A181" s="255">
        <v>32722</v>
      </c>
    </row>
    <row r="182" spans="1:1">
      <c r="A182" s="255">
        <v>33254</v>
      </c>
    </row>
    <row r="183" spans="1:1">
      <c r="A183" s="255">
        <v>32302</v>
      </c>
    </row>
    <row r="184" spans="1:1">
      <c r="A184" s="255">
        <v>31571</v>
      </c>
    </row>
    <row r="185" spans="1:1">
      <c r="A185" s="255">
        <v>30969</v>
      </c>
    </row>
    <row r="186" spans="1:1">
      <c r="A186" s="255">
        <v>30846</v>
      </c>
    </row>
    <row r="187" spans="1:1">
      <c r="A187" s="255">
        <v>32098</v>
      </c>
    </row>
    <row r="188" spans="1:1">
      <c r="A188" s="255">
        <v>32189</v>
      </c>
    </row>
    <row r="189" spans="1:1">
      <c r="A189" s="255">
        <v>32954</v>
      </c>
    </row>
    <row r="190" spans="1:1">
      <c r="A190" s="255">
        <v>33919</v>
      </c>
    </row>
    <row r="191" spans="1:1">
      <c r="A191" s="255">
        <v>33670</v>
      </c>
    </row>
    <row r="192" spans="1:1">
      <c r="A192" s="255">
        <v>33055</v>
      </c>
    </row>
    <row r="193" spans="1:1">
      <c r="A193" s="255">
        <v>34396</v>
      </c>
    </row>
    <row r="194" spans="1:1">
      <c r="A194" s="255">
        <v>35099</v>
      </c>
    </row>
    <row r="195" spans="1:1">
      <c r="A195" s="255">
        <v>34064</v>
      </c>
    </row>
    <row r="196" spans="1:1">
      <c r="A196" s="255">
        <v>34643</v>
      </c>
    </row>
    <row r="197" spans="1:1">
      <c r="A197" s="255">
        <v>34811</v>
      </c>
    </row>
    <row r="198" spans="1:1">
      <c r="A198" s="255">
        <v>34165</v>
      </c>
    </row>
    <row r="199" spans="1:1">
      <c r="A199" s="255">
        <v>34477</v>
      </c>
    </row>
    <row r="200" spans="1:1">
      <c r="A200" s="255">
        <v>33914</v>
      </c>
    </row>
    <row r="201" spans="1:1">
      <c r="A201" s="255">
        <v>33837</v>
      </c>
    </row>
  </sheetData>
  <pageMargins left="0.74803149606299213" right="0.74803149606299213" top="0" bottom="0" header="0.51181102362204722" footer="0"/>
  <pageSetup scale="96" orientation="portrait" r:id="rId1"/>
  <headerFooter alignWithMargins="0"/>
  <drawing r:id="rId2"/>
</worksheet>
</file>

<file path=xl/worksheets/sheet38.xml><?xml version="1.0" encoding="utf-8"?>
<worksheet xmlns="http://schemas.openxmlformats.org/spreadsheetml/2006/main" xmlns:r="http://schemas.openxmlformats.org/officeDocument/2006/relationships">
  <sheetPr codeName="Sheet38"/>
  <dimension ref="A1:G51"/>
  <sheetViews>
    <sheetView showGridLines="0" topLeftCell="A3" workbookViewId="0">
      <selection activeCell="B3" sqref="B3"/>
    </sheetView>
  </sheetViews>
  <sheetFormatPr defaultColWidth="11.42578125" defaultRowHeight="12"/>
  <cols>
    <col min="1" max="1" width="8" style="259" customWidth="1"/>
    <col min="2" max="2" width="8.7109375" style="259" customWidth="1"/>
    <col min="3" max="3" width="9.42578125" style="259" customWidth="1"/>
    <col min="4" max="4" width="7.140625" style="259" customWidth="1"/>
    <col min="5" max="5" width="11.42578125" style="259" customWidth="1"/>
    <col min="6" max="16384" width="11.42578125" style="259"/>
  </cols>
  <sheetData>
    <row r="1" spans="1:7" ht="15">
      <c r="A1" s="256" t="s">
        <v>1099</v>
      </c>
      <c r="B1" s="257"/>
      <c r="C1" s="257"/>
      <c r="D1" s="257"/>
      <c r="E1" s="258"/>
      <c r="F1" s="258"/>
      <c r="G1" s="258"/>
    </row>
    <row r="2" spans="1:7" ht="15">
      <c r="A2" s="256"/>
      <c r="B2" s="257"/>
      <c r="C2" s="257"/>
      <c r="D2" s="257"/>
      <c r="E2" s="258"/>
      <c r="F2" s="258"/>
      <c r="G2" s="258"/>
    </row>
    <row r="3" spans="1:7" ht="15">
      <c r="A3" s="260"/>
      <c r="B3" s="261" t="s">
        <v>1100</v>
      </c>
      <c r="C3" s="261" t="s">
        <v>1101</v>
      </c>
      <c r="D3" s="261" t="s">
        <v>1102</v>
      </c>
      <c r="E3" s="258"/>
      <c r="F3" s="258"/>
      <c r="G3" s="258"/>
    </row>
    <row r="4" spans="1:7" ht="15">
      <c r="A4" s="262">
        <v>1953</v>
      </c>
      <c r="B4" s="263">
        <v>0.43540000000000001</v>
      </c>
      <c r="C4" s="263">
        <v>0.53920000000000001</v>
      </c>
      <c r="D4" s="263">
        <v>2.5399999999999999E-2</v>
      </c>
      <c r="E4" s="264"/>
      <c r="F4" s="264"/>
      <c r="G4" s="264"/>
    </row>
    <row r="5" spans="1:7" ht="15">
      <c r="A5" s="262">
        <v>1954</v>
      </c>
      <c r="B5" s="263">
        <v>0.42249999999999999</v>
      </c>
      <c r="C5" s="263">
        <v>0.55189999999999995</v>
      </c>
      <c r="D5" s="263">
        <v>2.5600000000000001E-2</v>
      </c>
      <c r="E5" s="264"/>
      <c r="F5" s="264"/>
      <c r="G5" s="264"/>
    </row>
    <row r="6" spans="1:7" ht="15">
      <c r="A6" s="262">
        <v>1955</v>
      </c>
      <c r="B6" s="263">
        <v>0.40149999999999997</v>
      </c>
      <c r="C6" s="263">
        <v>0.57369999999999999</v>
      </c>
      <c r="D6" s="263">
        <v>2.4799999999999999E-2</v>
      </c>
      <c r="E6" s="264"/>
      <c r="F6" s="264"/>
      <c r="G6" s="264"/>
    </row>
    <row r="7" spans="1:7" ht="15">
      <c r="A7" s="262">
        <v>1956</v>
      </c>
      <c r="B7" s="263">
        <v>0.39360000000000001</v>
      </c>
      <c r="C7" s="263">
        <v>0.58560000000000001</v>
      </c>
      <c r="D7" s="263">
        <v>2.0799999999999999E-2</v>
      </c>
      <c r="E7" s="264"/>
      <c r="F7" s="264"/>
      <c r="G7" s="264"/>
    </row>
    <row r="8" spans="1:7" ht="15">
      <c r="A8" s="262">
        <v>1957</v>
      </c>
      <c r="B8" s="263">
        <v>0.35020000000000001</v>
      </c>
      <c r="C8" s="263">
        <v>0.629</v>
      </c>
      <c r="D8" s="263">
        <v>2.0799999999999999E-2</v>
      </c>
      <c r="E8" s="264"/>
      <c r="F8" s="264"/>
      <c r="G8" s="264"/>
    </row>
    <row r="9" spans="1:7" ht="15">
      <c r="A9" s="262">
        <v>1958</v>
      </c>
      <c r="B9" s="263">
        <v>0.33960000000000001</v>
      </c>
      <c r="C9" s="263">
        <v>0.63890000000000002</v>
      </c>
      <c r="D9" s="263">
        <v>2.1400000000000002E-2</v>
      </c>
      <c r="E9" s="264"/>
      <c r="F9" s="264"/>
      <c r="G9" s="264"/>
    </row>
    <row r="10" spans="1:7" ht="15">
      <c r="A10" s="262">
        <v>1959</v>
      </c>
      <c r="B10" s="263">
        <v>0.32539999999999997</v>
      </c>
      <c r="C10" s="263">
        <v>0.65390000000000004</v>
      </c>
      <c r="D10" s="263">
        <v>2.07E-2</v>
      </c>
      <c r="E10" s="264"/>
      <c r="F10" s="264"/>
      <c r="G10" s="264"/>
    </row>
    <row r="11" spans="1:7" ht="15">
      <c r="A11" s="262">
        <v>1960</v>
      </c>
      <c r="B11" s="263">
        <v>0.32939999999999997</v>
      </c>
      <c r="C11" s="263">
        <v>0.6502</v>
      </c>
      <c r="D11" s="263">
        <v>2.0400000000000001E-2</v>
      </c>
      <c r="E11" s="264"/>
      <c r="F11" s="264"/>
      <c r="G11" s="264"/>
    </row>
    <row r="12" spans="1:7" ht="15">
      <c r="A12" s="262">
        <v>1961</v>
      </c>
      <c r="B12" s="263">
        <v>0.32659999999999995</v>
      </c>
      <c r="C12" s="263">
        <v>0.6512</v>
      </c>
      <c r="D12" s="263">
        <v>2.2200000000000001E-2</v>
      </c>
      <c r="E12" s="264"/>
      <c r="F12" s="264"/>
      <c r="G12" s="264"/>
    </row>
    <row r="13" spans="1:7" ht="15">
      <c r="A13" s="262">
        <v>1962</v>
      </c>
      <c r="B13" s="263">
        <v>0.32770000000000005</v>
      </c>
      <c r="C13" s="263">
        <v>0.64840000000000009</v>
      </c>
      <c r="D13" s="263">
        <v>2.4E-2</v>
      </c>
      <c r="E13" s="264"/>
      <c r="F13" s="264"/>
      <c r="G13" s="264"/>
    </row>
    <row r="14" spans="1:7" ht="15">
      <c r="A14" s="262">
        <v>1963</v>
      </c>
      <c r="B14" s="263">
        <v>0.31140000000000001</v>
      </c>
      <c r="C14" s="263">
        <v>0.66469999999999996</v>
      </c>
      <c r="D14" s="263">
        <v>2.3900000000000001E-2</v>
      </c>
      <c r="E14" s="264"/>
      <c r="F14" s="264"/>
      <c r="G14" s="264"/>
    </row>
    <row r="15" spans="1:7" ht="15">
      <c r="A15" s="262">
        <v>1964</v>
      </c>
      <c r="B15" s="263">
        <v>0.30820000000000003</v>
      </c>
      <c r="C15" s="263">
        <v>0.66819999999999991</v>
      </c>
      <c r="D15" s="263">
        <v>2.3599999999999999E-2</v>
      </c>
      <c r="E15" s="264"/>
      <c r="F15" s="264"/>
      <c r="G15" s="264"/>
    </row>
    <row r="16" spans="1:7" ht="15">
      <c r="A16" s="262">
        <v>1965</v>
      </c>
      <c r="B16" s="263">
        <v>0.32329999999999998</v>
      </c>
      <c r="C16" s="263">
        <v>0.65150000000000008</v>
      </c>
      <c r="D16" s="263">
        <v>2.52E-2</v>
      </c>
      <c r="E16" s="264"/>
      <c r="F16" s="264"/>
      <c r="G16" s="264"/>
    </row>
    <row r="17" spans="1:7" ht="15">
      <c r="A17" s="262">
        <v>1966</v>
      </c>
      <c r="B17" s="263">
        <v>0.33210000000000001</v>
      </c>
      <c r="C17" s="263">
        <v>0.64180000000000004</v>
      </c>
      <c r="D17" s="263">
        <v>2.6099999999999998E-2</v>
      </c>
      <c r="E17" s="264"/>
      <c r="F17" s="264"/>
      <c r="G17" s="264"/>
    </row>
    <row r="18" spans="1:7" ht="15">
      <c r="A18" s="262">
        <v>1967</v>
      </c>
      <c r="B18" s="263">
        <v>0.34889999999999999</v>
      </c>
      <c r="C18" s="263">
        <v>0.62380000000000002</v>
      </c>
      <c r="D18" s="263">
        <v>2.7300000000000001E-2</v>
      </c>
      <c r="E18" s="264"/>
      <c r="F18" s="264"/>
      <c r="G18" s="264"/>
    </row>
    <row r="19" spans="1:7" ht="15">
      <c r="A19" s="262">
        <v>1968</v>
      </c>
      <c r="B19" s="263">
        <v>0.36520000000000002</v>
      </c>
      <c r="C19" s="263">
        <v>0.60670000000000002</v>
      </c>
      <c r="D19" s="263">
        <v>2.8199999999999999E-2</v>
      </c>
      <c r="E19" s="264"/>
      <c r="F19" s="264"/>
      <c r="G19" s="264"/>
    </row>
    <row r="20" spans="1:7" ht="15">
      <c r="A20" s="262">
        <v>1969</v>
      </c>
      <c r="B20" s="263">
        <v>0.3851</v>
      </c>
      <c r="C20" s="263">
        <v>0.58579999999999999</v>
      </c>
      <c r="D20" s="263">
        <v>2.9100000000000001E-2</v>
      </c>
      <c r="E20" s="264"/>
      <c r="F20" s="264"/>
      <c r="G20" s="264"/>
    </row>
    <row r="21" spans="1:7" ht="15">
      <c r="A21" s="262">
        <v>1970</v>
      </c>
      <c r="B21" s="263">
        <v>0.39770000000000005</v>
      </c>
      <c r="C21" s="263">
        <v>0.57040000000000002</v>
      </c>
      <c r="D21" s="263">
        <v>3.1899999999999998E-2</v>
      </c>
      <c r="E21" s="264"/>
      <c r="F21" s="264"/>
      <c r="G21" s="264"/>
    </row>
    <row r="22" spans="1:7" ht="15">
      <c r="A22" s="262">
        <v>1971</v>
      </c>
      <c r="B22" s="263">
        <v>0.40159999999999996</v>
      </c>
      <c r="C22" s="263">
        <v>0.56440000000000001</v>
      </c>
      <c r="D22" s="263">
        <v>3.4000000000000002E-2</v>
      </c>
      <c r="E22" s="264"/>
      <c r="F22" s="264"/>
      <c r="G22" s="264"/>
    </row>
    <row r="23" spans="1:7" ht="15">
      <c r="A23" s="262">
        <v>1972</v>
      </c>
      <c r="B23" s="263">
        <v>0.40759999999999996</v>
      </c>
      <c r="C23" s="263">
        <v>0.55810000000000004</v>
      </c>
      <c r="D23" s="263">
        <v>3.4300000000000004E-2</v>
      </c>
      <c r="E23" s="264"/>
      <c r="F23" s="264"/>
      <c r="G23" s="264"/>
    </row>
    <row r="24" spans="1:7" ht="15">
      <c r="A24" s="262">
        <v>1973</v>
      </c>
      <c r="B24" s="263">
        <v>0.42969999999999997</v>
      </c>
      <c r="C24" s="263">
        <v>0.53590000000000004</v>
      </c>
      <c r="D24" s="263">
        <v>3.44E-2</v>
      </c>
      <c r="E24" s="264"/>
      <c r="F24" s="264"/>
      <c r="G24" s="264"/>
    </row>
    <row r="25" spans="1:7" ht="15">
      <c r="A25" s="262">
        <v>1974</v>
      </c>
      <c r="B25" s="263">
        <v>0.44619999999999999</v>
      </c>
      <c r="C25" s="263">
        <v>0.51819999999999999</v>
      </c>
      <c r="D25" s="263">
        <v>3.56E-2</v>
      </c>
      <c r="E25" s="264"/>
      <c r="F25" s="264"/>
      <c r="G25" s="264"/>
    </row>
    <row r="26" spans="1:7" ht="15">
      <c r="A26" s="262">
        <v>1975</v>
      </c>
      <c r="B26" s="263">
        <v>0.44359999999999999</v>
      </c>
      <c r="C26" s="263">
        <v>0.51960000000000006</v>
      </c>
      <c r="D26" s="263">
        <v>3.6799999999999999E-2</v>
      </c>
      <c r="E26" s="264"/>
      <c r="F26" s="264"/>
      <c r="G26" s="264"/>
    </row>
    <row r="27" spans="1:7" ht="15">
      <c r="A27" s="262">
        <v>1976</v>
      </c>
      <c r="B27" s="263">
        <v>0.44890000000000002</v>
      </c>
      <c r="C27" s="263">
        <v>0.51460000000000006</v>
      </c>
      <c r="D27" s="263">
        <v>3.6499999999999998E-2</v>
      </c>
      <c r="E27" s="264"/>
      <c r="F27" s="264"/>
      <c r="G27" s="264"/>
    </row>
    <row r="28" spans="1:7" ht="15">
      <c r="A28" s="262">
        <v>1977</v>
      </c>
      <c r="B28" s="263">
        <v>0.45240000000000002</v>
      </c>
      <c r="C28" s="263">
        <v>0.51019999999999999</v>
      </c>
      <c r="D28" s="263">
        <v>3.7400000000000003E-2</v>
      </c>
      <c r="E28" s="264"/>
      <c r="F28" s="264"/>
      <c r="G28" s="264"/>
    </row>
    <row r="29" spans="1:7" ht="15">
      <c r="A29" s="262">
        <v>1978</v>
      </c>
      <c r="B29" s="263">
        <v>0.46039999999999998</v>
      </c>
      <c r="C29" s="263">
        <v>0.50170000000000003</v>
      </c>
      <c r="D29" s="263">
        <v>3.7900000000000003E-2</v>
      </c>
      <c r="E29" s="264"/>
      <c r="F29" s="264"/>
      <c r="G29" s="264"/>
    </row>
    <row r="30" spans="1:7" ht="15">
      <c r="A30" s="262">
        <v>1979</v>
      </c>
      <c r="B30" s="263">
        <v>0.47060000000000002</v>
      </c>
      <c r="C30" s="263">
        <v>0.49229999999999996</v>
      </c>
      <c r="D30" s="263">
        <v>3.7100000000000001E-2</v>
      </c>
      <c r="E30" s="264"/>
      <c r="F30" s="264"/>
      <c r="G30" s="264"/>
    </row>
    <row r="31" spans="1:7" ht="15">
      <c r="A31" s="262">
        <v>1980</v>
      </c>
      <c r="B31" s="263">
        <v>0.48880000000000001</v>
      </c>
      <c r="C31" s="263">
        <v>0.47470000000000001</v>
      </c>
      <c r="D31" s="263">
        <v>3.6499999999999998E-2</v>
      </c>
      <c r="E31" s="264"/>
      <c r="F31" s="264"/>
      <c r="G31" s="264"/>
    </row>
    <row r="32" spans="1:7" ht="15">
      <c r="A32" s="262">
        <v>1981</v>
      </c>
      <c r="B32" s="263">
        <v>0.49740000000000001</v>
      </c>
      <c r="C32" s="263">
        <v>0.46649999999999997</v>
      </c>
      <c r="D32" s="263">
        <v>3.6000000000000004E-2</v>
      </c>
      <c r="E32" s="264"/>
      <c r="F32" s="264"/>
      <c r="G32" s="264"/>
    </row>
    <row r="33" spans="1:7" ht="15">
      <c r="A33" s="262">
        <v>1982</v>
      </c>
      <c r="B33" s="263">
        <v>0.50329999999999997</v>
      </c>
      <c r="C33" s="263">
        <v>0.46049999999999996</v>
      </c>
      <c r="D33" s="263">
        <v>3.61E-2</v>
      </c>
      <c r="E33" s="264"/>
      <c r="F33" s="264"/>
      <c r="G33" s="264"/>
    </row>
    <row r="34" spans="1:7" ht="15">
      <c r="A34" s="262">
        <v>1983</v>
      </c>
      <c r="B34" s="263">
        <v>0.50249999999999995</v>
      </c>
      <c r="C34" s="263">
        <v>0.46159999999999995</v>
      </c>
      <c r="D34" s="263">
        <v>3.5900000000000001E-2</v>
      </c>
      <c r="E34" s="264"/>
      <c r="F34" s="264"/>
      <c r="G34" s="264"/>
    </row>
    <row r="35" spans="1:7" ht="15">
      <c r="A35" s="262">
        <v>1984</v>
      </c>
      <c r="B35" s="263">
        <v>0.50990000000000002</v>
      </c>
      <c r="C35" s="263">
        <v>0.45500000000000002</v>
      </c>
      <c r="D35" s="263">
        <v>3.5000000000000003E-2</v>
      </c>
      <c r="E35" s="264"/>
      <c r="F35" s="264"/>
      <c r="G35" s="264"/>
    </row>
    <row r="36" spans="1:7" ht="15">
      <c r="A36" s="262">
        <v>1985</v>
      </c>
      <c r="B36" s="263">
        <v>0.505</v>
      </c>
      <c r="C36" s="263">
        <v>0.45960000000000001</v>
      </c>
      <c r="D36" s="263">
        <v>3.5400000000000001E-2</v>
      </c>
      <c r="E36" s="264"/>
      <c r="F36" s="264"/>
      <c r="G36" s="264"/>
    </row>
    <row r="37" spans="1:7" ht="15">
      <c r="A37" s="262">
        <v>1986</v>
      </c>
      <c r="B37" s="263">
        <v>0.50680000000000003</v>
      </c>
      <c r="C37" s="263">
        <v>0.4546</v>
      </c>
      <c r="D37" s="263">
        <v>3.85E-2</v>
      </c>
      <c r="E37" s="264"/>
      <c r="F37" s="264"/>
      <c r="G37" s="264"/>
    </row>
    <row r="38" spans="1:7" ht="15">
      <c r="A38" s="262">
        <v>1987</v>
      </c>
      <c r="B38" s="263">
        <v>0.4955</v>
      </c>
      <c r="C38" s="263">
        <v>0.46360000000000001</v>
      </c>
      <c r="D38" s="263">
        <v>4.0999999999999995E-2</v>
      </c>
      <c r="E38" s="264"/>
      <c r="F38" s="264"/>
      <c r="G38" s="264"/>
    </row>
    <row r="39" spans="1:7" ht="15">
      <c r="A39" s="262">
        <v>1988</v>
      </c>
      <c r="B39" s="263">
        <v>0.50759999999999994</v>
      </c>
      <c r="C39" s="263">
        <v>0.44929999999999998</v>
      </c>
      <c r="D39" s="263">
        <v>4.3099999999999999E-2</v>
      </c>
      <c r="E39" s="264"/>
      <c r="F39" s="264"/>
      <c r="G39" s="264"/>
    </row>
    <row r="40" spans="1:7" ht="15">
      <c r="A40" s="262">
        <v>1989</v>
      </c>
      <c r="B40" s="263">
        <v>0.5282</v>
      </c>
      <c r="C40" s="263">
        <v>0.42619999999999997</v>
      </c>
      <c r="D40" s="263">
        <v>4.5499999999999999E-2</v>
      </c>
      <c r="E40" s="264"/>
      <c r="F40" s="264"/>
      <c r="G40" s="264"/>
    </row>
    <row r="41" spans="1:7" ht="15">
      <c r="A41" s="262">
        <v>1990</v>
      </c>
      <c r="B41" s="263">
        <v>0.54720000000000002</v>
      </c>
      <c r="C41" s="263">
        <v>0.40560000000000002</v>
      </c>
      <c r="D41" s="263">
        <v>4.7199999999999999E-2</v>
      </c>
      <c r="E41" s="264"/>
      <c r="F41" s="264"/>
      <c r="G41" s="264"/>
    </row>
    <row r="42" spans="1:7" ht="15">
      <c r="A42" s="262">
        <v>1991</v>
      </c>
      <c r="B42" s="263">
        <v>0.5736</v>
      </c>
      <c r="C42" s="263">
        <v>0.37799999999999995</v>
      </c>
      <c r="D42" s="263">
        <v>4.8399999999999999E-2</v>
      </c>
      <c r="E42" s="264"/>
      <c r="F42" s="264"/>
      <c r="G42" s="264"/>
    </row>
    <row r="43" spans="1:7" ht="15">
      <c r="A43" s="262">
        <v>1992</v>
      </c>
      <c r="B43" s="263">
        <v>0.58189999999999997</v>
      </c>
      <c r="C43" s="263">
        <v>0.36840000000000006</v>
      </c>
      <c r="D43" s="263">
        <v>4.9599999999999998E-2</v>
      </c>
      <c r="E43" s="264"/>
      <c r="F43" s="264"/>
      <c r="G43" s="264"/>
    </row>
    <row r="44" spans="1:7" ht="15">
      <c r="A44" s="262">
        <v>1993</v>
      </c>
      <c r="B44" s="263">
        <v>0.58260000000000001</v>
      </c>
      <c r="C44" s="263">
        <v>0.36520000000000002</v>
      </c>
      <c r="D44" s="263">
        <v>5.2199999999999996E-2</v>
      </c>
      <c r="E44" s="264"/>
      <c r="F44" s="264"/>
      <c r="G44" s="264"/>
    </row>
    <row r="45" spans="1:7" ht="15">
      <c r="A45" s="262">
        <v>1994</v>
      </c>
      <c r="B45" s="263">
        <v>0.58630000000000004</v>
      </c>
      <c r="C45" s="263">
        <v>0.35920000000000002</v>
      </c>
      <c r="D45" s="263">
        <v>5.45E-2</v>
      </c>
      <c r="E45" s="264"/>
      <c r="F45" s="264"/>
      <c r="G45" s="264"/>
    </row>
    <row r="46" spans="1:7" ht="15">
      <c r="A46" s="262">
        <v>1995</v>
      </c>
      <c r="B46" s="263">
        <v>0.6038</v>
      </c>
      <c r="C46" s="263">
        <v>0.34289999999999998</v>
      </c>
      <c r="D46" s="263">
        <v>5.33E-2</v>
      </c>
      <c r="E46" s="264"/>
      <c r="F46" s="264"/>
      <c r="G46" s="264"/>
    </row>
    <row r="47" spans="1:7" ht="15">
      <c r="A47" s="262">
        <v>1996</v>
      </c>
      <c r="B47" s="263">
        <v>0.62539999999999996</v>
      </c>
      <c r="C47" s="263">
        <v>0.32119999999999999</v>
      </c>
      <c r="D47" s="263">
        <v>5.33E-2</v>
      </c>
      <c r="E47" s="264"/>
      <c r="F47" s="264"/>
      <c r="G47" s="264"/>
    </row>
    <row r="48" spans="1:7" ht="15">
      <c r="A48" s="262">
        <v>1997</v>
      </c>
      <c r="B48" s="263">
        <v>0.64150000000000007</v>
      </c>
      <c r="C48" s="263">
        <v>0.30499999999999999</v>
      </c>
      <c r="D48" s="263">
        <v>5.3499999999999999E-2</v>
      </c>
      <c r="E48" s="264"/>
      <c r="F48" s="264"/>
      <c r="G48" s="264"/>
    </row>
    <row r="49" spans="1:7" ht="15">
      <c r="A49" s="262">
        <v>1998</v>
      </c>
      <c r="B49" s="263">
        <v>0.65180000000000005</v>
      </c>
      <c r="C49" s="263">
        <v>0.29460000000000003</v>
      </c>
      <c r="D49" s="263">
        <v>5.3699999999999998E-2</v>
      </c>
      <c r="E49" s="264"/>
      <c r="F49" s="264"/>
      <c r="G49" s="264"/>
    </row>
    <row r="50" spans="1:7" ht="15">
      <c r="A50" s="262">
        <v>1999</v>
      </c>
      <c r="B50" s="263">
        <v>0.66930000000000012</v>
      </c>
      <c r="C50" s="263">
        <v>0.27729999999999999</v>
      </c>
      <c r="D50" s="263">
        <v>5.3399999999999996E-2</v>
      </c>
      <c r="E50" s="264"/>
      <c r="F50" s="264"/>
      <c r="G50" s="264"/>
    </row>
    <row r="51" spans="1:7" ht="15">
      <c r="A51" s="262">
        <v>2000</v>
      </c>
      <c r="B51" s="263">
        <v>0.68409999999999993</v>
      </c>
      <c r="C51" s="263">
        <v>0.2631</v>
      </c>
      <c r="D51" s="263">
        <v>5.2699999999999997E-2</v>
      </c>
      <c r="E51" s="264"/>
      <c r="F51" s="264"/>
      <c r="G51" s="264"/>
    </row>
  </sheetData>
  <pageMargins left="0.75" right="0.75" top="1" bottom="1" header="0.5" footer="0.5"/>
  <pageSetup paperSize="0" orientation="portrait" horizontalDpi="4294967292" verticalDpi="4294967292"/>
  <headerFooter alignWithMargins="0"/>
  <drawing r:id="rId1"/>
</worksheet>
</file>

<file path=xl/worksheets/sheet39.xml><?xml version="1.0" encoding="utf-8"?>
<worksheet xmlns="http://schemas.openxmlformats.org/spreadsheetml/2006/main" xmlns:r="http://schemas.openxmlformats.org/officeDocument/2006/relationships">
  <sheetPr codeName="Sheet39"/>
  <dimension ref="A1:D8"/>
  <sheetViews>
    <sheetView showGridLines="0" workbookViewId="0">
      <selection activeCell="D15" sqref="D15"/>
    </sheetView>
  </sheetViews>
  <sheetFormatPr defaultRowHeight="15"/>
  <cols>
    <col min="1" max="1" width="9.28515625" style="183" customWidth="1"/>
    <col min="2" max="3" width="10.7109375" style="183" customWidth="1"/>
    <col min="4" max="4" width="11.7109375" style="183" customWidth="1"/>
    <col min="5" max="16384" width="9.140625" style="183"/>
  </cols>
  <sheetData>
    <row r="1" spans="1:4">
      <c r="A1" s="265" t="s">
        <v>1103</v>
      </c>
    </row>
    <row r="3" spans="1:4" ht="15.75">
      <c r="A3" s="266"/>
      <c r="B3" s="267" t="s">
        <v>12</v>
      </c>
      <c r="C3" s="267" t="s">
        <v>9</v>
      </c>
      <c r="D3" s="267" t="s">
        <v>15</v>
      </c>
    </row>
    <row r="4" spans="1:4">
      <c r="A4" s="268">
        <v>1995</v>
      </c>
      <c r="B4" s="255">
        <v>31589</v>
      </c>
      <c r="C4" s="255">
        <v>3141</v>
      </c>
      <c r="D4" s="255">
        <v>5431</v>
      </c>
    </row>
    <row r="5" spans="1:4">
      <c r="A5" s="268">
        <v>2000</v>
      </c>
      <c r="B5" s="255">
        <v>32521</v>
      </c>
      <c r="C5" s="255">
        <v>3397</v>
      </c>
      <c r="D5" s="255">
        <v>5858</v>
      </c>
    </row>
    <row r="6" spans="1:4">
      <c r="A6" s="268">
        <v>2005</v>
      </c>
      <c r="B6" s="255">
        <v>34441</v>
      </c>
      <c r="C6" s="255">
        <v>3613</v>
      </c>
      <c r="D6" s="255">
        <v>6258</v>
      </c>
    </row>
    <row r="7" spans="1:4">
      <c r="A7" s="268">
        <v>2015</v>
      </c>
      <c r="B7" s="255">
        <v>41373</v>
      </c>
      <c r="C7" s="255">
        <v>3992</v>
      </c>
      <c r="D7" s="255">
        <v>7058</v>
      </c>
    </row>
    <row r="8" spans="1:4">
      <c r="A8" s="268">
        <v>2025</v>
      </c>
      <c r="B8" s="255">
        <v>49285</v>
      </c>
      <c r="C8" s="255">
        <v>4349</v>
      </c>
      <c r="D8" s="255">
        <v>7808</v>
      </c>
    </row>
  </sheetData>
  <pageMargins left="0.75" right="0.75" top="1" bottom="1" header="0.5" footer="0.5"/>
  <headerFooter alignWithMargins="0"/>
  <drawing r:id="rId1"/>
</worksheet>
</file>

<file path=xl/worksheets/sheet40.xml><?xml version="1.0" encoding="utf-8"?>
<worksheet xmlns="http://schemas.openxmlformats.org/spreadsheetml/2006/main" xmlns:r="http://schemas.openxmlformats.org/officeDocument/2006/relationships">
  <sheetPr codeName="Sheet40"/>
  <dimension ref="A1:D5"/>
  <sheetViews>
    <sheetView showGridLines="0" workbookViewId="0">
      <selection sqref="A1:D5"/>
    </sheetView>
  </sheetViews>
  <sheetFormatPr defaultRowHeight="15"/>
  <cols>
    <col min="1" max="1" width="7.7109375" style="183" customWidth="1"/>
    <col min="2" max="2" width="10.140625" style="183" customWidth="1"/>
    <col min="3" max="3" width="10.5703125" style="183" customWidth="1"/>
    <col min="4" max="4" width="10.42578125" style="183" customWidth="1"/>
    <col min="5" max="16384" width="9.140625" style="183"/>
  </cols>
  <sheetData>
    <row r="1" spans="1:4">
      <c r="A1" s="179"/>
      <c r="B1" s="269" t="s">
        <v>390</v>
      </c>
      <c r="C1" s="269" t="s">
        <v>391</v>
      </c>
      <c r="D1" s="269" t="s">
        <v>392</v>
      </c>
    </row>
    <row r="2" spans="1:4">
      <c r="A2" s="179" t="s">
        <v>1104</v>
      </c>
      <c r="B2" s="255">
        <v>474</v>
      </c>
      <c r="C2" s="255">
        <v>1243</v>
      </c>
      <c r="D2" s="255">
        <v>564</v>
      </c>
    </row>
    <row r="3" spans="1:4">
      <c r="A3" s="179" t="s">
        <v>1105</v>
      </c>
      <c r="B3" s="255">
        <v>732</v>
      </c>
      <c r="C3" s="255">
        <v>902</v>
      </c>
      <c r="D3" s="255">
        <v>455</v>
      </c>
    </row>
    <row r="4" spans="1:4">
      <c r="A4" s="179" t="s">
        <v>1106</v>
      </c>
      <c r="B4" s="255">
        <v>897</v>
      </c>
      <c r="C4" s="255">
        <v>621</v>
      </c>
      <c r="D4" s="255">
        <v>233</v>
      </c>
    </row>
    <row r="5" spans="1:4">
      <c r="A5" s="179" t="s">
        <v>1107</v>
      </c>
      <c r="B5" s="255">
        <v>977</v>
      </c>
      <c r="C5" s="255">
        <v>1345</v>
      </c>
      <c r="D5" s="255">
        <v>565</v>
      </c>
    </row>
  </sheetData>
  <pageMargins left="0.75" right="0.75" top="1" bottom="1" header="0.5" footer="0.5"/>
  <headerFooter alignWithMargins="0"/>
  <drawing r:id="rId1"/>
</worksheet>
</file>

<file path=xl/worksheets/sheet41.xml><?xml version="1.0" encoding="utf-8"?>
<worksheet xmlns="http://schemas.openxmlformats.org/spreadsheetml/2006/main" xmlns:r="http://schemas.openxmlformats.org/officeDocument/2006/relationships">
  <sheetPr codeName="Sheet41"/>
  <dimension ref="A1:B5"/>
  <sheetViews>
    <sheetView showGridLines="0" workbookViewId="0">
      <selection sqref="A1:B5"/>
    </sheetView>
  </sheetViews>
  <sheetFormatPr defaultRowHeight="15"/>
  <cols>
    <col min="1" max="1" width="14.5703125" style="183" customWidth="1"/>
    <col min="2" max="2" width="19.42578125" style="183" customWidth="1"/>
    <col min="3" max="16384" width="9.140625" style="183"/>
  </cols>
  <sheetData>
    <row r="1" spans="1:2">
      <c r="A1" s="183" t="s">
        <v>1108</v>
      </c>
      <c r="B1" s="183" t="s">
        <v>1109</v>
      </c>
    </row>
    <row r="2" spans="1:2">
      <c r="A2" s="270" t="s">
        <v>1110</v>
      </c>
      <c r="B2" s="270">
        <v>189</v>
      </c>
    </row>
    <row r="3" spans="1:2">
      <c r="A3" s="270" t="s">
        <v>1111</v>
      </c>
      <c r="B3" s="270">
        <v>1082</v>
      </c>
    </row>
    <row r="4" spans="1:2">
      <c r="A4" s="270" t="s">
        <v>1112</v>
      </c>
      <c r="B4" s="270">
        <v>612</v>
      </c>
    </row>
    <row r="5" spans="1:2">
      <c r="A5" s="271" t="s">
        <v>1113</v>
      </c>
      <c r="B5" s="270">
        <v>373</v>
      </c>
    </row>
  </sheetData>
  <pageMargins left="0.75" right="0.75" top="1" bottom="1" header="0.5" footer="0.5"/>
  <headerFooter alignWithMargins="0"/>
  <drawing r:id="rId1"/>
  <tableParts count="1">
    <tablePart r:id="rId2"/>
  </tableParts>
</worksheet>
</file>

<file path=xl/worksheets/sheet42.xml><?xml version="1.0" encoding="utf-8"?>
<worksheet xmlns="http://schemas.openxmlformats.org/spreadsheetml/2006/main" xmlns:r="http://schemas.openxmlformats.org/officeDocument/2006/relationships">
  <sheetPr codeName="Sheet42"/>
  <dimension ref="A1:B8"/>
  <sheetViews>
    <sheetView showGridLines="0" workbookViewId="0">
      <selection activeCell="A2" sqref="A2:B8"/>
    </sheetView>
  </sheetViews>
  <sheetFormatPr defaultRowHeight="15"/>
  <cols>
    <col min="1" max="1" width="18.7109375" style="183" customWidth="1"/>
    <col min="2" max="2" width="13" style="183" customWidth="1"/>
    <col min="3" max="16384" width="9.140625" style="183"/>
  </cols>
  <sheetData>
    <row r="1" spans="1:2">
      <c r="A1" s="272" t="s">
        <v>1114</v>
      </c>
      <c r="B1" s="272" t="s">
        <v>2</v>
      </c>
    </row>
    <row r="2" spans="1:2">
      <c r="A2" s="179" t="s">
        <v>1115</v>
      </c>
      <c r="B2" s="255">
        <v>12909288</v>
      </c>
    </row>
    <row r="3" spans="1:2">
      <c r="A3" s="179" t="s">
        <v>1116</v>
      </c>
      <c r="B3" s="255">
        <v>3221904</v>
      </c>
    </row>
    <row r="4" spans="1:2">
      <c r="A4" s="179" t="s">
        <v>1117</v>
      </c>
      <c r="B4" s="255">
        <v>2981448</v>
      </c>
    </row>
    <row r="5" spans="1:2">
      <c r="A5" s="179" t="s">
        <v>1118</v>
      </c>
      <c r="B5" s="255">
        <v>7832288</v>
      </c>
    </row>
    <row r="6" spans="1:2">
      <c r="A6" s="179" t="s">
        <v>1119</v>
      </c>
      <c r="B6" s="255">
        <v>1959768</v>
      </c>
    </row>
    <row r="7" spans="1:2">
      <c r="A7" s="179" t="s">
        <v>1120</v>
      </c>
      <c r="B7" s="255">
        <v>3983233</v>
      </c>
    </row>
    <row r="8" spans="1:2">
      <c r="A8" s="179" t="s">
        <v>1121</v>
      </c>
      <c r="B8" s="255">
        <v>2887309</v>
      </c>
    </row>
  </sheetData>
  <pageMargins left="0.75" right="0.75" top="1" bottom="1" header="0.5" footer="0.5"/>
  <headerFooter alignWithMargins="0"/>
  <drawing r:id="rId1"/>
</worksheet>
</file>

<file path=xl/worksheets/sheet43.xml><?xml version="1.0" encoding="utf-8"?>
<worksheet xmlns="http://schemas.openxmlformats.org/spreadsheetml/2006/main" xmlns:r="http://schemas.openxmlformats.org/officeDocument/2006/relationships">
  <sheetPr codeName="Sheet43"/>
  <dimension ref="A1:F73"/>
  <sheetViews>
    <sheetView showGridLines="0" zoomScale="90" zoomScaleNormal="90" workbookViewId="0"/>
  </sheetViews>
  <sheetFormatPr defaultRowHeight="15"/>
  <cols>
    <col min="1" max="2" width="10.140625" style="183" customWidth="1"/>
    <col min="3" max="5" width="9.140625" style="183"/>
    <col min="6" max="6" width="11.140625" style="183" customWidth="1"/>
    <col min="7" max="16384" width="9.140625" style="183"/>
  </cols>
  <sheetData>
    <row r="1" spans="1:6">
      <c r="A1" s="267"/>
      <c r="B1" s="273" t="s">
        <v>1122</v>
      </c>
      <c r="C1" s="273" t="s">
        <v>1123</v>
      </c>
      <c r="D1" s="273" t="s">
        <v>1124</v>
      </c>
      <c r="E1" s="273" t="s">
        <v>1125</v>
      </c>
      <c r="F1" s="273" t="s">
        <v>1126</v>
      </c>
    </row>
    <row r="2" spans="1:6">
      <c r="A2" s="274">
        <v>38922</v>
      </c>
      <c r="B2" s="275">
        <v>12155</v>
      </c>
      <c r="C2" s="276">
        <v>69.805000000000007</v>
      </c>
      <c r="D2" s="276">
        <v>72.625</v>
      </c>
      <c r="E2" s="276">
        <v>69.688000000000002</v>
      </c>
      <c r="F2" s="276">
        <v>70.5</v>
      </c>
    </row>
    <row r="3" spans="1:6">
      <c r="A3" s="274">
        <f>A2+1</f>
        <v>38923</v>
      </c>
      <c r="B3" s="275">
        <v>14555</v>
      </c>
      <c r="C3" s="276">
        <v>70.938000000000002</v>
      </c>
      <c r="D3" s="276">
        <v>74</v>
      </c>
      <c r="E3" s="276">
        <v>70.718999999999994</v>
      </c>
      <c r="F3" s="276">
        <v>73.25</v>
      </c>
    </row>
    <row r="4" spans="1:6">
      <c r="A4" s="274">
        <f>A3+1</f>
        <v>38924</v>
      </c>
      <c r="B4" s="275">
        <v>11983</v>
      </c>
      <c r="C4" s="276">
        <v>74.75</v>
      </c>
      <c r="D4" s="276">
        <v>75.75</v>
      </c>
      <c r="E4" s="276">
        <v>73.375</v>
      </c>
      <c r="F4" s="276">
        <v>75.625</v>
      </c>
    </row>
    <row r="5" spans="1:6">
      <c r="A5" s="274">
        <f>A4+1</f>
        <v>38925</v>
      </c>
      <c r="B5" s="277">
        <v>14877</v>
      </c>
      <c r="C5" s="276">
        <v>74.875</v>
      </c>
      <c r="D5" s="276">
        <v>75.311999999999998</v>
      </c>
      <c r="E5" s="276">
        <v>74.125</v>
      </c>
      <c r="F5" s="276">
        <v>75.25</v>
      </c>
    </row>
    <row r="6" spans="1:6">
      <c r="A6" s="274">
        <f>A5+1</f>
        <v>38926</v>
      </c>
      <c r="B6" s="277">
        <v>16983</v>
      </c>
      <c r="C6" s="276">
        <v>76.093999999999994</v>
      </c>
      <c r="D6" s="276">
        <v>76.375</v>
      </c>
      <c r="E6" s="276">
        <v>73.5</v>
      </c>
      <c r="F6" s="276">
        <v>74.938000000000002</v>
      </c>
    </row>
    <row r="73" spans="1:1">
      <c r="A73" s="278"/>
    </row>
  </sheetData>
  <pageMargins left="0.75" right="0.75" top="1" bottom="1" header="0.5" footer="0.5"/>
  <pageSetup orientation="portrait" verticalDpi="0" r:id="rId1"/>
  <headerFooter alignWithMargins="0"/>
  <drawing r:id="rId2"/>
</worksheet>
</file>

<file path=xl/worksheets/sheet44.xml><?xml version="1.0" encoding="utf-8"?>
<worksheet xmlns="http://schemas.openxmlformats.org/spreadsheetml/2006/main" xmlns:r="http://schemas.openxmlformats.org/officeDocument/2006/relationships">
  <sheetPr codeName="Sheet44"/>
  <dimension ref="A1:D34"/>
  <sheetViews>
    <sheetView showGridLines="0" topLeftCell="A2" workbookViewId="0">
      <selection activeCell="D4" sqref="D4"/>
    </sheetView>
  </sheetViews>
  <sheetFormatPr defaultRowHeight="15"/>
  <cols>
    <col min="1" max="1" width="6.7109375" style="183" customWidth="1"/>
    <col min="2" max="3" width="6.85546875" style="183" customWidth="1"/>
    <col min="4" max="4" width="8.28515625" style="183" customWidth="1"/>
    <col min="5" max="16384" width="9.140625" style="183"/>
  </cols>
  <sheetData>
    <row r="1" spans="1:4">
      <c r="A1" s="265" t="s">
        <v>1127</v>
      </c>
    </row>
    <row r="3" spans="1:4">
      <c r="A3" s="179"/>
      <c r="B3" s="279" t="s">
        <v>1124</v>
      </c>
      <c r="C3" s="279" t="s">
        <v>1125</v>
      </c>
      <c r="D3" s="279" t="s">
        <v>521</v>
      </c>
    </row>
    <row r="4" spans="1:4">
      <c r="A4" s="179">
        <v>1</v>
      </c>
      <c r="B4" s="179">
        <v>74</v>
      </c>
      <c r="C4" s="179">
        <v>50</v>
      </c>
      <c r="D4" s="179">
        <f t="shared" ref="D4:D34" si="0">AVERAGE(B4:C4)</f>
        <v>62</v>
      </c>
    </row>
    <row r="5" spans="1:4">
      <c r="A5" s="179">
        <v>2</v>
      </c>
      <c r="B5" s="179">
        <v>70</v>
      </c>
      <c r="C5" s="179">
        <v>52</v>
      </c>
      <c r="D5" s="179">
        <f t="shared" si="0"/>
        <v>61</v>
      </c>
    </row>
    <row r="6" spans="1:4">
      <c r="A6" s="179">
        <v>3</v>
      </c>
      <c r="B6" s="179">
        <v>72</v>
      </c>
      <c r="C6" s="179">
        <v>56</v>
      </c>
      <c r="D6" s="179">
        <f t="shared" si="0"/>
        <v>64</v>
      </c>
    </row>
    <row r="7" spans="1:4">
      <c r="A7" s="179">
        <v>4</v>
      </c>
      <c r="B7" s="179">
        <v>66</v>
      </c>
      <c r="C7" s="179">
        <v>50</v>
      </c>
      <c r="D7" s="179">
        <f t="shared" si="0"/>
        <v>58</v>
      </c>
    </row>
    <row r="8" spans="1:4">
      <c r="A8" s="179">
        <v>5</v>
      </c>
      <c r="B8" s="179">
        <v>61</v>
      </c>
      <c r="C8" s="179">
        <v>53</v>
      </c>
      <c r="D8" s="179">
        <f t="shared" si="0"/>
        <v>57</v>
      </c>
    </row>
    <row r="9" spans="1:4">
      <c r="A9" s="179">
        <v>6</v>
      </c>
      <c r="B9" s="179">
        <v>59</v>
      </c>
      <c r="C9" s="179">
        <v>48</v>
      </c>
      <c r="D9" s="179">
        <f t="shared" si="0"/>
        <v>53.5</v>
      </c>
    </row>
    <row r="10" spans="1:4">
      <c r="A10" s="179">
        <v>7</v>
      </c>
      <c r="B10" s="179">
        <v>73</v>
      </c>
      <c r="C10" s="179">
        <v>51</v>
      </c>
      <c r="D10" s="179">
        <f t="shared" si="0"/>
        <v>62</v>
      </c>
    </row>
    <row r="11" spans="1:4">
      <c r="A11" s="179">
        <v>8</v>
      </c>
      <c r="B11" s="179">
        <v>72</v>
      </c>
      <c r="C11" s="179">
        <v>53</v>
      </c>
      <c r="D11" s="179">
        <f t="shared" si="0"/>
        <v>62.5</v>
      </c>
    </row>
    <row r="12" spans="1:4">
      <c r="A12" s="179">
        <v>9</v>
      </c>
      <c r="B12" s="179">
        <v>70</v>
      </c>
      <c r="C12" s="179">
        <v>56</v>
      </c>
      <c r="D12" s="179">
        <f t="shared" si="0"/>
        <v>63</v>
      </c>
    </row>
    <row r="13" spans="1:4">
      <c r="A13" s="179">
        <v>10</v>
      </c>
      <c r="B13" s="179">
        <v>73</v>
      </c>
      <c r="C13" s="179">
        <v>60</v>
      </c>
      <c r="D13" s="179">
        <f t="shared" si="0"/>
        <v>66.5</v>
      </c>
    </row>
    <row r="14" spans="1:4">
      <c r="A14" s="179">
        <v>11</v>
      </c>
      <c r="B14" s="179">
        <v>79</v>
      </c>
      <c r="C14" s="179">
        <v>60</v>
      </c>
      <c r="D14" s="179">
        <f t="shared" si="0"/>
        <v>69.5</v>
      </c>
    </row>
    <row r="15" spans="1:4">
      <c r="A15" s="179">
        <v>12</v>
      </c>
      <c r="B15" s="179">
        <v>82</v>
      </c>
      <c r="C15" s="179">
        <v>62</v>
      </c>
      <c r="D15" s="179">
        <f t="shared" si="0"/>
        <v>72</v>
      </c>
    </row>
    <row r="16" spans="1:4">
      <c r="A16" s="179">
        <v>13</v>
      </c>
      <c r="B16" s="179">
        <v>75</v>
      </c>
      <c r="C16" s="179">
        <v>60</v>
      </c>
      <c r="D16" s="179">
        <f t="shared" si="0"/>
        <v>67.5</v>
      </c>
    </row>
    <row r="17" spans="1:4">
      <c r="A17" s="179">
        <v>14</v>
      </c>
      <c r="B17" s="179">
        <v>71</v>
      </c>
      <c r="C17" s="179">
        <v>57</v>
      </c>
      <c r="D17" s="179">
        <f t="shared" si="0"/>
        <v>64</v>
      </c>
    </row>
    <row r="18" spans="1:4">
      <c r="A18" s="179">
        <v>15</v>
      </c>
      <c r="B18" s="179">
        <v>70</v>
      </c>
      <c r="C18" s="179">
        <v>55</v>
      </c>
      <c r="D18" s="179">
        <f t="shared" si="0"/>
        <v>62.5</v>
      </c>
    </row>
    <row r="19" spans="1:4">
      <c r="A19" s="179">
        <v>16</v>
      </c>
      <c r="B19" s="179">
        <v>70</v>
      </c>
      <c r="C19" s="179">
        <v>56</v>
      </c>
      <c r="D19" s="179">
        <f t="shared" si="0"/>
        <v>63</v>
      </c>
    </row>
    <row r="20" spans="1:4">
      <c r="A20" s="179">
        <v>17</v>
      </c>
      <c r="B20" s="179">
        <v>68</v>
      </c>
      <c r="C20" s="179">
        <v>56</v>
      </c>
      <c r="D20" s="179">
        <f t="shared" si="0"/>
        <v>62</v>
      </c>
    </row>
    <row r="21" spans="1:4">
      <c r="A21" s="179">
        <v>18</v>
      </c>
      <c r="B21" s="179">
        <v>69</v>
      </c>
      <c r="C21" s="179">
        <v>57</v>
      </c>
      <c r="D21" s="179">
        <f t="shared" si="0"/>
        <v>63</v>
      </c>
    </row>
    <row r="22" spans="1:4">
      <c r="A22" s="179">
        <v>19</v>
      </c>
      <c r="B22" s="179">
        <v>73</v>
      </c>
      <c r="C22" s="179">
        <v>58</v>
      </c>
      <c r="D22" s="179">
        <f t="shared" si="0"/>
        <v>65.5</v>
      </c>
    </row>
    <row r="23" spans="1:4">
      <c r="A23" s="179">
        <v>20</v>
      </c>
      <c r="B23" s="179">
        <v>71</v>
      </c>
      <c r="C23" s="179">
        <v>62</v>
      </c>
      <c r="D23" s="179">
        <f t="shared" si="0"/>
        <v>66.5</v>
      </c>
    </row>
    <row r="24" spans="1:4">
      <c r="A24" s="179">
        <v>21</v>
      </c>
      <c r="B24" s="179">
        <v>72</v>
      </c>
      <c r="C24" s="179">
        <v>64</v>
      </c>
      <c r="D24" s="179">
        <f t="shared" si="0"/>
        <v>68</v>
      </c>
    </row>
    <row r="25" spans="1:4">
      <c r="A25" s="179">
        <v>22</v>
      </c>
      <c r="B25" s="179">
        <v>80</v>
      </c>
      <c r="C25" s="179">
        <v>66</v>
      </c>
      <c r="D25" s="179">
        <f t="shared" si="0"/>
        <v>73</v>
      </c>
    </row>
    <row r="26" spans="1:4">
      <c r="A26" s="179">
        <v>23</v>
      </c>
      <c r="B26" s="179">
        <v>84</v>
      </c>
      <c r="C26" s="179">
        <v>62</v>
      </c>
      <c r="D26" s="179">
        <f t="shared" si="0"/>
        <v>73</v>
      </c>
    </row>
    <row r="27" spans="1:4">
      <c r="A27" s="179">
        <v>24</v>
      </c>
      <c r="B27" s="179">
        <v>78</v>
      </c>
      <c r="C27" s="179">
        <v>66</v>
      </c>
      <c r="D27" s="179">
        <f t="shared" si="0"/>
        <v>72</v>
      </c>
    </row>
    <row r="28" spans="1:4">
      <c r="A28" s="179">
        <v>25</v>
      </c>
      <c r="B28" s="179">
        <v>81</v>
      </c>
      <c r="C28" s="179">
        <v>64</v>
      </c>
      <c r="D28" s="179">
        <f t="shared" si="0"/>
        <v>72.5</v>
      </c>
    </row>
    <row r="29" spans="1:4">
      <c r="A29" s="179">
        <v>26</v>
      </c>
      <c r="B29" s="179">
        <v>80</v>
      </c>
      <c r="C29" s="179">
        <v>64</v>
      </c>
      <c r="D29" s="179">
        <f t="shared" si="0"/>
        <v>72</v>
      </c>
    </row>
    <row r="30" spans="1:4">
      <c r="A30" s="179">
        <v>27</v>
      </c>
      <c r="B30" s="179">
        <v>75</v>
      </c>
      <c r="C30" s="179">
        <v>64</v>
      </c>
      <c r="D30" s="179">
        <f t="shared" si="0"/>
        <v>69.5</v>
      </c>
    </row>
    <row r="31" spans="1:4">
      <c r="A31" s="179">
        <v>28</v>
      </c>
      <c r="B31" s="179">
        <v>74</v>
      </c>
      <c r="C31" s="179">
        <v>65</v>
      </c>
      <c r="D31" s="179">
        <f t="shared" si="0"/>
        <v>69.5</v>
      </c>
    </row>
    <row r="32" spans="1:4">
      <c r="A32" s="179">
        <v>29</v>
      </c>
      <c r="B32" s="179">
        <v>70</v>
      </c>
      <c r="C32" s="179">
        <v>63</v>
      </c>
      <c r="D32" s="179">
        <f t="shared" si="0"/>
        <v>66.5</v>
      </c>
    </row>
    <row r="33" spans="1:4">
      <c r="A33" s="179">
        <v>30</v>
      </c>
      <c r="B33" s="179">
        <v>72</v>
      </c>
      <c r="C33" s="179">
        <v>60</v>
      </c>
      <c r="D33" s="179">
        <f t="shared" si="0"/>
        <v>66</v>
      </c>
    </row>
    <row r="34" spans="1:4">
      <c r="A34" s="179">
        <v>31</v>
      </c>
      <c r="B34" s="179">
        <v>71</v>
      </c>
      <c r="C34" s="179">
        <v>62</v>
      </c>
      <c r="D34" s="179">
        <f t="shared" si="0"/>
        <v>66.5</v>
      </c>
    </row>
  </sheetData>
  <pageMargins left="0.75" right="0.75" top="1" bottom="1" header="0.5" footer="0.5"/>
  <headerFooter alignWithMargins="0"/>
  <drawing r:id="rId1"/>
</worksheet>
</file>

<file path=xl/worksheets/sheet45.xml><?xml version="1.0" encoding="utf-8"?>
<worksheet xmlns="http://schemas.openxmlformats.org/spreadsheetml/2006/main" xmlns:r="http://schemas.openxmlformats.org/officeDocument/2006/relationships">
  <sheetPr codeName="Sheet45">
    <pageSetUpPr fitToPage="1"/>
  </sheetPr>
  <dimension ref="A1:K42"/>
  <sheetViews>
    <sheetView showGridLines="0" workbookViewId="0">
      <selection activeCell="C3" sqref="C3:C17"/>
    </sheetView>
  </sheetViews>
  <sheetFormatPr defaultColWidth="11.42578125" defaultRowHeight="12"/>
  <cols>
    <col min="1" max="1" width="10.42578125" style="297" customWidth="1"/>
    <col min="2" max="2" width="9.42578125" style="297" customWidth="1"/>
    <col min="3" max="3" width="16.7109375" style="297" customWidth="1"/>
    <col min="4" max="4" width="16.5703125" style="297" customWidth="1"/>
    <col min="5" max="6" width="17" style="297" customWidth="1"/>
    <col min="7" max="7" width="11.42578125" style="297" customWidth="1"/>
    <col min="8" max="8" width="10.5703125" style="297" customWidth="1"/>
    <col min="9" max="9" width="15.42578125" style="297" customWidth="1"/>
    <col min="10" max="10" width="16.85546875" style="297" customWidth="1"/>
    <col min="11" max="11" width="14.85546875" style="297" customWidth="1"/>
    <col min="12" max="12" width="11.42578125" style="297" customWidth="1"/>
    <col min="13" max="16384" width="11.42578125" style="297"/>
  </cols>
  <sheetData>
    <row r="1" spans="1:11" ht="15">
      <c r="A1" s="295" t="s">
        <v>1151</v>
      </c>
      <c r="B1" s="296"/>
      <c r="C1" s="296"/>
      <c r="D1" s="296"/>
      <c r="E1" s="296"/>
      <c r="F1" s="296"/>
      <c r="G1" s="296"/>
      <c r="H1" s="296"/>
      <c r="I1" s="296"/>
      <c r="J1" s="296"/>
      <c r="K1" s="296"/>
    </row>
    <row r="2" spans="1:11" ht="15">
      <c r="A2" s="296"/>
      <c r="B2" s="296"/>
      <c r="C2" s="296"/>
      <c r="D2" s="296"/>
      <c r="E2" s="296"/>
      <c r="F2" s="296"/>
      <c r="G2" s="296"/>
      <c r="H2" s="296"/>
      <c r="I2" s="296"/>
      <c r="J2" s="296"/>
      <c r="K2" s="296"/>
    </row>
    <row r="3" spans="1:11" ht="30">
      <c r="A3" s="298"/>
      <c r="B3" s="299" t="s">
        <v>238</v>
      </c>
      <c r="C3" s="300" t="s">
        <v>1152</v>
      </c>
      <c r="D3" s="296"/>
      <c r="E3" s="296"/>
      <c r="F3" s="296"/>
      <c r="G3" s="296"/>
      <c r="H3" s="296"/>
      <c r="I3" s="296"/>
      <c r="J3" s="296"/>
      <c r="K3" s="296"/>
    </row>
    <row r="4" spans="1:11" ht="15">
      <c r="A4" s="301" t="s">
        <v>1153</v>
      </c>
      <c r="B4" s="302">
        <v>1971</v>
      </c>
      <c r="C4" s="303">
        <v>2300</v>
      </c>
      <c r="D4" s="296"/>
      <c r="E4" s="296"/>
      <c r="F4" s="296"/>
      <c r="G4" s="296"/>
      <c r="H4" s="296"/>
      <c r="I4" s="296"/>
      <c r="J4" s="296"/>
      <c r="K4" s="296"/>
    </row>
    <row r="5" spans="1:11" ht="15">
      <c r="A5" s="301" t="s">
        <v>1153</v>
      </c>
      <c r="B5" s="302">
        <v>1972</v>
      </c>
      <c r="C5" s="303">
        <v>3500</v>
      </c>
      <c r="D5" s="296"/>
      <c r="E5" s="296"/>
      <c r="F5" s="296"/>
      <c r="G5" s="296"/>
      <c r="H5" s="296"/>
      <c r="I5" s="296"/>
      <c r="J5" s="296"/>
      <c r="K5" s="296"/>
    </row>
    <row r="6" spans="1:11" ht="15">
      <c r="A6" s="301" t="s">
        <v>1153</v>
      </c>
      <c r="B6" s="302">
        <v>1974</v>
      </c>
      <c r="C6" s="303">
        <v>6000</v>
      </c>
      <c r="D6" s="296"/>
      <c r="E6" s="296"/>
      <c r="F6" s="296"/>
      <c r="G6" s="296"/>
      <c r="H6" s="296"/>
      <c r="I6" s="296"/>
      <c r="J6" s="296"/>
      <c r="K6" s="296"/>
    </row>
    <row r="7" spans="1:11" ht="15">
      <c r="A7" s="301" t="s">
        <v>1153</v>
      </c>
      <c r="B7" s="302">
        <v>1978</v>
      </c>
      <c r="C7" s="303">
        <v>29000</v>
      </c>
      <c r="D7" s="296"/>
      <c r="E7" s="296"/>
      <c r="F7" s="296"/>
      <c r="G7" s="296"/>
      <c r="H7" s="296"/>
      <c r="I7" s="296"/>
      <c r="J7" s="296"/>
      <c r="K7" s="296"/>
    </row>
    <row r="8" spans="1:11" ht="15">
      <c r="A8" s="301" t="s">
        <v>1153</v>
      </c>
      <c r="B8" s="302">
        <v>1982</v>
      </c>
      <c r="C8" s="303">
        <v>134000</v>
      </c>
      <c r="D8" s="296"/>
      <c r="E8" s="296"/>
      <c r="F8" s="296"/>
      <c r="G8" s="296"/>
      <c r="H8" s="296"/>
      <c r="I8" s="296"/>
      <c r="J8" s="296"/>
      <c r="K8" s="296"/>
    </row>
    <row r="9" spans="1:11" ht="15">
      <c r="A9" s="301" t="s">
        <v>1153</v>
      </c>
      <c r="B9" s="302">
        <v>1985</v>
      </c>
      <c r="C9" s="303">
        <v>275000</v>
      </c>
      <c r="D9" s="296"/>
      <c r="E9" s="296"/>
      <c r="F9" s="296"/>
      <c r="G9" s="296"/>
      <c r="H9" s="296"/>
      <c r="I9" s="296"/>
      <c r="J9" s="296"/>
      <c r="K9" s="296"/>
    </row>
    <row r="10" spans="1:11" ht="15">
      <c r="A10" s="301" t="s">
        <v>1153</v>
      </c>
      <c r="B10" s="302">
        <v>1989</v>
      </c>
      <c r="C10" s="303">
        <v>1200000</v>
      </c>
      <c r="D10" s="296"/>
      <c r="E10" s="296"/>
      <c r="F10" s="296"/>
      <c r="G10" s="296"/>
      <c r="H10" s="296"/>
      <c r="I10" s="296"/>
      <c r="J10" s="296"/>
      <c r="K10" s="296"/>
    </row>
    <row r="11" spans="1:11" ht="15">
      <c r="A11" s="301" t="s">
        <v>1153</v>
      </c>
      <c r="B11" s="302">
        <v>1993</v>
      </c>
      <c r="C11" s="303">
        <v>3100000</v>
      </c>
      <c r="D11" s="296"/>
      <c r="E11" s="296"/>
      <c r="F11" s="296"/>
      <c r="G11" s="296"/>
      <c r="H11" s="296"/>
      <c r="I11" s="296"/>
      <c r="J11" s="296"/>
      <c r="K11" s="296"/>
    </row>
    <row r="12" spans="1:11" ht="15">
      <c r="A12" s="301" t="s">
        <v>1153</v>
      </c>
      <c r="B12" s="302">
        <v>1995</v>
      </c>
      <c r="C12" s="303">
        <v>5500000</v>
      </c>
      <c r="D12" s="296"/>
      <c r="E12" s="296"/>
      <c r="F12" s="296"/>
      <c r="G12" s="296"/>
      <c r="H12" s="296"/>
      <c r="I12" s="296"/>
      <c r="J12" s="296"/>
      <c r="K12" s="296"/>
    </row>
    <row r="13" spans="1:11" ht="15">
      <c r="A13" s="301" t="s">
        <v>1153</v>
      </c>
      <c r="B13" s="302">
        <v>1997</v>
      </c>
      <c r="C13" s="303">
        <v>7500000</v>
      </c>
      <c r="D13" s="296"/>
      <c r="E13" s="296"/>
      <c r="F13" s="296"/>
      <c r="G13" s="296"/>
      <c r="H13" s="296"/>
      <c r="I13" s="296"/>
      <c r="J13" s="296"/>
      <c r="K13" s="296"/>
    </row>
    <row r="14" spans="1:11" ht="15">
      <c r="A14" s="301" t="s">
        <v>1153</v>
      </c>
      <c r="B14" s="302">
        <v>1999</v>
      </c>
      <c r="C14" s="303">
        <v>19000000</v>
      </c>
      <c r="D14" s="296"/>
      <c r="E14" s="296"/>
      <c r="F14" s="296"/>
      <c r="G14" s="296"/>
      <c r="H14" s="296"/>
      <c r="I14" s="296"/>
      <c r="J14" s="296"/>
      <c r="K14" s="296"/>
    </row>
    <row r="15" spans="1:11" ht="15">
      <c r="A15" s="301" t="s">
        <v>1153</v>
      </c>
      <c r="B15" s="302">
        <v>2001</v>
      </c>
      <c r="C15" s="303">
        <v>44000000</v>
      </c>
      <c r="D15" s="296"/>
      <c r="E15" s="296"/>
      <c r="F15" s="296"/>
      <c r="G15" s="296"/>
      <c r="H15" s="296"/>
      <c r="I15" s="296"/>
      <c r="J15" s="296"/>
      <c r="K15" s="296"/>
    </row>
    <row r="16" spans="1:11" ht="15">
      <c r="A16" s="301" t="s">
        <v>1154</v>
      </c>
      <c r="B16" s="302">
        <v>2003</v>
      </c>
      <c r="C16" s="303">
        <v>95200000</v>
      </c>
      <c r="D16" s="296"/>
      <c r="E16" s="296"/>
      <c r="F16" s="296"/>
      <c r="G16" s="296"/>
      <c r="H16" s="296"/>
      <c r="I16" s="296"/>
      <c r="J16" s="296"/>
      <c r="K16" s="296"/>
    </row>
    <row r="17" spans="1:11" ht="15">
      <c r="A17" s="304" t="s">
        <v>1154</v>
      </c>
      <c r="B17" s="305">
        <v>2005</v>
      </c>
      <c r="C17" s="306">
        <v>190000000</v>
      </c>
      <c r="D17" s="296"/>
      <c r="E17" s="296"/>
      <c r="F17" s="296"/>
      <c r="G17" s="296"/>
      <c r="H17" s="296"/>
      <c r="I17" s="296"/>
      <c r="J17" s="296"/>
      <c r="K17" s="296"/>
    </row>
    <row r="18" spans="1:11" ht="15">
      <c r="A18" s="296"/>
      <c r="B18" s="296"/>
      <c r="C18" s="296"/>
      <c r="D18" s="296"/>
      <c r="E18" s="296"/>
      <c r="F18" s="296"/>
      <c r="G18" s="296"/>
      <c r="H18" s="296"/>
      <c r="I18" s="296"/>
      <c r="J18" s="296"/>
      <c r="K18" s="296"/>
    </row>
    <row r="19" spans="1:11" ht="15">
      <c r="A19" s="296"/>
      <c r="B19" s="296"/>
      <c r="C19" s="296"/>
      <c r="D19" s="296"/>
      <c r="E19" s="296"/>
      <c r="F19" s="296"/>
      <c r="G19" s="296"/>
      <c r="H19" s="296"/>
      <c r="I19" s="296"/>
      <c r="J19" s="296"/>
      <c r="K19" s="296"/>
    </row>
    <row r="20" spans="1:11" ht="15">
      <c r="A20" s="296"/>
      <c r="B20" s="296"/>
      <c r="C20" s="296"/>
      <c r="D20" s="296"/>
      <c r="E20" s="296"/>
      <c r="F20" s="296"/>
      <c r="G20" s="296"/>
      <c r="H20" s="296"/>
      <c r="I20" s="296"/>
      <c r="J20" s="296"/>
      <c r="K20" s="296"/>
    </row>
    <row r="21" spans="1:11" ht="15">
      <c r="A21" s="296"/>
      <c r="B21" s="296"/>
      <c r="C21" s="296"/>
      <c r="D21" s="296"/>
      <c r="E21" s="296"/>
      <c r="F21" s="296"/>
      <c r="G21" s="296"/>
      <c r="H21" s="296"/>
      <c r="I21" s="296"/>
      <c r="J21" s="296"/>
      <c r="K21" s="296"/>
    </row>
    <row r="22" spans="1:11" ht="15">
      <c r="A22" s="296"/>
      <c r="B22" s="296"/>
      <c r="C22" s="296"/>
      <c r="D22" s="296"/>
      <c r="E22" s="296"/>
      <c r="F22" s="296"/>
      <c r="G22" s="296"/>
      <c r="H22" s="296"/>
      <c r="I22" s="296"/>
      <c r="J22" s="296"/>
      <c r="K22" s="296"/>
    </row>
    <row r="23" spans="1:11" ht="15">
      <c r="A23" s="296"/>
      <c r="B23" s="296"/>
      <c r="C23" s="296"/>
      <c r="D23" s="296"/>
      <c r="E23" s="296"/>
      <c r="F23" s="296"/>
      <c r="G23" s="296"/>
      <c r="H23" s="296"/>
      <c r="I23" s="296"/>
      <c r="J23" s="296"/>
      <c r="K23" s="296"/>
    </row>
    <row r="24" spans="1:11" ht="15">
      <c r="A24" s="296"/>
      <c r="B24" s="296"/>
      <c r="C24" s="296"/>
      <c r="D24" s="296"/>
      <c r="E24" s="296"/>
      <c r="F24" s="296"/>
      <c r="G24" s="296"/>
      <c r="H24" s="296"/>
      <c r="I24" s="296"/>
      <c r="J24" s="296"/>
      <c r="K24" s="296"/>
    </row>
    <row r="25" spans="1:11" ht="15">
      <c r="A25" s="296"/>
      <c r="B25" s="296"/>
      <c r="C25" s="296"/>
      <c r="D25" s="296"/>
      <c r="E25" s="296"/>
      <c r="F25" s="296"/>
      <c r="G25" s="296"/>
      <c r="H25" s="296"/>
      <c r="I25" s="296"/>
      <c r="J25" s="296"/>
      <c r="K25" s="296"/>
    </row>
    <row r="26" spans="1:11" ht="15">
      <c r="A26" s="296"/>
      <c r="B26" s="296"/>
      <c r="C26" s="296"/>
      <c r="D26" s="296"/>
      <c r="E26" s="296"/>
      <c r="F26" s="296"/>
      <c r="G26" s="296"/>
      <c r="H26" s="296"/>
      <c r="I26" s="296"/>
      <c r="J26" s="296"/>
      <c r="K26" s="296"/>
    </row>
    <row r="27" spans="1:11" ht="15">
      <c r="A27" s="296"/>
      <c r="B27" s="296"/>
      <c r="C27" s="296"/>
      <c r="D27" s="296"/>
      <c r="E27" s="296"/>
      <c r="F27" s="296"/>
      <c r="G27" s="296"/>
      <c r="H27" s="296"/>
      <c r="I27" s="296"/>
      <c r="J27" s="296"/>
      <c r="K27" s="296"/>
    </row>
    <row r="28" spans="1:11" ht="15">
      <c r="A28" s="296"/>
      <c r="B28" s="296"/>
      <c r="C28" s="296"/>
      <c r="D28" s="296"/>
      <c r="E28" s="296"/>
      <c r="F28" s="296"/>
      <c r="G28" s="296"/>
      <c r="H28" s="296"/>
      <c r="I28" s="296"/>
      <c r="J28" s="296"/>
      <c r="K28" s="296"/>
    </row>
    <row r="29" spans="1:11" ht="15">
      <c r="A29" s="296"/>
      <c r="B29" s="296"/>
      <c r="C29" s="296"/>
      <c r="D29" s="296"/>
      <c r="E29" s="296"/>
      <c r="F29" s="296"/>
      <c r="G29" s="296"/>
      <c r="H29" s="296"/>
      <c r="I29" s="296"/>
      <c r="J29" s="296"/>
      <c r="K29" s="296"/>
    </row>
    <row r="30" spans="1:11" ht="15">
      <c r="A30" s="296"/>
      <c r="B30" s="296"/>
      <c r="C30" s="296"/>
      <c r="D30" s="296"/>
      <c r="E30" s="296"/>
      <c r="F30" s="296"/>
      <c r="G30" s="296"/>
      <c r="H30" s="296"/>
      <c r="I30" s="296"/>
      <c r="J30" s="296"/>
      <c r="K30" s="296"/>
    </row>
    <row r="31" spans="1:11" ht="15">
      <c r="A31" s="296"/>
      <c r="B31" s="296"/>
      <c r="C31" s="296"/>
      <c r="D31" s="296"/>
      <c r="E31" s="296"/>
      <c r="F31" s="296"/>
      <c r="G31" s="296"/>
      <c r="H31" s="296"/>
      <c r="I31" s="296"/>
      <c r="J31" s="296"/>
      <c r="K31" s="296"/>
    </row>
    <row r="32" spans="1:11" ht="15">
      <c r="A32" s="296"/>
      <c r="B32" s="296"/>
      <c r="C32" s="296"/>
      <c r="D32" s="296"/>
      <c r="E32" s="296"/>
      <c r="F32" s="296"/>
      <c r="G32" s="296"/>
      <c r="H32" s="296"/>
      <c r="I32" s="296"/>
      <c r="J32" s="296"/>
      <c r="K32" s="296"/>
    </row>
    <row r="33" spans="1:11" ht="15">
      <c r="A33" s="296"/>
      <c r="B33" s="296"/>
      <c r="C33" s="296"/>
      <c r="D33" s="296"/>
      <c r="E33" s="296"/>
      <c r="F33" s="296"/>
      <c r="G33" s="296"/>
      <c r="H33" s="296"/>
      <c r="I33" s="296"/>
      <c r="J33" s="296"/>
      <c r="K33" s="296"/>
    </row>
    <row r="34" spans="1:11" ht="15">
      <c r="A34" s="296"/>
      <c r="B34" s="296"/>
      <c r="C34" s="296"/>
      <c r="D34" s="296"/>
      <c r="E34" s="296"/>
      <c r="F34" s="296"/>
      <c r="G34" s="296"/>
      <c r="H34" s="296"/>
      <c r="I34" s="296"/>
      <c r="J34" s="296"/>
      <c r="K34" s="296"/>
    </row>
    <row r="35" spans="1:11" ht="15">
      <c r="A35" s="296"/>
      <c r="B35" s="296"/>
      <c r="C35" s="296"/>
      <c r="D35" s="296"/>
      <c r="E35" s="296"/>
      <c r="F35" s="296"/>
      <c r="G35" s="296"/>
      <c r="H35" s="296"/>
      <c r="I35" s="296"/>
      <c r="J35" s="296"/>
      <c r="K35" s="296"/>
    </row>
    <row r="36" spans="1:11" ht="15">
      <c r="A36" s="296"/>
      <c r="B36" s="296"/>
      <c r="C36" s="296"/>
      <c r="D36" s="296"/>
      <c r="E36" s="296"/>
      <c r="F36" s="296"/>
      <c r="G36" s="296"/>
      <c r="H36" s="296"/>
      <c r="I36" s="296"/>
      <c r="J36" s="296"/>
      <c r="K36" s="296"/>
    </row>
    <row r="37" spans="1:11" ht="15">
      <c r="A37" s="296"/>
      <c r="B37" s="296"/>
      <c r="C37" s="296"/>
      <c r="D37" s="296"/>
      <c r="E37" s="296"/>
      <c r="F37" s="296"/>
      <c r="G37" s="296"/>
      <c r="H37" s="296"/>
      <c r="I37" s="296"/>
      <c r="J37" s="296"/>
      <c r="K37" s="296"/>
    </row>
    <row r="38" spans="1:11" ht="15">
      <c r="A38" s="296" t="s">
        <v>1155</v>
      </c>
      <c r="B38" s="296"/>
      <c r="C38" s="296"/>
      <c r="D38" s="296"/>
      <c r="E38" s="296"/>
      <c r="F38" s="296"/>
      <c r="G38" s="296"/>
      <c r="H38" s="296"/>
      <c r="I38" s="296"/>
      <c r="J38" s="296"/>
      <c r="K38" s="296"/>
    </row>
    <row r="39" spans="1:11" ht="15">
      <c r="A39" s="296" t="s">
        <v>1156</v>
      </c>
      <c r="B39" s="296"/>
      <c r="C39" s="296"/>
      <c r="D39" s="296"/>
      <c r="E39" s="296"/>
      <c r="F39" s="296"/>
      <c r="G39" s="296"/>
      <c r="H39" s="296"/>
      <c r="I39" s="296"/>
      <c r="J39" s="296"/>
      <c r="K39" s="296"/>
    </row>
    <row r="40" spans="1:11" ht="15">
      <c r="A40" s="296" t="s">
        <v>1157</v>
      </c>
      <c r="B40" s="296"/>
      <c r="C40" s="296"/>
      <c r="D40" s="296"/>
      <c r="E40" s="296"/>
      <c r="F40" s="296"/>
      <c r="G40" s="296"/>
      <c r="H40" s="296"/>
      <c r="I40" s="296"/>
      <c r="J40" s="296"/>
      <c r="K40" s="296"/>
    </row>
    <row r="41" spans="1:11" ht="15">
      <c r="A41" s="296" t="s">
        <v>1158</v>
      </c>
      <c r="B41" s="296"/>
      <c r="C41" s="296"/>
      <c r="D41" s="296"/>
      <c r="E41" s="296"/>
      <c r="F41" s="296"/>
      <c r="G41" s="296"/>
      <c r="H41" s="296"/>
      <c r="I41" s="296"/>
      <c r="J41" s="296"/>
      <c r="K41" s="296"/>
    </row>
    <row r="42" spans="1:11" ht="15">
      <c r="A42" s="296" t="s">
        <v>1159</v>
      </c>
      <c r="B42" s="296"/>
      <c r="C42" s="296"/>
      <c r="D42" s="296"/>
      <c r="E42" s="296"/>
      <c r="F42" s="296"/>
      <c r="G42" s="296"/>
      <c r="H42" s="296"/>
      <c r="I42" s="296"/>
      <c r="J42" s="296"/>
      <c r="K42" s="296"/>
    </row>
  </sheetData>
  <pageMargins left="0.75" right="0.75" top="1" bottom="1" header="0.5" footer="0.5"/>
  <pageSetup paperSize="0" fitToHeight="25" orientation="portrait" horizontalDpi="4294967292" verticalDpi="4294967292"/>
  <headerFooter alignWithMargins="0"/>
  <drawing r:id="rId1"/>
</worksheet>
</file>

<file path=xl/worksheets/sheet46.xml><?xml version="1.0" encoding="utf-8"?>
<worksheet xmlns="http://schemas.openxmlformats.org/spreadsheetml/2006/main" xmlns:r="http://schemas.openxmlformats.org/officeDocument/2006/relationships">
  <sheetPr codeName="Sheet46"/>
  <dimension ref="A1:D25"/>
  <sheetViews>
    <sheetView showGridLines="0" topLeftCell="A13" workbookViewId="0">
      <selection sqref="A1:D36"/>
    </sheetView>
  </sheetViews>
  <sheetFormatPr defaultRowHeight="15"/>
  <cols>
    <col min="1" max="1" width="7.7109375" style="183" customWidth="1"/>
    <col min="2" max="2" width="7.140625" style="183" customWidth="1"/>
    <col min="3" max="3" width="7.7109375" style="183" customWidth="1"/>
    <col min="4" max="4" width="7.5703125" style="183" customWidth="1"/>
    <col min="5" max="16384" width="9.140625" style="183"/>
  </cols>
  <sheetData>
    <row r="1" spans="1:4">
      <c r="A1" s="280" t="s">
        <v>238</v>
      </c>
      <c r="B1" s="280" t="s">
        <v>26</v>
      </c>
      <c r="C1" s="280" t="s">
        <v>1128</v>
      </c>
      <c r="D1" s="280" t="s">
        <v>480</v>
      </c>
    </row>
    <row r="2" spans="1:4">
      <c r="A2" s="281">
        <v>2005</v>
      </c>
      <c r="B2" s="281" t="s">
        <v>1077</v>
      </c>
      <c r="C2" s="281">
        <v>904</v>
      </c>
      <c r="D2" s="281">
        <v>89</v>
      </c>
    </row>
    <row r="3" spans="1:4">
      <c r="A3" s="281"/>
      <c r="B3" s="281" t="s">
        <v>1078</v>
      </c>
      <c r="C3" s="281">
        <v>895</v>
      </c>
      <c r="D3" s="281">
        <v>89</v>
      </c>
    </row>
    <row r="4" spans="1:4">
      <c r="A4" s="281"/>
      <c r="B4" s="281" t="s">
        <v>1079</v>
      </c>
      <c r="C4" s="281">
        <v>896</v>
      </c>
      <c r="D4" s="281">
        <v>89</v>
      </c>
    </row>
    <row r="5" spans="1:4">
      <c r="A5" s="281"/>
      <c r="B5" s="281" t="s">
        <v>1080</v>
      </c>
      <c r="C5" s="281">
        <v>881</v>
      </c>
      <c r="D5" s="281">
        <v>86</v>
      </c>
    </row>
    <row r="6" spans="1:4">
      <c r="A6" s="281"/>
      <c r="B6" s="281" t="s">
        <v>586</v>
      </c>
      <c r="C6" s="281">
        <v>909</v>
      </c>
      <c r="D6" s="281">
        <v>92</v>
      </c>
    </row>
    <row r="7" spans="1:4">
      <c r="A7" s="281"/>
      <c r="B7" s="281" t="s">
        <v>1081</v>
      </c>
      <c r="C7" s="281">
        <v>864</v>
      </c>
      <c r="D7" s="281">
        <v>86</v>
      </c>
    </row>
    <row r="8" spans="1:4">
      <c r="A8" s="281"/>
      <c r="B8" s="281" t="s">
        <v>1129</v>
      </c>
      <c r="C8" s="281">
        <v>907</v>
      </c>
      <c r="D8" s="281">
        <v>91</v>
      </c>
    </row>
    <row r="9" spans="1:4">
      <c r="A9" s="281"/>
      <c r="B9" s="281" t="s">
        <v>1130</v>
      </c>
      <c r="C9" s="281">
        <v>893</v>
      </c>
      <c r="D9" s="281">
        <v>91</v>
      </c>
    </row>
    <row r="10" spans="1:4">
      <c r="A10" s="281"/>
      <c r="B10" s="281" t="s">
        <v>1131</v>
      </c>
      <c r="C10" s="281">
        <v>875</v>
      </c>
      <c r="D10" s="281">
        <v>86</v>
      </c>
    </row>
    <row r="11" spans="1:4">
      <c r="A11" s="281"/>
      <c r="B11" s="281" t="s">
        <v>1132</v>
      </c>
      <c r="C11" s="281">
        <v>911</v>
      </c>
      <c r="D11" s="281">
        <v>88</v>
      </c>
    </row>
    <row r="12" spans="1:4">
      <c r="A12" s="281"/>
      <c r="B12" s="281" t="s">
        <v>1133</v>
      </c>
      <c r="C12" s="281">
        <v>922</v>
      </c>
      <c r="D12" s="281">
        <v>93</v>
      </c>
    </row>
    <row r="13" spans="1:4">
      <c r="A13" s="281"/>
      <c r="B13" s="281" t="s">
        <v>1134</v>
      </c>
      <c r="C13" s="281">
        <v>840</v>
      </c>
      <c r="D13" s="281">
        <v>91</v>
      </c>
    </row>
    <row r="14" spans="1:4">
      <c r="A14" s="281">
        <v>2006</v>
      </c>
      <c r="B14" s="281" t="s">
        <v>1077</v>
      </c>
      <c r="C14" s="281">
        <v>909</v>
      </c>
      <c r="D14" s="281">
        <v>91</v>
      </c>
    </row>
    <row r="15" spans="1:4">
      <c r="A15" s="281"/>
      <c r="B15" s="281" t="s">
        <v>1078</v>
      </c>
      <c r="C15" s="281">
        <v>897</v>
      </c>
      <c r="D15" s="281">
        <v>89</v>
      </c>
    </row>
    <row r="16" spans="1:4">
      <c r="A16" s="281"/>
      <c r="B16" s="281" t="s">
        <v>1079</v>
      </c>
      <c r="C16" s="281">
        <v>885</v>
      </c>
      <c r="D16" s="281">
        <v>87</v>
      </c>
    </row>
    <row r="17" spans="1:4">
      <c r="A17" s="281"/>
      <c r="B17" s="281" t="s">
        <v>1080</v>
      </c>
      <c r="C17" s="281">
        <v>856</v>
      </c>
      <c r="D17" s="281">
        <v>82</v>
      </c>
    </row>
    <row r="18" spans="1:4">
      <c r="A18" s="281"/>
      <c r="B18" s="281" t="s">
        <v>586</v>
      </c>
      <c r="C18" s="281">
        <v>825</v>
      </c>
      <c r="D18" s="281">
        <v>81</v>
      </c>
    </row>
    <row r="19" spans="1:4">
      <c r="A19" s="281"/>
      <c r="B19" s="281" t="s">
        <v>1081</v>
      </c>
      <c r="C19" s="281">
        <v>815</v>
      </c>
      <c r="D19" s="281">
        <v>77</v>
      </c>
    </row>
    <row r="20" spans="1:4">
      <c r="A20" s="281"/>
      <c r="B20" s="281" t="s">
        <v>1129</v>
      </c>
      <c r="C20" s="281">
        <v>799</v>
      </c>
      <c r="D20" s="281">
        <v>76</v>
      </c>
    </row>
    <row r="21" spans="1:4">
      <c r="A21" s="281"/>
      <c r="B21" s="281" t="s">
        <v>1130</v>
      </c>
      <c r="C21" s="281">
        <v>813</v>
      </c>
      <c r="D21" s="281">
        <v>85</v>
      </c>
    </row>
    <row r="22" spans="1:4">
      <c r="A22" s="281"/>
      <c r="B22" s="281" t="s">
        <v>1131</v>
      </c>
      <c r="C22" s="281">
        <v>788</v>
      </c>
      <c r="D22" s="281">
        <v>76</v>
      </c>
    </row>
    <row r="23" spans="1:4">
      <c r="A23" s="281"/>
      <c r="B23" s="281" t="s">
        <v>1132</v>
      </c>
      <c r="C23" s="281">
        <v>777</v>
      </c>
      <c r="D23" s="281">
        <v>75</v>
      </c>
    </row>
    <row r="24" spans="1:4">
      <c r="A24" s="281"/>
      <c r="B24" s="281" t="s">
        <v>1133</v>
      </c>
      <c r="C24" s="281">
        <v>786</v>
      </c>
      <c r="D24" s="281">
        <v>77</v>
      </c>
    </row>
    <row r="25" spans="1:4">
      <c r="A25" s="281"/>
      <c r="B25" s="281" t="s">
        <v>1134</v>
      </c>
      <c r="C25" s="281">
        <v>798</v>
      </c>
      <c r="D25" s="281">
        <v>97</v>
      </c>
    </row>
  </sheetData>
  <printOptions gridLinesSet="0"/>
  <pageMargins left="0.75" right="0.75" top="1" bottom="1" header="0.5" footer="0.5"/>
  <pageSetup orientation="portrait" verticalDpi="0" r:id="rId1"/>
  <headerFooter alignWithMargins="0">
    <oddHeader>&amp;A</oddHeader>
    <oddFooter>Page &amp;P</oddFooter>
  </headerFooter>
  <drawing r:id="rId2"/>
</worksheet>
</file>

<file path=xl/worksheets/sheet47.xml><?xml version="1.0" encoding="utf-8"?>
<worksheet xmlns="http://schemas.openxmlformats.org/spreadsheetml/2006/main" xmlns:r="http://schemas.openxmlformats.org/officeDocument/2006/relationships">
  <sheetPr codeName="Sheet47"/>
  <dimension ref="A1:C13"/>
  <sheetViews>
    <sheetView showGridLines="0" workbookViewId="0"/>
  </sheetViews>
  <sheetFormatPr defaultRowHeight="15"/>
  <cols>
    <col min="1" max="1" width="9.140625" style="183"/>
    <col min="2" max="2" width="15.7109375" style="183" customWidth="1"/>
    <col min="3" max="3" width="17.85546875" style="183" customWidth="1"/>
    <col min="4" max="16384" width="9.140625" style="183"/>
  </cols>
  <sheetData>
    <row r="1" spans="1:3">
      <c r="A1" s="282" t="s">
        <v>26</v>
      </c>
      <c r="B1" s="283" t="s">
        <v>1135</v>
      </c>
      <c r="C1" s="283" t="s">
        <v>1136</v>
      </c>
    </row>
    <row r="2" spans="1:3">
      <c r="A2" s="284" t="s">
        <v>1077</v>
      </c>
      <c r="B2" s="285">
        <v>6897</v>
      </c>
      <c r="C2" s="285">
        <v>1983</v>
      </c>
    </row>
    <row r="3" spans="1:3">
      <c r="A3" s="284" t="s">
        <v>1078</v>
      </c>
      <c r="B3" s="285">
        <v>7732</v>
      </c>
      <c r="C3" s="285">
        <v>5547</v>
      </c>
    </row>
    <row r="4" spans="1:3">
      <c r="A4" s="284" t="s">
        <v>1079</v>
      </c>
      <c r="B4" s="285">
        <v>4500</v>
      </c>
      <c r="C4" s="285">
        <v>7330</v>
      </c>
    </row>
    <row r="5" spans="1:3">
      <c r="A5" s="284" t="s">
        <v>1080</v>
      </c>
      <c r="B5" s="285">
        <v>3122</v>
      </c>
      <c r="C5" s="285">
        <v>9832</v>
      </c>
    </row>
    <row r="6" spans="1:3">
      <c r="A6" s="284" t="s">
        <v>586</v>
      </c>
      <c r="B6" s="285">
        <v>893</v>
      </c>
      <c r="C6" s="285">
        <v>10739</v>
      </c>
    </row>
    <row r="7" spans="1:3">
      <c r="A7" s="284" t="s">
        <v>1081</v>
      </c>
      <c r="B7" s="285">
        <v>734</v>
      </c>
      <c r="C7" s="285">
        <v>16453</v>
      </c>
    </row>
    <row r="8" spans="1:3">
      <c r="A8" s="284" t="s">
        <v>1129</v>
      </c>
      <c r="B8" s="285">
        <v>891</v>
      </c>
      <c r="C8" s="285">
        <v>15874</v>
      </c>
    </row>
    <row r="9" spans="1:3">
      <c r="A9" s="284" t="s">
        <v>1130</v>
      </c>
      <c r="B9" s="285">
        <v>559</v>
      </c>
      <c r="C9" s="285">
        <v>9833</v>
      </c>
    </row>
    <row r="10" spans="1:3">
      <c r="A10" s="284" t="s">
        <v>1131</v>
      </c>
      <c r="B10" s="285">
        <v>5433</v>
      </c>
      <c r="C10" s="285">
        <v>3244</v>
      </c>
    </row>
    <row r="11" spans="1:3">
      <c r="A11" s="284" t="s">
        <v>1132</v>
      </c>
      <c r="B11" s="285">
        <v>8734</v>
      </c>
      <c r="C11" s="285">
        <v>2873</v>
      </c>
    </row>
    <row r="12" spans="1:3">
      <c r="A12" s="284" t="s">
        <v>1133</v>
      </c>
      <c r="B12" s="285">
        <v>11873</v>
      </c>
      <c r="C12" s="285">
        <v>3459</v>
      </c>
    </row>
    <row r="13" spans="1:3">
      <c r="A13" s="284" t="s">
        <v>1134</v>
      </c>
      <c r="B13" s="285">
        <v>18730</v>
      </c>
      <c r="C13" s="285">
        <v>5433</v>
      </c>
    </row>
  </sheetData>
  <pageMargins left="0.75" right="0.75" top="1" bottom="1" header="0.5" footer="0.5"/>
  <headerFooter alignWithMargins="0"/>
  <drawing r:id="rId1"/>
</worksheet>
</file>

<file path=xl/worksheets/sheet48.xml><?xml version="1.0" encoding="utf-8"?>
<worksheet xmlns="http://schemas.openxmlformats.org/spreadsheetml/2006/main" xmlns:r="http://schemas.openxmlformats.org/officeDocument/2006/relationships">
  <sheetPr codeName="Sheet48"/>
  <dimension ref="A1:N13"/>
  <sheetViews>
    <sheetView showGridLines="0" workbookViewId="0"/>
  </sheetViews>
  <sheetFormatPr defaultRowHeight="15"/>
  <cols>
    <col min="1" max="1" width="9.140625" style="183"/>
    <col min="2" max="2" width="12.42578125" style="183" customWidth="1"/>
    <col min="3" max="3" width="11.28515625" style="183" bestFit="1" customWidth="1"/>
    <col min="4" max="10" width="10.5703125" style="183" bestFit="1" customWidth="1"/>
    <col min="11" max="14" width="11.28515625" style="183" bestFit="1" customWidth="1"/>
    <col min="15" max="16384" width="9.140625" style="183"/>
  </cols>
  <sheetData>
    <row r="1" spans="1:14">
      <c r="A1" s="286"/>
      <c r="B1" s="287">
        <v>0</v>
      </c>
      <c r="C1" s="287">
        <f t="shared" ref="C1:N1" si="0">B1+0.3</f>
        <v>0.3</v>
      </c>
      <c r="D1" s="287">
        <f t="shared" si="0"/>
        <v>0.6</v>
      </c>
      <c r="E1" s="287">
        <f t="shared" si="0"/>
        <v>0.89999999999999991</v>
      </c>
      <c r="F1" s="287">
        <f t="shared" si="0"/>
        <v>1.2</v>
      </c>
      <c r="G1" s="287">
        <f t="shared" si="0"/>
        <v>1.5</v>
      </c>
      <c r="H1" s="287">
        <f t="shared" si="0"/>
        <v>1.8</v>
      </c>
      <c r="I1" s="287">
        <f t="shared" si="0"/>
        <v>2.1</v>
      </c>
      <c r="J1" s="287">
        <f t="shared" si="0"/>
        <v>2.4</v>
      </c>
      <c r="K1" s="287">
        <f t="shared" si="0"/>
        <v>2.6999999999999997</v>
      </c>
      <c r="L1" s="287">
        <f t="shared" si="0"/>
        <v>2.9999999999999996</v>
      </c>
      <c r="M1" s="287">
        <f t="shared" si="0"/>
        <v>3.2999999999999994</v>
      </c>
      <c r="N1" s="287">
        <f t="shared" si="0"/>
        <v>3.5999999999999992</v>
      </c>
    </row>
    <row r="2" spans="1:14">
      <c r="A2" s="287">
        <v>100</v>
      </c>
      <c r="B2" s="288">
        <f t="shared" ref="B2:N13" si="1">SIN(B$1)+SIN($A2)</f>
        <v>-0.50636564110975879</v>
      </c>
      <c r="C2" s="288">
        <f t="shared" si="1"/>
        <v>-0.21084543444841924</v>
      </c>
      <c r="D2" s="288">
        <f t="shared" si="1"/>
        <v>5.8276832285276581E-2</v>
      </c>
      <c r="E2" s="288">
        <f t="shared" si="1"/>
        <v>0.27696126851772451</v>
      </c>
      <c r="F2" s="288">
        <f t="shared" si="1"/>
        <v>0.4256734448574675</v>
      </c>
      <c r="G2" s="288">
        <f t="shared" si="1"/>
        <v>0.49112934549429565</v>
      </c>
      <c r="H2" s="288">
        <f t="shared" si="1"/>
        <v>0.46748198976843636</v>
      </c>
      <c r="I2" s="288">
        <f t="shared" si="1"/>
        <v>0.35684372553911492</v>
      </c>
      <c r="J2" s="288">
        <f t="shared" si="1"/>
        <v>0.16909753944139216</v>
      </c>
      <c r="K2" s="288">
        <f t="shared" si="1"/>
        <v>-7.8985760875928623E-2</v>
      </c>
      <c r="L2" s="288">
        <f t="shared" si="1"/>
        <v>-0.36524563304989111</v>
      </c>
      <c r="M2" s="288">
        <f t="shared" si="1"/>
        <v>-0.66411133525300658</v>
      </c>
      <c r="N2" s="288">
        <f t="shared" si="1"/>
        <v>-0.94888608440461053</v>
      </c>
    </row>
    <row r="3" spans="1:14">
      <c r="A3" s="287">
        <f>A2+0.3</f>
        <v>100.3</v>
      </c>
      <c r="B3" s="288">
        <f t="shared" si="1"/>
        <v>-0.22891692244520673</v>
      </c>
      <c r="C3" s="288">
        <f t="shared" si="1"/>
        <v>6.6603284216132819E-2</v>
      </c>
      <c r="D3" s="288">
        <f t="shared" si="1"/>
        <v>0.33572555094982864</v>
      </c>
      <c r="E3" s="288">
        <f t="shared" si="1"/>
        <v>0.55440998718227652</v>
      </c>
      <c r="F3" s="288">
        <f t="shared" si="1"/>
        <v>0.70312216352201951</v>
      </c>
      <c r="G3" s="288">
        <f t="shared" si="1"/>
        <v>0.76857806415884777</v>
      </c>
      <c r="H3" s="288">
        <f t="shared" si="1"/>
        <v>0.74493070843298836</v>
      </c>
      <c r="I3" s="288">
        <f t="shared" si="1"/>
        <v>0.63429244420366704</v>
      </c>
      <c r="J3" s="288">
        <f t="shared" si="1"/>
        <v>0.44654625810594423</v>
      </c>
      <c r="K3" s="288">
        <f t="shared" si="1"/>
        <v>0.19846295778862344</v>
      </c>
      <c r="L3" s="288">
        <f t="shared" si="1"/>
        <v>-8.779691438533907E-2</v>
      </c>
      <c r="M3" s="288">
        <f t="shared" si="1"/>
        <v>-0.38666261658845447</v>
      </c>
      <c r="N3" s="288">
        <f t="shared" si="1"/>
        <v>-0.67143736574005841</v>
      </c>
    </row>
    <row r="4" spans="1:14">
      <c r="A4" s="287">
        <f t="shared" ref="A4:A13" si="2">A3+0.3</f>
        <v>100.6</v>
      </c>
      <c r="B4" s="288">
        <f t="shared" si="1"/>
        <v>6.898026312927355E-2</v>
      </c>
      <c r="C4" s="288">
        <f t="shared" si="1"/>
        <v>0.36450046979061312</v>
      </c>
      <c r="D4" s="288">
        <f t="shared" si="1"/>
        <v>0.63362273652430889</v>
      </c>
      <c r="E4" s="288">
        <f t="shared" si="1"/>
        <v>0.85230717275675683</v>
      </c>
      <c r="F4" s="288">
        <f t="shared" si="1"/>
        <v>1.0010193490964998</v>
      </c>
      <c r="G4" s="288">
        <f t="shared" si="1"/>
        <v>1.0664752497333281</v>
      </c>
      <c r="H4" s="288">
        <f t="shared" si="1"/>
        <v>1.0428278940074687</v>
      </c>
      <c r="I4" s="288">
        <f t="shared" si="1"/>
        <v>0.93218962977814723</v>
      </c>
      <c r="J4" s="288">
        <f t="shared" si="1"/>
        <v>0.74444344368042448</v>
      </c>
      <c r="K4" s="288">
        <f t="shared" si="1"/>
        <v>0.49636014336310375</v>
      </c>
      <c r="L4" s="288">
        <f t="shared" si="1"/>
        <v>0.21010027118914121</v>
      </c>
      <c r="M4" s="288">
        <f t="shared" si="1"/>
        <v>-8.8765431013974216E-2</v>
      </c>
      <c r="N4" s="288">
        <f t="shared" si="1"/>
        <v>-0.37354018016557811</v>
      </c>
    </row>
    <row r="5" spans="1:14">
      <c r="A5" s="287">
        <f t="shared" si="2"/>
        <v>100.89999999999999</v>
      </c>
      <c r="B5" s="288">
        <f t="shared" si="1"/>
        <v>0.36071564723896821</v>
      </c>
      <c r="C5" s="288">
        <f t="shared" si="1"/>
        <v>0.6562358539003077</v>
      </c>
      <c r="D5" s="288">
        <f t="shared" si="1"/>
        <v>0.92535812063400358</v>
      </c>
      <c r="E5" s="288">
        <f t="shared" si="1"/>
        <v>1.1440425568664514</v>
      </c>
      <c r="F5" s="288">
        <f t="shared" si="1"/>
        <v>1.2927547332061944</v>
      </c>
      <c r="G5" s="288">
        <f t="shared" si="1"/>
        <v>1.3582106338430227</v>
      </c>
      <c r="H5" s="288">
        <f t="shared" si="1"/>
        <v>1.3345632781171632</v>
      </c>
      <c r="I5" s="288">
        <f t="shared" si="1"/>
        <v>1.2239250138878419</v>
      </c>
      <c r="J5" s="288">
        <f t="shared" si="1"/>
        <v>1.0361788277901192</v>
      </c>
      <c r="K5" s="288">
        <f t="shared" si="1"/>
        <v>0.78809552747279832</v>
      </c>
      <c r="L5" s="288">
        <f t="shared" si="1"/>
        <v>0.50183565529883589</v>
      </c>
      <c r="M5" s="288">
        <f t="shared" si="1"/>
        <v>0.20296995309572044</v>
      </c>
      <c r="N5" s="288">
        <f t="shared" si="1"/>
        <v>-8.1804796055883477E-2</v>
      </c>
    </row>
    <row r="6" spans="1:14">
      <c r="A6" s="287">
        <f t="shared" si="2"/>
        <v>101.19999999999999</v>
      </c>
      <c r="B6" s="288">
        <f t="shared" si="1"/>
        <v>0.62022937688262003</v>
      </c>
      <c r="C6" s="288">
        <f t="shared" si="1"/>
        <v>0.91574958354395952</v>
      </c>
      <c r="D6" s="288">
        <f t="shared" si="1"/>
        <v>1.1848718502776554</v>
      </c>
      <c r="E6" s="288">
        <f t="shared" si="1"/>
        <v>1.4035562865101032</v>
      </c>
      <c r="F6" s="288">
        <f t="shared" si="1"/>
        <v>1.5522684628498462</v>
      </c>
      <c r="G6" s="288">
        <f t="shared" si="1"/>
        <v>1.6177243634866745</v>
      </c>
      <c r="H6" s="288">
        <f t="shared" si="1"/>
        <v>1.5940770077608151</v>
      </c>
      <c r="I6" s="288">
        <f t="shared" si="1"/>
        <v>1.4834387435314937</v>
      </c>
      <c r="J6" s="288">
        <f t="shared" si="1"/>
        <v>1.295692557433771</v>
      </c>
      <c r="K6" s="288">
        <f t="shared" si="1"/>
        <v>1.0476092571164501</v>
      </c>
      <c r="L6" s="288">
        <f t="shared" si="1"/>
        <v>0.76134938494248772</v>
      </c>
      <c r="M6" s="288">
        <f t="shared" si="1"/>
        <v>0.46248368273937224</v>
      </c>
      <c r="N6" s="288">
        <f t="shared" si="1"/>
        <v>0.17770893358776835</v>
      </c>
    </row>
    <row r="7" spans="1:14">
      <c r="A7" s="287">
        <f t="shared" si="2"/>
        <v>101.49999999999999</v>
      </c>
      <c r="B7" s="288">
        <f t="shared" si="1"/>
        <v>0.82433986348824184</v>
      </c>
      <c r="C7" s="288">
        <f t="shared" si="1"/>
        <v>1.1198600701495813</v>
      </c>
      <c r="D7" s="288">
        <f t="shared" si="1"/>
        <v>1.3889823368832772</v>
      </c>
      <c r="E7" s="288">
        <f t="shared" si="1"/>
        <v>1.6076667731157253</v>
      </c>
      <c r="F7" s="288">
        <f t="shared" si="1"/>
        <v>1.7563789494554682</v>
      </c>
      <c r="G7" s="288">
        <f t="shared" si="1"/>
        <v>1.8218348500922963</v>
      </c>
      <c r="H7" s="288">
        <f t="shared" si="1"/>
        <v>1.7981874943664371</v>
      </c>
      <c r="I7" s="288">
        <f t="shared" si="1"/>
        <v>1.6875492301371156</v>
      </c>
      <c r="J7" s="288">
        <f t="shared" si="1"/>
        <v>1.4998030440393928</v>
      </c>
      <c r="K7" s="288">
        <f t="shared" si="1"/>
        <v>1.251719743722072</v>
      </c>
      <c r="L7" s="288">
        <f t="shared" si="1"/>
        <v>0.96545987154810953</v>
      </c>
      <c r="M7" s="288">
        <f t="shared" si="1"/>
        <v>0.66659416934499405</v>
      </c>
      <c r="N7" s="288">
        <f t="shared" si="1"/>
        <v>0.38181942019339016</v>
      </c>
    </row>
    <row r="8" spans="1:14">
      <c r="A8" s="287">
        <f t="shared" si="2"/>
        <v>101.79999999999998</v>
      </c>
      <c r="B8" s="288">
        <f t="shared" si="1"/>
        <v>0.95481452517965804</v>
      </c>
      <c r="C8" s="288">
        <f t="shared" si="1"/>
        <v>1.2503347318409976</v>
      </c>
      <c r="D8" s="288">
        <f t="shared" si="1"/>
        <v>1.5194569985746935</v>
      </c>
      <c r="E8" s="288">
        <f t="shared" si="1"/>
        <v>1.7381414348071413</v>
      </c>
      <c r="F8" s="288">
        <f t="shared" si="1"/>
        <v>1.8868536111468843</v>
      </c>
      <c r="G8" s="288">
        <f t="shared" si="1"/>
        <v>1.9523095117837124</v>
      </c>
      <c r="H8" s="288">
        <f t="shared" si="1"/>
        <v>1.9286621560578532</v>
      </c>
      <c r="I8" s="288">
        <f t="shared" si="1"/>
        <v>1.8180238918285316</v>
      </c>
      <c r="J8" s="288">
        <f t="shared" si="1"/>
        <v>1.6302777057308089</v>
      </c>
      <c r="K8" s="288">
        <f t="shared" si="1"/>
        <v>1.3821944054134883</v>
      </c>
      <c r="L8" s="288">
        <f t="shared" si="1"/>
        <v>1.0959345332395256</v>
      </c>
      <c r="M8" s="288">
        <f t="shared" si="1"/>
        <v>0.79706883103641024</v>
      </c>
      <c r="N8" s="288">
        <f t="shared" si="1"/>
        <v>0.5122940818848063</v>
      </c>
    </row>
    <row r="9" spans="1:14">
      <c r="A9" s="287">
        <f t="shared" si="2"/>
        <v>102.09999999999998</v>
      </c>
      <c r="B9" s="288">
        <f t="shared" si="1"/>
        <v>0.9999984490142938</v>
      </c>
      <c r="C9" s="288">
        <f t="shared" si="1"/>
        <v>1.2955186556756333</v>
      </c>
      <c r="D9" s="288">
        <f t="shared" si="1"/>
        <v>1.5646409224093292</v>
      </c>
      <c r="E9" s="288">
        <f t="shared" si="1"/>
        <v>1.7833253586417772</v>
      </c>
      <c r="F9" s="288">
        <f t="shared" si="1"/>
        <v>1.9320375349815202</v>
      </c>
      <c r="G9" s="288">
        <f t="shared" si="1"/>
        <v>1.9974934356183482</v>
      </c>
      <c r="H9" s="288">
        <f t="shared" si="1"/>
        <v>1.9738460798924891</v>
      </c>
      <c r="I9" s="288">
        <f t="shared" si="1"/>
        <v>1.8632078156631675</v>
      </c>
      <c r="J9" s="288">
        <f t="shared" si="1"/>
        <v>1.6754616295654448</v>
      </c>
      <c r="K9" s="288">
        <f t="shared" si="1"/>
        <v>1.4273783292481239</v>
      </c>
      <c r="L9" s="288">
        <f t="shared" si="1"/>
        <v>1.1411184570741615</v>
      </c>
      <c r="M9" s="288">
        <f t="shared" si="1"/>
        <v>0.84225275487104601</v>
      </c>
      <c r="N9" s="288">
        <f t="shared" si="1"/>
        <v>0.55747800571944217</v>
      </c>
    </row>
    <row r="10" spans="1:14">
      <c r="A10" s="287">
        <f t="shared" si="2"/>
        <v>102.39999999999998</v>
      </c>
      <c r="B10" s="288">
        <f t="shared" si="1"/>
        <v>0.95585548964507727</v>
      </c>
      <c r="C10" s="288">
        <f t="shared" si="1"/>
        <v>1.2513756963064169</v>
      </c>
      <c r="D10" s="288">
        <f t="shared" si="1"/>
        <v>1.5204979630401128</v>
      </c>
      <c r="E10" s="288">
        <f t="shared" si="1"/>
        <v>1.7391823992725606</v>
      </c>
      <c r="F10" s="288">
        <f t="shared" si="1"/>
        <v>1.8878945756123036</v>
      </c>
      <c r="G10" s="288">
        <f t="shared" si="1"/>
        <v>1.9533504762491316</v>
      </c>
      <c r="H10" s="288">
        <f t="shared" si="1"/>
        <v>1.9297031205232724</v>
      </c>
      <c r="I10" s="288">
        <f t="shared" si="1"/>
        <v>1.8190648562939509</v>
      </c>
      <c r="J10" s="288">
        <f t="shared" si="1"/>
        <v>1.6313186701962281</v>
      </c>
      <c r="K10" s="288">
        <f t="shared" si="1"/>
        <v>1.3832353698789075</v>
      </c>
      <c r="L10" s="288">
        <f t="shared" si="1"/>
        <v>1.0969754977049448</v>
      </c>
      <c r="M10" s="288">
        <f t="shared" si="1"/>
        <v>0.79810979550182948</v>
      </c>
      <c r="N10" s="288">
        <f t="shared" si="1"/>
        <v>0.51333504635022553</v>
      </c>
    </row>
    <row r="11" spans="1:14">
      <c r="A11" s="287">
        <f t="shared" si="2"/>
        <v>102.69999999999997</v>
      </c>
      <c r="B11" s="288">
        <f t="shared" si="1"/>
        <v>0.82632880616363813</v>
      </c>
      <c r="C11" s="288">
        <f t="shared" si="1"/>
        <v>1.1218490128249776</v>
      </c>
      <c r="D11" s="288">
        <f t="shared" si="1"/>
        <v>1.3909712795586735</v>
      </c>
      <c r="E11" s="288">
        <f t="shared" si="1"/>
        <v>1.6096557157911215</v>
      </c>
      <c r="F11" s="288">
        <f t="shared" si="1"/>
        <v>1.7583678921308645</v>
      </c>
      <c r="G11" s="288">
        <f t="shared" si="1"/>
        <v>1.8238237927676926</v>
      </c>
      <c r="H11" s="288">
        <f t="shared" si="1"/>
        <v>1.8001764370418334</v>
      </c>
      <c r="I11" s="288">
        <f t="shared" si="1"/>
        <v>1.6895381728125118</v>
      </c>
      <c r="J11" s="288">
        <f t="shared" si="1"/>
        <v>1.5017919867147891</v>
      </c>
      <c r="K11" s="288">
        <f t="shared" si="1"/>
        <v>1.2537086863974682</v>
      </c>
      <c r="L11" s="288">
        <f t="shared" si="1"/>
        <v>0.96744881422350582</v>
      </c>
      <c r="M11" s="288">
        <f t="shared" si="1"/>
        <v>0.66858311202039034</v>
      </c>
      <c r="N11" s="288">
        <f t="shared" si="1"/>
        <v>0.38380836286878645</v>
      </c>
    </row>
    <row r="12" spans="1:14">
      <c r="A12" s="287">
        <f t="shared" si="2"/>
        <v>102.99999999999997</v>
      </c>
      <c r="B12" s="288">
        <f t="shared" si="1"/>
        <v>0.62298863144237104</v>
      </c>
      <c r="C12" s="288">
        <f t="shared" si="1"/>
        <v>0.91850883810371053</v>
      </c>
      <c r="D12" s="288">
        <f t="shared" si="1"/>
        <v>1.1876311048374064</v>
      </c>
      <c r="E12" s="288">
        <f t="shared" si="1"/>
        <v>1.4063155410698545</v>
      </c>
      <c r="F12" s="288">
        <f t="shared" si="1"/>
        <v>1.5550277174095974</v>
      </c>
      <c r="G12" s="288">
        <f t="shared" si="1"/>
        <v>1.6204836180464255</v>
      </c>
      <c r="H12" s="288">
        <f t="shared" si="1"/>
        <v>1.5968362623205663</v>
      </c>
      <c r="I12" s="288">
        <f t="shared" si="1"/>
        <v>1.4861979980912448</v>
      </c>
      <c r="J12" s="288">
        <f t="shared" si="1"/>
        <v>1.298451811993522</v>
      </c>
      <c r="K12" s="288">
        <f t="shared" si="1"/>
        <v>1.0503685116762012</v>
      </c>
      <c r="L12" s="288">
        <f t="shared" si="1"/>
        <v>0.76410863950223873</v>
      </c>
      <c r="M12" s="288">
        <f t="shared" si="1"/>
        <v>0.46524293729912325</v>
      </c>
      <c r="N12" s="288">
        <f t="shared" si="1"/>
        <v>0.18046818814751936</v>
      </c>
    </row>
    <row r="13" spans="1:14">
      <c r="A13" s="287">
        <f t="shared" si="2"/>
        <v>103.29999999999997</v>
      </c>
      <c r="B13" s="288">
        <f t="shared" si="1"/>
        <v>0.36399873769100471</v>
      </c>
      <c r="C13" s="288">
        <f t="shared" si="1"/>
        <v>0.65951894435234426</v>
      </c>
      <c r="D13" s="288">
        <f t="shared" si="1"/>
        <v>0.92864121108604003</v>
      </c>
      <c r="E13" s="288">
        <f t="shared" si="1"/>
        <v>1.1473256473184881</v>
      </c>
      <c r="F13" s="288">
        <f t="shared" si="1"/>
        <v>1.2960378236582311</v>
      </c>
      <c r="G13" s="288">
        <f t="shared" si="1"/>
        <v>1.3614937242950591</v>
      </c>
      <c r="H13" s="288">
        <f t="shared" si="1"/>
        <v>1.3378463685691999</v>
      </c>
      <c r="I13" s="288">
        <f t="shared" si="1"/>
        <v>1.2272081043398784</v>
      </c>
      <c r="J13" s="288">
        <f t="shared" si="1"/>
        <v>1.0394619182421556</v>
      </c>
      <c r="K13" s="288">
        <f t="shared" si="1"/>
        <v>0.79137861792483488</v>
      </c>
      <c r="L13" s="288">
        <f t="shared" si="1"/>
        <v>0.50511874575087234</v>
      </c>
      <c r="M13" s="288">
        <f t="shared" si="1"/>
        <v>0.20625304354775695</v>
      </c>
      <c r="N13" s="288">
        <f t="shared" si="1"/>
        <v>-7.852170560384697E-2</v>
      </c>
    </row>
  </sheetData>
  <pageMargins left="0.75" right="0.75" top="1" bottom="1" header="0.5" footer="0.5"/>
  <headerFooter alignWithMargins="0"/>
  <drawing r:id="rId1"/>
</worksheet>
</file>

<file path=xl/worksheets/sheet49.xml><?xml version="1.0" encoding="utf-8"?>
<worksheet xmlns="http://schemas.openxmlformats.org/spreadsheetml/2006/main" xmlns:r="http://schemas.openxmlformats.org/officeDocument/2006/relationships">
  <sheetPr codeName="Sheet49"/>
  <dimension ref="A1:D9"/>
  <sheetViews>
    <sheetView showGridLines="0" workbookViewId="0">
      <selection activeCell="B2" sqref="B2:D9"/>
    </sheetView>
  </sheetViews>
  <sheetFormatPr defaultRowHeight="15"/>
  <cols>
    <col min="1" max="1" width="11.7109375" style="183" customWidth="1"/>
    <col min="2" max="4" width="9.42578125" style="183" customWidth="1"/>
    <col min="5" max="5" width="12.85546875" style="183" customWidth="1"/>
    <col min="6" max="16384" width="9.140625" style="183"/>
  </cols>
  <sheetData>
    <row r="1" spans="1:4" ht="30">
      <c r="A1" s="273" t="s">
        <v>1137</v>
      </c>
      <c r="B1" s="289" t="s">
        <v>1138</v>
      </c>
      <c r="C1" s="289" t="s">
        <v>1139</v>
      </c>
      <c r="D1" s="289" t="s">
        <v>1140</v>
      </c>
    </row>
    <row r="2" spans="1:4">
      <c r="A2" s="179" t="s">
        <v>1141</v>
      </c>
      <c r="B2" s="179">
        <v>285</v>
      </c>
      <c r="C2" s="179">
        <v>12</v>
      </c>
      <c r="D2" s="179">
        <v>37</v>
      </c>
    </row>
    <row r="3" spans="1:4">
      <c r="A3" s="179" t="s">
        <v>1142</v>
      </c>
      <c r="B3" s="179">
        <v>442</v>
      </c>
      <c r="C3" s="179">
        <v>3</v>
      </c>
      <c r="D3" s="179">
        <v>20</v>
      </c>
    </row>
    <row r="4" spans="1:4">
      <c r="A4" s="179" t="s">
        <v>517</v>
      </c>
      <c r="B4" s="179">
        <v>240</v>
      </c>
      <c r="C4" s="179">
        <v>5</v>
      </c>
      <c r="D4" s="179">
        <v>28</v>
      </c>
    </row>
    <row r="5" spans="1:4">
      <c r="A5" s="179" t="s">
        <v>1143</v>
      </c>
      <c r="B5" s="179">
        <v>275</v>
      </c>
      <c r="C5" s="179">
        <v>18</v>
      </c>
      <c r="D5" s="179">
        <v>43</v>
      </c>
    </row>
    <row r="6" spans="1:4">
      <c r="A6" s="179" t="s">
        <v>1144</v>
      </c>
      <c r="B6" s="179">
        <v>290</v>
      </c>
      <c r="C6" s="179">
        <v>1</v>
      </c>
      <c r="D6" s="179">
        <v>2</v>
      </c>
    </row>
    <row r="7" spans="1:4">
      <c r="A7" s="179" t="s">
        <v>1145</v>
      </c>
      <c r="B7" s="179">
        <v>380</v>
      </c>
      <c r="C7" s="179">
        <v>18</v>
      </c>
      <c r="D7" s="179">
        <v>15</v>
      </c>
    </row>
    <row r="8" spans="1:4">
      <c r="A8" s="179" t="s">
        <v>1146</v>
      </c>
      <c r="B8" s="179">
        <v>188</v>
      </c>
      <c r="C8" s="179">
        <v>13</v>
      </c>
      <c r="D8" s="179">
        <v>13</v>
      </c>
    </row>
    <row r="9" spans="1:4">
      <c r="A9" s="179" t="s">
        <v>1147</v>
      </c>
      <c r="B9" s="179">
        <v>301</v>
      </c>
      <c r="C9" s="179">
        <v>7</v>
      </c>
      <c r="D9" s="179">
        <v>32</v>
      </c>
    </row>
  </sheetData>
  <pageMargins left="0.75" right="0.75" top="1" bottom="1" header="0.5" footer="0.5"/>
  <headerFooter alignWithMargins="0"/>
  <drawing r:id="rId1"/>
</worksheet>
</file>

<file path=xl/worksheets/sheet50.xml><?xml version="1.0" encoding="utf-8"?>
<worksheet xmlns="http://schemas.openxmlformats.org/spreadsheetml/2006/main" xmlns:r="http://schemas.openxmlformats.org/officeDocument/2006/relationships">
  <sheetPr codeName="Sheet50"/>
  <dimension ref="A1:E9"/>
  <sheetViews>
    <sheetView showGridLines="0" workbookViewId="0">
      <selection activeCell="B11" sqref="B11"/>
    </sheetView>
  </sheetViews>
  <sheetFormatPr defaultRowHeight="15"/>
  <cols>
    <col min="1" max="1" width="12.5703125" style="183" customWidth="1"/>
    <col min="2" max="3" width="13.140625" style="183" customWidth="1"/>
    <col min="4" max="5" width="8" style="183" customWidth="1"/>
    <col min="6" max="6" width="13.42578125" style="183" customWidth="1"/>
    <col min="7" max="16384" width="9.140625" style="183"/>
  </cols>
  <sheetData>
    <row r="1" spans="1:5" ht="18.75">
      <c r="A1" s="290" t="s">
        <v>1148</v>
      </c>
    </row>
    <row r="2" spans="1:5">
      <c r="A2" s="235"/>
    </row>
    <row r="3" spans="1:5">
      <c r="A3" s="235"/>
      <c r="B3" s="291" t="s">
        <v>1149</v>
      </c>
      <c r="C3" s="291" t="s">
        <v>1150</v>
      </c>
    </row>
    <row r="4" spans="1:5">
      <c r="A4" s="265" t="s">
        <v>12</v>
      </c>
      <c r="B4" s="87">
        <v>21704714</v>
      </c>
      <c r="C4" s="87">
        <v>17987034</v>
      </c>
      <c r="D4" s="292"/>
      <c r="E4" s="292"/>
    </row>
    <row r="5" spans="1:5">
      <c r="A5" s="265" t="s">
        <v>9</v>
      </c>
      <c r="B5" s="87">
        <v>8774099</v>
      </c>
      <c r="C5" s="87">
        <v>12214447</v>
      </c>
      <c r="D5" s="292"/>
      <c r="E5" s="292"/>
    </row>
    <row r="6" spans="1:5" ht="15.75" thickBot="1">
      <c r="A6" s="265" t="s">
        <v>15</v>
      </c>
      <c r="B6" s="293">
        <v>12094215</v>
      </c>
      <c r="C6" s="293">
        <v>10873099</v>
      </c>
      <c r="D6" s="292"/>
      <c r="E6" s="292"/>
    </row>
    <row r="7" spans="1:5" ht="15.75" thickTop="1">
      <c r="A7" s="265" t="s">
        <v>25</v>
      </c>
      <c r="B7" s="87">
        <f>SUM(B4:B6)</f>
        <v>42573028</v>
      </c>
      <c r="C7" s="87">
        <f>SUM(C4:C6)</f>
        <v>41074580</v>
      </c>
    </row>
    <row r="8" spans="1:5">
      <c r="A8" s="278"/>
      <c r="B8" s="87"/>
      <c r="C8" s="87"/>
    </row>
    <row r="9" spans="1:5">
      <c r="B9" s="294"/>
      <c r="C9" s="294"/>
    </row>
  </sheetData>
  <pageMargins left="0.75" right="0.75" top="1" bottom="1" header="0.5" footer="0.5"/>
  <headerFooter alignWithMargins="0"/>
  <drawing r:id="rId1"/>
</worksheet>
</file>

<file path=xl/worksheets/sheet51.xml><?xml version="1.0" encoding="utf-8"?>
<worksheet xmlns="http://schemas.openxmlformats.org/spreadsheetml/2006/main" xmlns:r="http://schemas.openxmlformats.org/officeDocument/2006/relationships">
  <sheetPr codeName="Sheet51"/>
  <dimension ref="A1"/>
  <sheetViews>
    <sheetView workbookViewId="0"/>
  </sheetViews>
  <sheetFormatPr defaultRowHeight="12.75"/>
  <sheetData/>
  <pageMargins left="0.7" right="0.7" top="0.75" bottom="0.75" header="0.3" footer="0.3"/>
</worksheet>
</file>

<file path=xl/worksheets/sheet52.xml><?xml version="1.0" encoding="utf-8"?>
<worksheet xmlns="http://schemas.openxmlformats.org/spreadsheetml/2006/main" xmlns:r="http://schemas.openxmlformats.org/officeDocument/2006/relationships">
  <sheetPr codeName="Sheet52"/>
  <dimension ref="A1:C6"/>
  <sheetViews>
    <sheetView workbookViewId="0"/>
  </sheetViews>
  <sheetFormatPr defaultRowHeight="15"/>
  <cols>
    <col min="1" max="1" width="9.140625" style="183"/>
    <col min="2" max="2" width="9.85546875" style="183" bestFit="1" customWidth="1"/>
    <col min="3" max="16384" width="9.140625" style="183"/>
  </cols>
  <sheetData>
    <row r="1" spans="1:3">
      <c r="A1" s="183" t="s">
        <v>312</v>
      </c>
      <c r="B1" s="183" t="s">
        <v>313</v>
      </c>
      <c r="C1" s="183" t="s">
        <v>314</v>
      </c>
    </row>
    <row r="2" spans="1:3">
      <c r="A2" s="183" t="s">
        <v>143</v>
      </c>
      <c r="B2" s="183">
        <v>345</v>
      </c>
      <c r="C2" s="183">
        <v>9</v>
      </c>
    </row>
    <row r="3" spans="1:3">
      <c r="A3" s="183" t="s">
        <v>140</v>
      </c>
      <c r="B3" s="183">
        <v>657</v>
      </c>
      <c r="C3" s="183">
        <v>5</v>
      </c>
    </row>
    <row r="4" spans="1:3">
      <c r="A4" s="183" t="s">
        <v>139</v>
      </c>
      <c r="B4" s="183">
        <v>456</v>
      </c>
      <c r="C4" s="183">
        <v>7</v>
      </c>
    </row>
    <row r="5" spans="1:3">
      <c r="A5" s="183" t="s">
        <v>149</v>
      </c>
      <c r="B5" s="183">
        <v>234</v>
      </c>
      <c r="C5" s="183">
        <v>3</v>
      </c>
    </row>
    <row r="6" spans="1:3">
      <c r="A6" s="183" t="s">
        <v>315</v>
      </c>
      <c r="B6" s="183">
        <v>890</v>
      </c>
      <c r="C6" s="183">
        <v>5</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sheetPr codeName="Sheet53"/>
  <dimension ref="A1:D10"/>
  <sheetViews>
    <sheetView showGridLines="0" workbookViewId="0"/>
  </sheetViews>
  <sheetFormatPr defaultRowHeight="15"/>
  <cols>
    <col min="1" max="2" width="9.140625" style="183"/>
    <col min="3" max="3" width="34" style="183" bestFit="1" customWidth="1"/>
    <col min="4" max="16384" width="9.140625" style="183"/>
  </cols>
  <sheetData>
    <row r="1" spans="1:4">
      <c r="A1" s="183" t="s">
        <v>316</v>
      </c>
    </row>
    <row r="2" spans="1:4" ht="15.75" thickBot="1">
      <c r="A2" s="183" t="s">
        <v>317</v>
      </c>
    </row>
    <row r="3" spans="1:4" ht="15.75" thickBot="1">
      <c r="A3" s="183" t="s">
        <v>318</v>
      </c>
      <c r="C3" s="202" t="s">
        <v>1160</v>
      </c>
      <c r="D3" s="307"/>
    </row>
    <row r="4" spans="1:4">
      <c r="A4" s="183" t="s">
        <v>319</v>
      </c>
    </row>
    <row r="5" spans="1:4">
      <c r="A5" s="183" t="s">
        <v>320</v>
      </c>
    </row>
    <row r="6" spans="1:4">
      <c r="A6" s="183" t="s">
        <v>321</v>
      </c>
    </row>
    <row r="7" spans="1:4">
      <c r="A7" s="183" t="s">
        <v>322</v>
      </c>
    </row>
    <row r="8" spans="1:4">
      <c r="A8" s="183" t="s">
        <v>323</v>
      </c>
    </row>
    <row r="9" spans="1:4">
      <c r="A9" s="183" t="s">
        <v>324</v>
      </c>
    </row>
    <row r="10" spans="1:4">
      <c r="A10" s="183" t="s">
        <v>325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sheetPr codeName="Sheet54"/>
  <dimension ref="A1:F10"/>
  <sheetViews>
    <sheetView showGridLines="0" workbookViewId="0"/>
  </sheetViews>
  <sheetFormatPr defaultRowHeight="15"/>
  <cols>
    <col min="1" max="3" width="9.140625" style="183"/>
    <col min="4" max="4" width="12.7109375" style="183" bestFit="1" customWidth="1"/>
    <col min="5" max="16384" width="9.140625" style="183"/>
  </cols>
  <sheetData>
    <row r="1" spans="1:6">
      <c r="A1" s="183">
        <v>12</v>
      </c>
    </row>
    <row r="2" spans="1:6" ht="15.75" thickBot="1">
      <c r="A2" s="183">
        <v>-5</v>
      </c>
    </row>
    <row r="3" spans="1:6" ht="15.75" thickBot="1">
      <c r="A3" s="183">
        <v>3</v>
      </c>
      <c r="C3" s="183" t="s">
        <v>326</v>
      </c>
      <c r="F3" s="307"/>
    </row>
    <row r="4" spans="1:6" ht="15.75" thickBot="1">
      <c r="A4" s="183">
        <v>2</v>
      </c>
    </row>
    <row r="5" spans="1:6" ht="15.75" thickBot="1">
      <c r="A5" s="183">
        <v>0</v>
      </c>
      <c r="D5" s="183" t="s">
        <v>327</v>
      </c>
      <c r="F5" s="307"/>
    </row>
    <row r="6" spans="1:6" ht="15.75" thickBot="1">
      <c r="A6" s="183">
        <v>6</v>
      </c>
    </row>
    <row r="7" spans="1:6" ht="15.75" thickBot="1">
      <c r="A7" s="183">
        <v>13</v>
      </c>
      <c r="D7" s="183" t="s">
        <v>328</v>
      </c>
      <c r="F7" s="307"/>
    </row>
    <row r="8" spans="1:6">
      <c r="A8" s="183">
        <v>7</v>
      </c>
    </row>
    <row r="9" spans="1:6">
      <c r="A9" s="183">
        <v>4</v>
      </c>
    </row>
    <row r="10" spans="1:6">
      <c r="A10" s="183">
        <v>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sheetPr codeName="Sheet55"/>
  <dimension ref="A1:E25"/>
  <sheetViews>
    <sheetView showGridLines="0" workbookViewId="0"/>
  </sheetViews>
  <sheetFormatPr defaultRowHeight="15"/>
  <cols>
    <col min="1" max="16384" width="9.140625" style="183"/>
  </cols>
  <sheetData>
    <row r="1" spans="1:4">
      <c r="A1" s="199" t="s">
        <v>329</v>
      </c>
      <c r="B1" s="199" t="s">
        <v>330</v>
      </c>
      <c r="C1" s="199" t="s">
        <v>331</v>
      </c>
      <c r="D1" s="199" t="s">
        <v>332</v>
      </c>
    </row>
    <row r="2" spans="1:4">
      <c r="A2" s="199" t="s">
        <v>333</v>
      </c>
      <c r="B2" s="199">
        <v>56</v>
      </c>
      <c r="C2" s="199">
        <v>67</v>
      </c>
      <c r="D2" s="199">
        <f>C2-B2</f>
        <v>11</v>
      </c>
    </row>
    <row r="3" spans="1:4">
      <c r="A3" s="199" t="s">
        <v>146</v>
      </c>
      <c r="B3" s="199">
        <v>59</v>
      </c>
      <c r="C3" s="199">
        <v>74</v>
      </c>
      <c r="D3" s="199">
        <f t="shared" ref="D3:D15" si="0">C3-B3</f>
        <v>15</v>
      </c>
    </row>
    <row r="4" spans="1:4">
      <c r="A4" s="199" t="s">
        <v>334</v>
      </c>
      <c r="B4" s="199">
        <v>98</v>
      </c>
      <c r="C4" s="199">
        <v>92</v>
      </c>
      <c r="D4" s="199">
        <f t="shared" si="0"/>
        <v>-6</v>
      </c>
    </row>
    <row r="5" spans="1:4">
      <c r="A5" s="199" t="s">
        <v>335</v>
      </c>
      <c r="B5" s="199">
        <v>78</v>
      </c>
      <c r="C5" s="199">
        <v>79</v>
      </c>
      <c r="D5" s="199">
        <f t="shared" si="0"/>
        <v>1</v>
      </c>
    </row>
    <row r="6" spans="1:4">
      <c r="A6" s="199" t="s">
        <v>336</v>
      </c>
      <c r="B6" s="199">
        <v>81</v>
      </c>
      <c r="C6" s="199">
        <v>100</v>
      </c>
      <c r="D6" s="199">
        <f t="shared" si="0"/>
        <v>19</v>
      </c>
    </row>
    <row r="7" spans="1:4">
      <c r="A7" s="199" t="s">
        <v>337</v>
      </c>
      <c r="B7" s="199">
        <v>92</v>
      </c>
      <c r="C7" s="199">
        <v>94</v>
      </c>
      <c r="D7" s="199">
        <f t="shared" si="0"/>
        <v>2</v>
      </c>
    </row>
    <row r="8" spans="1:4">
      <c r="A8" s="199" t="s">
        <v>338</v>
      </c>
      <c r="B8" s="199">
        <v>100</v>
      </c>
      <c r="C8" s="199">
        <v>100</v>
      </c>
      <c r="D8" s="199">
        <f t="shared" si="0"/>
        <v>0</v>
      </c>
    </row>
    <row r="9" spans="1:4">
      <c r="A9" s="199" t="s">
        <v>339</v>
      </c>
      <c r="B9" s="199">
        <v>92</v>
      </c>
      <c r="C9" s="199">
        <v>99</v>
      </c>
      <c r="D9" s="199">
        <f t="shared" si="0"/>
        <v>7</v>
      </c>
    </row>
    <row r="10" spans="1:4">
      <c r="A10" s="199" t="s">
        <v>340</v>
      </c>
      <c r="B10" s="199">
        <v>54</v>
      </c>
      <c r="C10" s="199">
        <v>69</v>
      </c>
      <c r="D10" s="199">
        <f t="shared" si="0"/>
        <v>15</v>
      </c>
    </row>
    <row r="11" spans="1:4">
      <c r="A11" s="199" t="s">
        <v>341</v>
      </c>
      <c r="B11" s="199">
        <v>91</v>
      </c>
      <c r="C11" s="199">
        <v>92</v>
      </c>
      <c r="D11" s="199">
        <f t="shared" si="0"/>
        <v>1</v>
      </c>
    </row>
    <row r="12" spans="1:4">
      <c r="A12" s="199" t="s">
        <v>342</v>
      </c>
      <c r="B12" s="199">
        <v>80</v>
      </c>
      <c r="C12" s="199">
        <v>88</v>
      </c>
      <c r="D12" s="199">
        <f t="shared" si="0"/>
        <v>8</v>
      </c>
    </row>
    <row r="13" spans="1:4">
      <c r="A13" s="199" t="s">
        <v>343</v>
      </c>
      <c r="B13" s="199">
        <v>45</v>
      </c>
      <c r="C13" s="199">
        <v>68</v>
      </c>
      <c r="D13" s="199">
        <f t="shared" si="0"/>
        <v>23</v>
      </c>
    </row>
    <row r="14" spans="1:4">
      <c r="A14" s="199" t="s">
        <v>344</v>
      </c>
      <c r="B14" s="199">
        <v>71</v>
      </c>
      <c r="C14" s="199">
        <v>92</v>
      </c>
      <c r="D14" s="199">
        <f t="shared" si="0"/>
        <v>21</v>
      </c>
    </row>
    <row r="15" spans="1:4">
      <c r="A15" s="199" t="s">
        <v>345</v>
      </c>
      <c r="B15" s="199">
        <v>94</v>
      </c>
      <c r="C15" s="199">
        <v>83</v>
      </c>
      <c r="D15" s="199">
        <f t="shared" si="0"/>
        <v>-11</v>
      </c>
    </row>
    <row r="17" spans="2:5" ht="15.75" thickBot="1"/>
    <row r="18" spans="2:5" ht="15.75" thickBot="1">
      <c r="B18" s="183" t="s">
        <v>346</v>
      </c>
      <c r="D18" s="308"/>
      <c r="E18" s="307"/>
    </row>
    <row r="19" spans="2:5" ht="15.75" thickBot="1"/>
    <row r="20" spans="2:5" ht="15.75" thickBot="1">
      <c r="B20" s="183" t="s">
        <v>347</v>
      </c>
      <c r="D20" s="308"/>
      <c r="E20" s="307"/>
    </row>
    <row r="22" spans="2:5" ht="15.75" thickBot="1"/>
    <row r="23" spans="2:5" ht="15.75" thickBot="1">
      <c r="B23" s="183" t="s">
        <v>348</v>
      </c>
      <c r="E23" s="307"/>
    </row>
    <row r="24" spans="2:5" ht="15.75" thickBot="1"/>
    <row r="25" spans="2:5" ht="15.75" thickBot="1">
      <c r="B25" s="183" t="s">
        <v>349</v>
      </c>
      <c r="E25" s="307"/>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sheetPr codeName="Sheet56"/>
  <dimension ref="A1:E54"/>
  <sheetViews>
    <sheetView workbookViewId="0">
      <selection activeCell="C13" sqref="C13"/>
    </sheetView>
  </sheetViews>
  <sheetFormatPr defaultRowHeight="12.75" outlineLevelRow="1"/>
  <cols>
    <col min="1" max="1" width="5.85546875" bestFit="1" customWidth="1"/>
    <col min="2" max="2" width="28.7109375" bestFit="1" customWidth="1"/>
  </cols>
  <sheetData>
    <row r="1" spans="1:5">
      <c r="C1" t="s">
        <v>1077</v>
      </c>
      <c r="D1" t="s">
        <v>1078</v>
      </c>
      <c r="E1" t="s">
        <v>1079</v>
      </c>
    </row>
    <row r="2" spans="1:5" outlineLevel="1">
      <c r="B2" t="s">
        <v>1190</v>
      </c>
      <c r="C2" s="346">
        <f>'Region 2'!$B$2</f>
        <v>5344</v>
      </c>
      <c r="D2" s="346">
        <f>'Region 2'!$C$2</f>
        <v>5211</v>
      </c>
      <c r="E2" s="346">
        <f>'Region 2'!$D$2</f>
        <v>5526</v>
      </c>
    </row>
    <row r="3" spans="1:5">
      <c r="A3" t="s">
        <v>1171</v>
      </c>
      <c r="C3" s="346">
        <f>SUM(C2)</f>
        <v>5344</v>
      </c>
      <c r="D3" s="346">
        <f>SUM(D2)</f>
        <v>5211</v>
      </c>
      <c r="E3" s="346">
        <f>SUM(E2)</f>
        <v>5526</v>
      </c>
    </row>
    <row r="4" spans="1:5" outlineLevel="1">
      <c r="B4" t="s">
        <v>1190</v>
      </c>
      <c r="C4" s="346">
        <f>'Region 3'!$D$2</f>
        <v>3453</v>
      </c>
      <c r="D4" s="346">
        <f>'Region 3'!$C$2</f>
        <v>3478</v>
      </c>
      <c r="E4" s="346">
        <f>'Region 3'!$B$2</f>
        <v>3301</v>
      </c>
    </row>
    <row r="5" spans="1:5">
      <c r="A5" t="s">
        <v>1178</v>
      </c>
      <c r="C5" s="346">
        <f>SUM(C4)</f>
        <v>3453</v>
      </c>
      <c r="D5" s="346">
        <f>SUM(D4)</f>
        <v>3478</v>
      </c>
      <c r="E5" s="346">
        <f>SUM(E4)</f>
        <v>3301</v>
      </c>
    </row>
    <row r="6" spans="1:5" outlineLevel="1">
      <c r="B6" t="s">
        <v>1190</v>
      </c>
      <c r="C6" s="346">
        <f>'Region 1'!$B$2</f>
        <v>1000</v>
      </c>
      <c r="D6" s="346">
        <f>'Region 1'!$C$2</f>
        <v>1094</v>
      </c>
      <c r="E6" s="346">
        <f>'Region 1'!$D$2</f>
        <v>1202</v>
      </c>
    </row>
    <row r="7" spans="1:5" outlineLevel="1">
      <c r="B7" t="s">
        <v>1190</v>
      </c>
      <c r="C7" s="346">
        <f>'Region 2'!$B$3</f>
        <v>5000</v>
      </c>
      <c r="D7" s="346">
        <f>'Region 2'!$C$3</f>
        <v>5600</v>
      </c>
      <c r="E7" s="346">
        <f>'Region 2'!$D$3</f>
        <v>5451</v>
      </c>
    </row>
    <row r="8" spans="1:5" outlineLevel="1">
      <c r="B8" t="s">
        <v>1190</v>
      </c>
      <c r="C8" s="346">
        <f>'Region 3'!$D$3</f>
        <v>3000</v>
      </c>
      <c r="D8" s="346">
        <f>'Region 3'!$C$3</f>
        <v>3246</v>
      </c>
      <c r="E8" s="346">
        <f>'Region 3'!$B$3</f>
        <v>3224</v>
      </c>
    </row>
    <row r="9" spans="1:5">
      <c r="A9" t="s">
        <v>1162</v>
      </c>
      <c r="C9" s="346">
        <f>SUM(C6:C8)</f>
        <v>9000</v>
      </c>
      <c r="D9" s="346">
        <f>SUM(D6:D8)</f>
        <v>9940</v>
      </c>
      <c r="E9" s="346">
        <f>SUM(E6:E8)</f>
        <v>9877</v>
      </c>
    </row>
    <row r="10" spans="1:5" outlineLevel="1">
      <c r="B10" t="s">
        <v>1190</v>
      </c>
      <c r="C10" s="346">
        <f>'Region 1'!$B$3</f>
        <v>1188</v>
      </c>
      <c r="D10" s="346">
        <f>'Region 1'!$C$3</f>
        <v>1324</v>
      </c>
      <c r="E10" s="346">
        <f>'Region 1'!$D$3</f>
        <v>1236</v>
      </c>
    </row>
    <row r="11" spans="1:5">
      <c r="A11" t="s">
        <v>1163</v>
      </c>
      <c r="C11" s="346">
        <f>SUM(C10)</f>
        <v>1188</v>
      </c>
      <c r="D11" s="346">
        <f>SUM(D10)</f>
        <v>1324</v>
      </c>
      <c r="E11" s="346">
        <f>SUM(E10)</f>
        <v>1236</v>
      </c>
    </row>
    <row r="12" spans="1:5" outlineLevel="1">
      <c r="B12" t="s">
        <v>1190</v>
      </c>
      <c r="C12" s="346">
        <f>'Region 1'!$B$4</f>
        <v>1212</v>
      </c>
      <c r="D12" s="346">
        <f>'Region 1'!$C$4</f>
        <v>1002</v>
      </c>
      <c r="E12" s="346">
        <f>'Region 1'!$D$4</f>
        <v>1018</v>
      </c>
    </row>
    <row r="13" spans="1:5" outlineLevel="1">
      <c r="B13" t="s">
        <v>1190</v>
      </c>
      <c r="C13" s="346">
        <f>'Region 2'!$B$4</f>
        <v>5436</v>
      </c>
      <c r="D13" s="346">
        <f>'Region 2'!$C$4</f>
        <v>5350</v>
      </c>
      <c r="E13" s="346">
        <f>'Region 2'!$D$4</f>
        <v>5210</v>
      </c>
    </row>
    <row r="14" spans="1:5">
      <c r="A14" t="s">
        <v>1164</v>
      </c>
      <c r="C14" s="346">
        <f>SUM(C12:C13)</f>
        <v>6648</v>
      </c>
      <c r="D14" s="346">
        <f>SUM(D12:D13)</f>
        <v>6352</v>
      </c>
      <c r="E14" s="346">
        <f>SUM(E12:E13)</f>
        <v>6228</v>
      </c>
    </row>
    <row r="15" spans="1:5" outlineLevel="1">
      <c r="B15" t="s">
        <v>1190</v>
      </c>
      <c r="C15" s="346">
        <f>'Region 1'!$B$5</f>
        <v>1173</v>
      </c>
      <c r="D15" s="346">
        <f>'Region 1'!$C$5</f>
        <v>1116</v>
      </c>
      <c r="E15" s="346">
        <f>'Region 1'!$D$5</f>
        <v>1110</v>
      </c>
    </row>
    <row r="16" spans="1:5">
      <c r="A16" t="s">
        <v>1165</v>
      </c>
      <c r="C16" s="346">
        <f>SUM(C15)</f>
        <v>1173</v>
      </c>
      <c r="D16" s="346">
        <f>SUM(D15)</f>
        <v>1116</v>
      </c>
      <c r="E16" s="346">
        <f>SUM(E15)</f>
        <v>1110</v>
      </c>
    </row>
    <row r="17" spans="1:5" outlineLevel="1">
      <c r="B17" t="s">
        <v>1190</v>
      </c>
      <c r="C17" s="346">
        <f>'Region 1'!$B$6</f>
        <v>1298</v>
      </c>
      <c r="D17" s="346">
        <f>'Region 1'!$C$6</f>
        <v>1218</v>
      </c>
      <c r="E17" s="346">
        <f>'Region 1'!$D$6</f>
        <v>1467</v>
      </c>
    </row>
    <row r="18" spans="1:5">
      <c r="A18" t="s">
        <v>1166</v>
      </c>
      <c r="C18" s="346">
        <f>SUM(C17)</f>
        <v>1298</v>
      </c>
      <c r="D18" s="346">
        <f>SUM(D17)</f>
        <v>1218</v>
      </c>
      <c r="E18" s="346">
        <f>SUM(E17)</f>
        <v>1467</v>
      </c>
    </row>
    <row r="19" spans="1:5" outlineLevel="1">
      <c r="B19" t="s">
        <v>1190</v>
      </c>
      <c r="C19" s="346">
        <f>'Region 2'!$B$5</f>
        <v>5336</v>
      </c>
      <c r="D19" s="346">
        <f>'Region 2'!$C$5</f>
        <v>5358</v>
      </c>
      <c r="E19" s="346">
        <f>'Region 2'!$D$5</f>
        <v>5653</v>
      </c>
    </row>
    <row r="20" spans="1:5">
      <c r="A20" t="s">
        <v>1172</v>
      </c>
      <c r="C20" s="346">
        <f>SUM(C19)</f>
        <v>5336</v>
      </c>
      <c r="D20" s="346">
        <f>SUM(D19)</f>
        <v>5358</v>
      </c>
      <c r="E20" s="346">
        <f>SUM(E19)</f>
        <v>5653</v>
      </c>
    </row>
    <row r="21" spans="1:5" outlineLevel="1">
      <c r="B21" t="s">
        <v>1190</v>
      </c>
      <c r="C21" s="346">
        <f>'Region 2'!$B$6</f>
        <v>5278</v>
      </c>
      <c r="D21" s="346">
        <f>'Region 2'!$C$6</f>
        <v>5676</v>
      </c>
      <c r="E21" s="346">
        <f>'Region 2'!$D$6</f>
        <v>5257</v>
      </c>
    </row>
    <row r="22" spans="1:5">
      <c r="A22" t="s">
        <v>1173</v>
      </c>
      <c r="C22" s="346">
        <f>SUM(C21)</f>
        <v>5278</v>
      </c>
      <c r="D22" s="346">
        <f>SUM(D21)</f>
        <v>5676</v>
      </c>
      <c r="E22" s="346">
        <f>SUM(E21)</f>
        <v>5257</v>
      </c>
    </row>
    <row r="23" spans="1:5" outlineLevel="1">
      <c r="B23" t="s">
        <v>1190</v>
      </c>
      <c r="C23" s="346">
        <f>'Region 1'!$B$7</f>
        <v>1217</v>
      </c>
      <c r="D23" s="346">
        <f>'Region 1'!$C$7</f>
        <v>1346</v>
      </c>
      <c r="E23" s="346">
        <f>'Region 1'!$D$7</f>
        <v>1006</v>
      </c>
    </row>
    <row r="24" spans="1:5" outlineLevel="1">
      <c r="B24" t="s">
        <v>1190</v>
      </c>
      <c r="C24" s="346">
        <f>'Region 2'!$B$7</f>
        <v>5497</v>
      </c>
      <c r="D24" s="346">
        <f>'Region 2'!$C$7</f>
        <v>5266</v>
      </c>
      <c r="E24" s="346">
        <f>'Region 2'!$D$7</f>
        <v>5611</v>
      </c>
    </row>
    <row r="25" spans="1:5">
      <c r="A25" t="s">
        <v>1167</v>
      </c>
      <c r="C25" s="346">
        <f>SUM(C23:C24)</f>
        <v>6714</v>
      </c>
      <c r="D25" s="346">
        <f>SUM(D23:D24)</f>
        <v>6612</v>
      </c>
      <c r="E25" s="346">
        <f>SUM(E23:E24)</f>
        <v>6617</v>
      </c>
    </row>
    <row r="26" spans="1:5" outlineLevel="1">
      <c r="B26" t="s">
        <v>1190</v>
      </c>
      <c r="C26" s="346">
        <f>'Region 1'!$B$8</f>
        <v>1285</v>
      </c>
      <c r="D26" s="346">
        <f>'Region 1'!$C$8</f>
        <v>1054</v>
      </c>
      <c r="E26" s="346">
        <f>'Region 1'!$D$8</f>
        <v>1298</v>
      </c>
    </row>
    <row r="27" spans="1:5">
      <c r="A27" t="s">
        <v>1168</v>
      </c>
      <c r="C27" s="346">
        <f>SUM(C26)</f>
        <v>1285</v>
      </c>
      <c r="D27" s="346">
        <f>SUM(D26)</f>
        <v>1054</v>
      </c>
      <c r="E27" s="346">
        <f>SUM(E26)</f>
        <v>1298</v>
      </c>
    </row>
    <row r="28" spans="1:5" outlineLevel="1">
      <c r="B28" t="s">
        <v>1190</v>
      </c>
      <c r="C28" s="346">
        <f>'Region 1'!$B$9</f>
        <v>1192</v>
      </c>
      <c r="D28" s="346">
        <f>'Region 1'!$C$9</f>
        <v>1408</v>
      </c>
      <c r="E28" s="346">
        <f>'Region 1'!$D$9</f>
        <v>1010</v>
      </c>
    </row>
    <row r="29" spans="1:5">
      <c r="A29" t="s">
        <v>1169</v>
      </c>
      <c r="C29" s="346">
        <f>SUM(C28)</f>
        <v>1192</v>
      </c>
      <c r="D29" s="346">
        <f>SUM(D28)</f>
        <v>1408</v>
      </c>
      <c r="E29" s="346">
        <f>SUM(E28)</f>
        <v>1010</v>
      </c>
    </row>
    <row r="30" spans="1:5" outlineLevel="1">
      <c r="B30" t="s">
        <v>1190</v>
      </c>
      <c r="C30" s="346">
        <f>'Region 2'!$B$8</f>
        <v>5626</v>
      </c>
      <c r="D30" s="346">
        <f>'Region 2'!$C$8</f>
        <v>5517</v>
      </c>
      <c r="E30" s="346">
        <f>'Region 2'!$D$8</f>
        <v>5564</v>
      </c>
    </row>
    <row r="31" spans="1:5">
      <c r="A31" t="s">
        <v>1174</v>
      </c>
      <c r="C31" s="346">
        <f>SUM(C30)</f>
        <v>5626</v>
      </c>
      <c r="D31" s="346">
        <f>SUM(D30)</f>
        <v>5517</v>
      </c>
      <c r="E31" s="346">
        <f>SUM(E30)</f>
        <v>5564</v>
      </c>
    </row>
    <row r="32" spans="1:5" outlineLevel="1">
      <c r="B32" t="s">
        <v>1190</v>
      </c>
      <c r="C32" s="346">
        <f>'Region 2'!$B$9</f>
        <v>5497</v>
      </c>
      <c r="D32" s="346">
        <f>'Region 2'!$C$9</f>
        <v>5239</v>
      </c>
      <c r="E32" s="346">
        <f>'Region 2'!$D$9</f>
        <v>5348</v>
      </c>
    </row>
    <row r="33" spans="1:5">
      <c r="A33" t="s">
        <v>1175</v>
      </c>
      <c r="C33" s="346">
        <f>SUM(C32)</f>
        <v>5497</v>
      </c>
      <c r="D33" s="346">
        <f>SUM(D32)</f>
        <v>5239</v>
      </c>
      <c r="E33" s="346">
        <f>SUM(E32)</f>
        <v>5348</v>
      </c>
    </row>
    <row r="34" spans="1:5" outlineLevel="1">
      <c r="B34" t="s">
        <v>1190</v>
      </c>
      <c r="C34" s="346">
        <f>'Region 2'!$B$10</f>
        <v>5374</v>
      </c>
      <c r="D34" s="346">
        <f>'Region 2'!$C$10</f>
        <v>5337</v>
      </c>
      <c r="E34" s="346">
        <f>'Region 2'!$D$10</f>
        <v>5443</v>
      </c>
    </row>
    <row r="35" spans="1:5">
      <c r="A35" t="s">
        <v>1176</v>
      </c>
      <c r="C35" s="346">
        <f>SUM(C34)</f>
        <v>5374</v>
      </c>
      <c r="D35" s="346">
        <f>SUM(D34)</f>
        <v>5337</v>
      </c>
      <c r="E35" s="346">
        <f>SUM(E34)</f>
        <v>5443</v>
      </c>
    </row>
    <row r="36" spans="1:5" outlineLevel="1">
      <c r="B36" t="s">
        <v>1190</v>
      </c>
      <c r="C36" s="346">
        <f>'Region 3'!$D$4</f>
        <v>3039</v>
      </c>
      <c r="D36" s="346">
        <f>'Region 3'!$C$4</f>
        <v>3221</v>
      </c>
      <c r="E36" s="346">
        <f>'Region 3'!$B$4</f>
        <v>3299</v>
      </c>
    </row>
    <row r="37" spans="1:5">
      <c r="A37" t="s">
        <v>1179</v>
      </c>
      <c r="C37" s="346">
        <f>SUM(C36)</f>
        <v>3039</v>
      </c>
      <c r="D37" s="346">
        <f>SUM(D36)</f>
        <v>3221</v>
      </c>
      <c r="E37" s="346">
        <f>SUM(E36)</f>
        <v>3299</v>
      </c>
    </row>
    <row r="38" spans="1:5" outlineLevel="1">
      <c r="B38" t="s">
        <v>1190</v>
      </c>
      <c r="C38" s="346">
        <f>'Region 3'!$D$5</f>
        <v>3282</v>
      </c>
      <c r="D38" s="346">
        <f>'Region 3'!$C$5</f>
        <v>3255</v>
      </c>
      <c r="E38" s="346">
        <f>'Region 3'!$B$5</f>
        <v>3263</v>
      </c>
    </row>
    <row r="39" spans="1:5">
      <c r="A39" t="s">
        <v>1180</v>
      </c>
      <c r="C39" s="346">
        <f>SUM(C38)</f>
        <v>3282</v>
      </c>
      <c r="D39" s="346">
        <f>SUM(D38)</f>
        <v>3255</v>
      </c>
      <c r="E39" s="346">
        <f>SUM(E38)</f>
        <v>3263</v>
      </c>
    </row>
    <row r="40" spans="1:5" outlineLevel="1">
      <c r="B40" t="s">
        <v>1190</v>
      </c>
      <c r="C40" s="346">
        <f>'Region 3'!$D$6</f>
        <v>3218</v>
      </c>
      <c r="D40" s="346">
        <f>'Region 3'!$C$6</f>
        <v>3217</v>
      </c>
      <c r="E40" s="346">
        <f>'Region 3'!$B$6</f>
        <v>3023</v>
      </c>
    </row>
    <row r="41" spans="1:5">
      <c r="A41" t="s">
        <v>1181</v>
      </c>
      <c r="C41" s="346">
        <f>SUM(C40)</f>
        <v>3218</v>
      </c>
      <c r="D41" s="346">
        <f>SUM(D40)</f>
        <v>3217</v>
      </c>
      <c r="E41" s="346">
        <f>SUM(E40)</f>
        <v>3023</v>
      </c>
    </row>
    <row r="42" spans="1:5" outlineLevel="1">
      <c r="B42" t="s">
        <v>1190</v>
      </c>
      <c r="C42" s="346">
        <f>'Region 3'!$D$7</f>
        <v>3177</v>
      </c>
      <c r="D42" s="346">
        <f>'Region 3'!$C$7</f>
        <v>3024</v>
      </c>
      <c r="E42" s="346">
        <f>'Region 3'!$B$7</f>
        <v>3011</v>
      </c>
    </row>
    <row r="43" spans="1:5">
      <c r="A43" t="s">
        <v>1182</v>
      </c>
      <c r="C43" s="346">
        <f>SUM(C42)</f>
        <v>3177</v>
      </c>
      <c r="D43" s="346">
        <f>SUM(D42)</f>
        <v>3024</v>
      </c>
      <c r="E43" s="346">
        <f>SUM(E42)</f>
        <v>3011</v>
      </c>
    </row>
    <row r="44" spans="1:5" outlineLevel="1">
      <c r="B44" t="s">
        <v>1190</v>
      </c>
      <c r="C44" s="346">
        <f>'Region 2'!$B$11</f>
        <v>5597</v>
      </c>
      <c r="D44" s="346">
        <f>'Region 2'!$C$11</f>
        <v>5369</v>
      </c>
      <c r="E44" s="346">
        <f>'Region 2'!$D$11</f>
        <v>5328</v>
      </c>
    </row>
    <row r="45" spans="1:5" outlineLevel="1">
      <c r="B45" t="s">
        <v>1190</v>
      </c>
      <c r="C45" s="346">
        <f>'Region 3'!$D$8</f>
        <v>3348</v>
      </c>
      <c r="D45" s="346">
        <f>'Region 3'!$C$8</f>
        <v>3482</v>
      </c>
      <c r="E45" s="346">
        <f>'Region 3'!$B$8</f>
        <v>3209</v>
      </c>
    </row>
    <row r="46" spans="1:5">
      <c r="A46" t="s">
        <v>1177</v>
      </c>
      <c r="C46" s="346">
        <f>SUM(C44:C45)</f>
        <v>8945</v>
      </c>
      <c r="D46" s="346">
        <f>SUM(D44:D45)</f>
        <v>8851</v>
      </c>
      <c r="E46" s="346">
        <f>SUM(E44:E45)</f>
        <v>8537</v>
      </c>
    </row>
    <row r="47" spans="1:5" outlineLevel="1">
      <c r="B47" t="s">
        <v>1190</v>
      </c>
      <c r="C47" s="346">
        <f>'Region 3'!$D$9</f>
        <v>3327</v>
      </c>
      <c r="D47" s="346">
        <f>'Region 3'!$C$9</f>
        <v>3252</v>
      </c>
      <c r="E47" s="346">
        <f>'Region 3'!$B$9</f>
        <v>3447</v>
      </c>
    </row>
    <row r="48" spans="1:5">
      <c r="A48" t="s">
        <v>1183</v>
      </c>
      <c r="C48" s="346">
        <f>SUM(C47)</f>
        <v>3327</v>
      </c>
      <c r="D48" s="346">
        <f>SUM(D47)</f>
        <v>3252</v>
      </c>
      <c r="E48" s="346">
        <f>SUM(E47)</f>
        <v>3447</v>
      </c>
    </row>
    <row r="49" spans="1:5" outlineLevel="1">
      <c r="B49" t="s">
        <v>1190</v>
      </c>
      <c r="C49" s="346">
        <f>'Region 3'!$D$10</f>
        <v>3426</v>
      </c>
      <c r="D49" s="346">
        <f>'Region 3'!$C$10</f>
        <v>3026</v>
      </c>
      <c r="E49" s="346">
        <f>'Region 3'!$B$10</f>
        <v>3074</v>
      </c>
    </row>
    <row r="50" spans="1:5">
      <c r="A50" t="s">
        <v>1184</v>
      </c>
      <c r="C50" s="346">
        <f>SUM(C49)</f>
        <v>3426</v>
      </c>
      <c r="D50" s="346">
        <f>SUM(D49)</f>
        <v>3026</v>
      </c>
      <c r="E50" s="346">
        <f>SUM(E49)</f>
        <v>3074</v>
      </c>
    </row>
    <row r="51" spans="1:5" outlineLevel="1">
      <c r="B51" t="s">
        <v>1190</v>
      </c>
      <c r="C51" s="346">
        <f>'Region 1'!$B$10</f>
        <v>1202</v>
      </c>
      <c r="D51" s="346">
        <f>'Region 1'!$C$10</f>
        <v>1544</v>
      </c>
      <c r="E51" s="346">
        <f>'Region 1'!$D$10</f>
        <v>1732</v>
      </c>
    </row>
    <row r="52" spans="1:5" outlineLevel="1">
      <c r="B52" t="s">
        <v>1190</v>
      </c>
      <c r="C52" s="346">
        <f>'Region 2'!$B$12</f>
        <v>5552</v>
      </c>
      <c r="D52" s="346">
        <f>'Region 2'!$C$12</f>
        <v>5311</v>
      </c>
      <c r="E52" s="346">
        <f>'Region 2'!$D$12</f>
        <v>5668</v>
      </c>
    </row>
    <row r="53" spans="1:5" outlineLevel="1">
      <c r="B53" t="s">
        <v>1190</v>
      </c>
      <c r="C53" s="346">
        <f>'Region 3'!$D$11</f>
        <v>3205</v>
      </c>
      <c r="D53" s="346">
        <f>'Region 3'!$C$11</f>
        <v>3087</v>
      </c>
      <c r="E53" s="346">
        <f>'Region 3'!$B$11</f>
        <v>3489</v>
      </c>
    </row>
    <row r="54" spans="1:5">
      <c r="A54" t="s">
        <v>1170</v>
      </c>
      <c r="C54" s="346">
        <f>SUM(C51:C53)</f>
        <v>9959</v>
      </c>
      <c r="D54" s="346">
        <f>SUM(D51:D53)</f>
        <v>9942</v>
      </c>
      <c r="E54" s="346">
        <f>SUM(E51:E53)</f>
        <v>10889</v>
      </c>
    </row>
  </sheetData>
  <dataConsolidate leftLabels="1" topLabels="1" link="1">
    <dataRefs count="3">
      <dataRef ref="A1:D10" sheet="Region 1"/>
      <dataRef ref="A1:D12" sheet="Region 2"/>
      <dataRef ref="A1:D11" sheet="Region 3"/>
    </dataRefs>
  </dataConsolidate>
  <pageMargins left="0.7" right="0.7" top="0.75" bottom="0.75" header="0.3" footer="0.3"/>
</worksheet>
</file>

<file path=xl/worksheets/sheet57.xml><?xml version="1.0" encoding="utf-8"?>
<worksheet xmlns="http://schemas.openxmlformats.org/spreadsheetml/2006/main" xmlns:r="http://schemas.openxmlformats.org/officeDocument/2006/relationships">
  <sheetPr codeName="Sheet57"/>
  <dimension ref="A1:D10"/>
  <sheetViews>
    <sheetView workbookViewId="0">
      <selection activeCell="A2" sqref="A2"/>
    </sheetView>
  </sheetViews>
  <sheetFormatPr defaultRowHeight="15"/>
  <cols>
    <col min="1" max="1" width="15" style="183" customWidth="1"/>
    <col min="2" max="4" width="9.28515625" style="183" customWidth="1"/>
    <col min="5" max="16384" width="9.140625" style="183"/>
  </cols>
  <sheetData>
    <row r="1" spans="1:4">
      <c r="A1" s="309" t="s">
        <v>1161</v>
      </c>
      <c r="B1" s="309" t="s">
        <v>1077</v>
      </c>
      <c r="C1" s="309" t="s">
        <v>1078</v>
      </c>
      <c r="D1" s="309" t="s">
        <v>1079</v>
      </c>
    </row>
    <row r="2" spans="1:4">
      <c r="A2" s="183" t="s">
        <v>1162</v>
      </c>
      <c r="B2" s="87">
        <v>1000</v>
      </c>
      <c r="C2" s="87">
        <v>1094</v>
      </c>
      <c r="D2" s="87">
        <v>1202</v>
      </c>
    </row>
    <row r="3" spans="1:4">
      <c r="A3" s="183" t="s">
        <v>1163</v>
      </c>
      <c r="B3" s="87">
        <v>1188</v>
      </c>
      <c r="C3" s="87">
        <v>1324</v>
      </c>
      <c r="D3" s="87">
        <v>1236</v>
      </c>
    </row>
    <row r="4" spans="1:4">
      <c r="A4" s="183" t="s">
        <v>1164</v>
      </c>
      <c r="B4" s="87">
        <v>1212</v>
      </c>
      <c r="C4" s="87">
        <v>1002</v>
      </c>
      <c r="D4" s="87">
        <v>1018</v>
      </c>
    </row>
    <row r="5" spans="1:4">
      <c r="A5" s="183" t="s">
        <v>1165</v>
      </c>
      <c r="B5" s="87">
        <v>1173</v>
      </c>
      <c r="C5" s="87">
        <v>1116</v>
      </c>
      <c r="D5" s="87">
        <v>1110</v>
      </c>
    </row>
    <row r="6" spans="1:4">
      <c r="A6" s="183" t="s">
        <v>1166</v>
      </c>
      <c r="B6" s="87">
        <v>1298</v>
      </c>
      <c r="C6" s="87">
        <v>1218</v>
      </c>
      <c r="D6" s="87">
        <v>1467</v>
      </c>
    </row>
    <row r="7" spans="1:4">
      <c r="A7" s="183" t="s">
        <v>1167</v>
      </c>
      <c r="B7" s="87">
        <v>1217</v>
      </c>
      <c r="C7" s="87">
        <v>1346</v>
      </c>
      <c r="D7" s="87">
        <v>1006</v>
      </c>
    </row>
    <row r="8" spans="1:4">
      <c r="A8" s="183" t="s">
        <v>1168</v>
      </c>
      <c r="B8" s="87">
        <v>1285</v>
      </c>
      <c r="C8" s="87">
        <v>1054</v>
      </c>
      <c r="D8" s="87">
        <v>1298</v>
      </c>
    </row>
    <row r="9" spans="1:4">
      <c r="A9" s="183" t="s">
        <v>1169</v>
      </c>
      <c r="B9" s="87">
        <v>1192</v>
      </c>
      <c r="C9" s="87">
        <v>1408</v>
      </c>
      <c r="D9" s="87">
        <v>1010</v>
      </c>
    </row>
    <row r="10" spans="1:4">
      <c r="A10" s="183" t="s">
        <v>1170</v>
      </c>
      <c r="B10" s="87">
        <v>1202</v>
      </c>
      <c r="C10" s="87">
        <v>1544</v>
      </c>
      <c r="D10" s="87">
        <v>1732</v>
      </c>
    </row>
  </sheetData>
  <pageMargins left="0.75" right="0.75" top="1" bottom="1" header="0.5" footer="0.5"/>
  <pageSetup orientation="portrait" r:id="rId1"/>
  <headerFooter alignWithMargins="0"/>
</worksheet>
</file>

<file path=xl/worksheets/sheet58.xml><?xml version="1.0" encoding="utf-8"?>
<worksheet xmlns="http://schemas.openxmlformats.org/spreadsheetml/2006/main" xmlns:r="http://schemas.openxmlformats.org/officeDocument/2006/relationships">
  <sheetPr codeName="Sheet58"/>
  <dimension ref="A1:F12"/>
  <sheetViews>
    <sheetView workbookViewId="0">
      <selection activeCell="B3" sqref="B3"/>
    </sheetView>
  </sheetViews>
  <sheetFormatPr defaultRowHeight="15"/>
  <cols>
    <col min="1" max="1" width="15" style="183" customWidth="1"/>
    <col min="2" max="4" width="9.28515625" style="183" customWidth="1"/>
    <col min="5" max="5" width="9.140625" style="183"/>
    <col min="6" max="6" width="9.28515625" style="183" bestFit="1" customWidth="1"/>
    <col min="7" max="16384" width="9.140625" style="183"/>
  </cols>
  <sheetData>
    <row r="1" spans="1:6">
      <c r="A1" s="310" t="s">
        <v>1161</v>
      </c>
      <c r="B1" s="310" t="s">
        <v>1077</v>
      </c>
      <c r="C1" s="310" t="s">
        <v>1078</v>
      </c>
      <c r="D1" s="310" t="s">
        <v>1079</v>
      </c>
    </row>
    <row r="2" spans="1:6">
      <c r="A2" s="183" t="s">
        <v>1171</v>
      </c>
      <c r="B2" s="87">
        <v>5344</v>
      </c>
      <c r="C2" s="87">
        <v>5211</v>
      </c>
      <c r="D2" s="87">
        <v>5526</v>
      </c>
      <c r="F2" s="87"/>
    </row>
    <row r="3" spans="1:6">
      <c r="A3" s="183" t="s">
        <v>1162</v>
      </c>
      <c r="B3" s="87">
        <v>5000</v>
      </c>
      <c r="C3" s="87">
        <v>5600</v>
      </c>
      <c r="D3" s="87">
        <v>5451</v>
      </c>
    </row>
    <row r="4" spans="1:6">
      <c r="A4" s="183" t="s">
        <v>1164</v>
      </c>
      <c r="B4" s="87">
        <v>5436</v>
      </c>
      <c r="C4" s="87">
        <v>5350</v>
      </c>
      <c r="D4" s="87">
        <v>5210</v>
      </c>
    </row>
    <row r="5" spans="1:6">
      <c r="A5" s="183" t="s">
        <v>1172</v>
      </c>
      <c r="B5" s="87">
        <v>5336</v>
      </c>
      <c r="C5" s="87">
        <v>5358</v>
      </c>
      <c r="D5" s="87">
        <v>5653</v>
      </c>
    </row>
    <row r="6" spans="1:6">
      <c r="A6" s="183" t="s">
        <v>1173</v>
      </c>
      <c r="B6" s="87">
        <v>5278</v>
      </c>
      <c r="C6" s="87">
        <v>5676</v>
      </c>
      <c r="D6" s="87">
        <v>5257</v>
      </c>
    </row>
    <row r="7" spans="1:6">
      <c r="A7" s="183" t="s">
        <v>1167</v>
      </c>
      <c r="B7" s="87">
        <v>5497</v>
      </c>
      <c r="C7" s="87">
        <v>5266</v>
      </c>
      <c r="D7" s="87">
        <v>5611</v>
      </c>
    </row>
    <row r="8" spans="1:6">
      <c r="A8" s="183" t="s">
        <v>1174</v>
      </c>
      <c r="B8" s="87">
        <v>5626</v>
      </c>
      <c r="C8" s="87">
        <v>5517</v>
      </c>
      <c r="D8" s="87">
        <v>5564</v>
      </c>
    </row>
    <row r="9" spans="1:6">
      <c r="A9" s="183" t="s">
        <v>1175</v>
      </c>
      <c r="B9" s="87">
        <v>5497</v>
      </c>
      <c r="C9" s="87">
        <v>5239</v>
      </c>
      <c r="D9" s="87">
        <v>5348</v>
      </c>
    </row>
    <row r="10" spans="1:6">
      <c r="A10" s="183" t="s">
        <v>1176</v>
      </c>
      <c r="B10" s="87">
        <v>5374</v>
      </c>
      <c r="C10" s="87">
        <v>5337</v>
      </c>
      <c r="D10" s="87">
        <v>5443</v>
      </c>
    </row>
    <row r="11" spans="1:6">
      <c r="A11" s="183" t="s">
        <v>1177</v>
      </c>
      <c r="B11" s="87">
        <v>5597</v>
      </c>
      <c r="C11" s="87">
        <v>5369</v>
      </c>
      <c r="D11" s="87">
        <v>5328</v>
      </c>
    </row>
    <row r="12" spans="1:6">
      <c r="A12" s="183" t="s">
        <v>1170</v>
      </c>
      <c r="B12" s="87">
        <v>5552</v>
      </c>
      <c r="C12" s="87">
        <v>5311</v>
      </c>
      <c r="D12" s="87">
        <v>5668</v>
      </c>
    </row>
  </sheetData>
  <pageMargins left="0.75" right="0.75" top="1" bottom="1" header="0.5" footer="0.5"/>
  <pageSetup orientation="portrait" r:id="rId1"/>
  <headerFooter alignWithMargins="0"/>
</worksheet>
</file>

<file path=xl/worksheets/sheet59.xml><?xml version="1.0" encoding="utf-8"?>
<worksheet xmlns="http://schemas.openxmlformats.org/spreadsheetml/2006/main" xmlns:r="http://schemas.openxmlformats.org/officeDocument/2006/relationships">
  <sheetPr codeName="Sheet59"/>
  <dimension ref="A1:G11"/>
  <sheetViews>
    <sheetView workbookViewId="0">
      <selection activeCell="D2" sqref="D2"/>
    </sheetView>
  </sheetViews>
  <sheetFormatPr defaultRowHeight="15"/>
  <cols>
    <col min="1" max="1" width="15" style="183" customWidth="1"/>
    <col min="2" max="4" width="9.28515625" style="183" customWidth="1"/>
    <col min="5" max="6" width="9.140625" style="183"/>
    <col min="7" max="7" width="9.28515625" style="183" bestFit="1" customWidth="1"/>
    <col min="8" max="16384" width="9.140625" style="183"/>
  </cols>
  <sheetData>
    <row r="1" spans="1:7">
      <c r="A1" s="311" t="s">
        <v>1161</v>
      </c>
      <c r="B1" s="311" t="s">
        <v>1079</v>
      </c>
      <c r="C1" s="311" t="s">
        <v>1078</v>
      </c>
      <c r="D1" s="311" t="s">
        <v>1077</v>
      </c>
    </row>
    <row r="2" spans="1:7">
      <c r="A2" s="183" t="s">
        <v>1178</v>
      </c>
      <c r="B2" s="87">
        <v>3301</v>
      </c>
      <c r="C2" s="87">
        <v>3478</v>
      </c>
      <c r="D2" s="87">
        <v>3453</v>
      </c>
    </row>
    <row r="3" spans="1:7">
      <c r="A3" s="183" t="s">
        <v>1162</v>
      </c>
      <c r="B3" s="87">
        <v>3224</v>
      </c>
      <c r="C3" s="87">
        <v>3246</v>
      </c>
      <c r="D3" s="87">
        <v>3000</v>
      </c>
    </row>
    <row r="4" spans="1:7">
      <c r="A4" s="183" t="s">
        <v>1179</v>
      </c>
      <c r="B4" s="87">
        <v>3299</v>
      </c>
      <c r="C4" s="87">
        <v>3221</v>
      </c>
      <c r="D4" s="87">
        <v>3039</v>
      </c>
    </row>
    <row r="5" spans="1:7">
      <c r="A5" s="183" t="s">
        <v>1180</v>
      </c>
      <c r="B5" s="87">
        <v>3263</v>
      </c>
      <c r="C5" s="87">
        <v>3255</v>
      </c>
      <c r="D5" s="87">
        <v>3282</v>
      </c>
    </row>
    <row r="6" spans="1:7">
      <c r="A6" s="183" t="s">
        <v>1181</v>
      </c>
      <c r="B6" s="87">
        <v>3023</v>
      </c>
      <c r="C6" s="87">
        <v>3217</v>
      </c>
      <c r="D6" s="87">
        <v>3218</v>
      </c>
    </row>
    <row r="7" spans="1:7">
      <c r="A7" s="183" t="s">
        <v>1182</v>
      </c>
      <c r="B7" s="87">
        <v>3011</v>
      </c>
      <c r="C7" s="87">
        <v>3024</v>
      </c>
      <c r="D7" s="87">
        <v>3177</v>
      </c>
    </row>
    <row r="8" spans="1:7">
      <c r="A8" s="183" t="s">
        <v>1177</v>
      </c>
      <c r="B8" s="87">
        <v>3209</v>
      </c>
      <c r="C8" s="87">
        <v>3482</v>
      </c>
      <c r="D8" s="87">
        <v>3348</v>
      </c>
    </row>
    <row r="9" spans="1:7">
      <c r="A9" s="183" t="s">
        <v>1183</v>
      </c>
      <c r="B9" s="87">
        <v>3447</v>
      </c>
      <c r="C9" s="87">
        <v>3252</v>
      </c>
      <c r="D9" s="87">
        <v>3327</v>
      </c>
    </row>
    <row r="10" spans="1:7">
      <c r="A10" s="183" t="s">
        <v>1184</v>
      </c>
      <c r="B10" s="87">
        <v>3074</v>
      </c>
      <c r="C10" s="87">
        <v>3026</v>
      </c>
      <c r="D10" s="87">
        <v>3426</v>
      </c>
    </row>
    <row r="11" spans="1:7">
      <c r="A11" s="183" t="s">
        <v>1170</v>
      </c>
      <c r="B11" s="87">
        <v>3489</v>
      </c>
      <c r="C11" s="87">
        <v>3087</v>
      </c>
      <c r="D11" s="87">
        <v>3205</v>
      </c>
      <c r="G11" s="87"/>
    </row>
  </sheetData>
  <dataConsolidate/>
  <pageMargins left="0.75" right="0.75" top="1" bottom="1" header="0.5" footer="0.5"/>
  <pageSetup orientation="portrait" r:id="rId1"/>
  <headerFooter alignWithMargins="0"/>
</worksheet>
</file>

<file path=xl/worksheets/sheet60.xml><?xml version="1.0" encoding="utf-8"?>
<worksheet xmlns="http://schemas.openxmlformats.org/spreadsheetml/2006/main" xmlns:r="http://schemas.openxmlformats.org/officeDocument/2006/relationships">
  <sheetPr codeName="Sheet60"/>
  <dimension ref="A1:D13"/>
  <sheetViews>
    <sheetView showGridLines="0" workbookViewId="0">
      <selection activeCell="C10" sqref="C10"/>
    </sheetView>
  </sheetViews>
  <sheetFormatPr defaultRowHeight="15"/>
  <cols>
    <col min="1" max="1" width="2.140625" style="183" customWidth="1"/>
    <col min="2" max="2" width="24" style="183" customWidth="1"/>
    <col min="3" max="3" width="13.85546875" style="183" customWidth="1"/>
    <col min="4" max="4" width="6.85546875" style="183" customWidth="1"/>
    <col min="5" max="16384" width="9.140625" style="183"/>
  </cols>
  <sheetData>
    <row r="1" spans="1:4" ht="21">
      <c r="A1" s="270"/>
      <c r="B1" s="373" t="s">
        <v>373</v>
      </c>
      <c r="C1" s="373"/>
      <c r="D1" s="270"/>
    </row>
    <row r="2" spans="1:4">
      <c r="A2" s="270"/>
      <c r="B2" s="270"/>
      <c r="C2" s="270"/>
      <c r="D2" s="270"/>
    </row>
    <row r="3" spans="1:4">
      <c r="B3" s="374" t="s">
        <v>360</v>
      </c>
      <c r="C3" s="374"/>
    </row>
    <row r="4" spans="1:4">
      <c r="B4" s="179" t="s">
        <v>377</v>
      </c>
      <c r="C4" s="312">
        <v>325000</v>
      </c>
    </row>
    <row r="5" spans="1:4">
      <c r="B5" s="179" t="s">
        <v>379</v>
      </c>
      <c r="C5" s="313">
        <v>0.1</v>
      </c>
    </row>
    <row r="6" spans="1:4">
      <c r="B6" s="179" t="s">
        <v>1185</v>
      </c>
      <c r="C6" s="179">
        <v>360</v>
      </c>
    </row>
    <row r="7" spans="1:4">
      <c r="B7" s="179" t="s">
        <v>1186</v>
      </c>
      <c r="C7" s="180">
        <v>6.5000000000000002E-2</v>
      </c>
    </row>
    <row r="9" spans="1:4">
      <c r="B9" s="374" t="s">
        <v>382</v>
      </c>
      <c r="C9" s="374"/>
    </row>
    <row r="10" spans="1:4">
      <c r="B10" s="179" t="s">
        <v>383</v>
      </c>
      <c r="C10" s="312">
        <f>C4*(1-C5)</f>
        <v>292500</v>
      </c>
      <c r="D10" s="314"/>
    </row>
    <row r="11" spans="1:4">
      <c r="B11" s="179" t="s">
        <v>384</v>
      </c>
      <c r="C11" s="312">
        <f>PMT(C7/12,C6,-C4)</f>
        <v>2054.2210763521393</v>
      </c>
      <c r="D11" s="314"/>
    </row>
    <row r="12" spans="1:4">
      <c r="A12" s="270"/>
      <c r="B12" s="179" t="s">
        <v>385</v>
      </c>
      <c r="C12" s="312">
        <f>C11*C6</f>
        <v>739519.58748677012</v>
      </c>
      <c r="D12" s="315"/>
    </row>
    <row r="13" spans="1:4">
      <c r="A13" s="270"/>
      <c r="B13" s="316" t="s">
        <v>386</v>
      </c>
      <c r="C13" s="312">
        <f>C12-C10</f>
        <v>447019.58748677012</v>
      </c>
      <c r="D13" s="317"/>
    </row>
  </sheetData>
  <mergeCells count="3">
    <mergeCell ref="B1:C1"/>
    <mergeCell ref="B3:C3"/>
    <mergeCell ref="B9:C9"/>
  </mergeCells>
  <pageMargins left="0.75" right="0.75" top="1" bottom="1" header="0.5" footer="0.5"/>
  <headerFooter alignWithMargins="0"/>
</worksheet>
</file>

<file path=xl/worksheets/sheet61.xml><?xml version="1.0" encoding="utf-8"?>
<worksheet xmlns="http://schemas.openxmlformats.org/spreadsheetml/2006/main" xmlns:r="http://schemas.openxmlformats.org/officeDocument/2006/relationships">
  <sheetPr codeName="Sheet61"/>
  <dimension ref="A1:I13"/>
  <sheetViews>
    <sheetView showGridLines="0" workbookViewId="0">
      <selection activeCell="F3" sqref="F3"/>
    </sheetView>
  </sheetViews>
  <sheetFormatPr defaultRowHeight="15"/>
  <cols>
    <col min="1" max="1" width="2.140625" style="183" customWidth="1"/>
    <col min="2" max="2" width="21.42578125" style="183" customWidth="1"/>
    <col min="3" max="3" width="13.85546875" style="183" customWidth="1"/>
    <col min="4" max="4" width="8.28515625" style="183" customWidth="1"/>
    <col min="5" max="5" width="6.7109375" style="183" customWidth="1"/>
    <col min="6" max="9" width="11.85546875" style="183" customWidth="1"/>
    <col min="10" max="16384" width="9.140625" style="183"/>
  </cols>
  <sheetData>
    <row r="1" spans="1:9" ht="21">
      <c r="A1" s="270"/>
      <c r="B1" s="373" t="s">
        <v>373</v>
      </c>
      <c r="C1" s="373"/>
      <c r="D1" s="270"/>
    </row>
    <row r="2" spans="1:9">
      <c r="A2" s="270"/>
      <c r="B2" s="270"/>
      <c r="C2" s="270"/>
      <c r="D2" s="270"/>
      <c r="F2" s="318" t="s">
        <v>266</v>
      </c>
      <c r="G2" s="318" t="s">
        <v>374</v>
      </c>
      <c r="H2" s="318" t="s">
        <v>375</v>
      </c>
      <c r="I2" s="318" t="s">
        <v>376</v>
      </c>
    </row>
    <row r="3" spans="1:9">
      <c r="B3" s="374" t="s">
        <v>360</v>
      </c>
      <c r="C3" s="374"/>
      <c r="E3" s="179"/>
      <c r="F3" s="319">
        <f>C10</f>
        <v>293310</v>
      </c>
      <c r="G3" s="319">
        <f>C11</f>
        <v>2059.9096885635763</v>
      </c>
      <c r="H3" s="319">
        <f>C12</f>
        <v>741567.48788288748</v>
      </c>
      <c r="I3" s="319">
        <f>C13</f>
        <v>448257.48788288748</v>
      </c>
    </row>
    <row r="4" spans="1:9">
      <c r="B4" s="179" t="s">
        <v>377</v>
      </c>
      <c r="C4" s="312">
        <v>325900</v>
      </c>
      <c r="D4" s="375" t="s">
        <v>378</v>
      </c>
      <c r="E4" s="320">
        <v>0.06</v>
      </c>
      <c r="F4" s="321">
        <f t="dataTable" ref="F4:I12" dt2D="0" dtr="0" r1="C7"/>
        <v>293310</v>
      </c>
      <c r="G4" s="321">
        <v>1953.9351614728414</v>
      </c>
      <c r="H4" s="321">
        <v>703416.65813022293</v>
      </c>
      <c r="I4" s="321">
        <v>410106.65813022293</v>
      </c>
    </row>
    <row r="5" spans="1:9">
      <c r="B5" s="179" t="s">
        <v>379</v>
      </c>
      <c r="C5" s="313">
        <v>0.1</v>
      </c>
      <c r="D5" s="375"/>
      <c r="E5" s="320">
        <f>E4+0.25%</f>
        <v>6.25E-2</v>
      </c>
      <c r="F5" s="321">
        <v>293310</v>
      </c>
      <c r="G5" s="321">
        <v>2006.6223561896165</v>
      </c>
      <c r="H5" s="321">
        <v>722384.04822826199</v>
      </c>
      <c r="I5" s="321">
        <v>429074.04822826199</v>
      </c>
    </row>
    <row r="6" spans="1:9">
      <c r="B6" s="179" t="s">
        <v>380</v>
      </c>
      <c r="C6" s="179">
        <v>360</v>
      </c>
      <c r="D6" s="375"/>
      <c r="E6" s="320">
        <f t="shared" ref="E6:E12" si="0">E5+0.25%</f>
        <v>6.5000000000000002E-2</v>
      </c>
      <c r="F6" s="321">
        <v>293310</v>
      </c>
      <c r="G6" s="321">
        <v>2059.9096885635763</v>
      </c>
      <c r="H6" s="321">
        <v>741567.48788288748</v>
      </c>
      <c r="I6" s="321">
        <v>448257.48788288748</v>
      </c>
    </row>
    <row r="7" spans="1:9">
      <c r="B7" s="179" t="s">
        <v>381</v>
      </c>
      <c r="C7" s="180">
        <v>6.5000000000000002E-2</v>
      </c>
      <c r="D7" s="375"/>
      <c r="E7" s="320">
        <f t="shared" si="0"/>
        <v>6.7500000000000004E-2</v>
      </c>
      <c r="F7" s="321">
        <v>293310</v>
      </c>
      <c r="G7" s="321">
        <v>2113.7811967158091</v>
      </c>
      <c r="H7" s="321">
        <v>760961.23081769131</v>
      </c>
      <c r="I7" s="321">
        <v>467651.23081769131</v>
      </c>
    </row>
    <row r="8" spans="1:9">
      <c r="D8" s="375"/>
      <c r="E8" s="320">
        <f t="shared" si="0"/>
        <v>7.0000000000000007E-2</v>
      </c>
      <c r="F8" s="321">
        <v>293310</v>
      </c>
      <c r="G8" s="321">
        <v>2168.2208317889558</v>
      </c>
      <c r="H8" s="321">
        <v>780559.49944402406</v>
      </c>
      <c r="I8" s="321">
        <v>487249.49944402406</v>
      </c>
    </row>
    <row r="9" spans="1:9">
      <c r="B9" s="374" t="s">
        <v>382</v>
      </c>
      <c r="C9" s="374"/>
      <c r="D9" s="375"/>
      <c r="E9" s="320">
        <f t="shared" si="0"/>
        <v>7.2500000000000009E-2</v>
      </c>
      <c r="F9" s="321">
        <v>293310</v>
      </c>
      <c r="G9" s="321">
        <v>2223.2124967031286</v>
      </c>
      <c r="H9" s="321">
        <v>800356.49881312635</v>
      </c>
      <c r="I9" s="321">
        <v>507046.49881312635</v>
      </c>
    </row>
    <row r="10" spans="1:9">
      <c r="B10" s="179" t="s">
        <v>383</v>
      </c>
      <c r="C10" s="312">
        <f>C4*(1-C5)</f>
        <v>293310</v>
      </c>
      <c r="D10" s="375"/>
      <c r="E10" s="320">
        <f t="shared" si="0"/>
        <v>7.5000000000000011E-2</v>
      </c>
      <c r="F10" s="321">
        <v>293310</v>
      </c>
      <c r="G10" s="321">
        <v>2278.7400833735023</v>
      </c>
      <c r="H10" s="321">
        <v>820346.43001446081</v>
      </c>
      <c r="I10" s="321">
        <v>527036.43001446081</v>
      </c>
    </row>
    <row r="11" spans="1:9">
      <c r="B11" s="179" t="s">
        <v>384</v>
      </c>
      <c r="C11" s="312">
        <f>PMT(C7/12,C6,-C4)</f>
        <v>2059.9096885635763</v>
      </c>
      <c r="D11" s="375"/>
      <c r="E11" s="320">
        <f t="shared" si="0"/>
        <v>7.7500000000000013E-2</v>
      </c>
      <c r="F11" s="321">
        <v>293310</v>
      </c>
      <c r="G11" s="321">
        <v>2334.7875082769269</v>
      </c>
      <c r="H11" s="321">
        <v>840523.5029796937</v>
      </c>
      <c r="I11" s="321">
        <v>547213.5029796937</v>
      </c>
    </row>
    <row r="12" spans="1:9">
      <c r="A12" s="270"/>
      <c r="B12" s="179" t="s">
        <v>385</v>
      </c>
      <c r="C12" s="312">
        <f>C11*C6</f>
        <v>741567.48788288748</v>
      </c>
      <c r="D12" s="375"/>
      <c r="E12" s="320">
        <f t="shared" si="0"/>
        <v>8.0000000000000016E-2</v>
      </c>
      <c r="F12" s="321">
        <v>293310</v>
      </c>
      <c r="G12" s="321">
        <v>2391.338746272892</v>
      </c>
      <c r="H12" s="321">
        <v>860881.94865824108</v>
      </c>
      <c r="I12" s="321">
        <v>567571.94865824108</v>
      </c>
    </row>
    <row r="13" spans="1:9">
      <c r="A13" s="270"/>
      <c r="B13" s="316" t="s">
        <v>386</v>
      </c>
      <c r="C13" s="312">
        <f>C12-C10</f>
        <v>448257.48788288748</v>
      </c>
      <c r="D13" s="317"/>
      <c r="E13" s="322"/>
    </row>
  </sheetData>
  <mergeCells count="4">
    <mergeCell ref="B1:C1"/>
    <mergeCell ref="B3:C3"/>
    <mergeCell ref="D4:D12"/>
    <mergeCell ref="B9:C9"/>
  </mergeCells>
  <pageMargins left="0.75" right="0.75" top="1" bottom="1" header="0.5" footer="0.5"/>
  <headerFooter alignWithMargins="0"/>
</worksheet>
</file>

<file path=xl/worksheets/sheet62.xml><?xml version="1.0" encoding="utf-8"?>
<worksheet xmlns="http://schemas.openxmlformats.org/spreadsheetml/2006/main" xmlns:r="http://schemas.openxmlformats.org/officeDocument/2006/relationships">
  <sheetPr codeName="Sheet62"/>
  <dimension ref="A1:M29"/>
  <sheetViews>
    <sheetView showGridLines="0" workbookViewId="0">
      <selection activeCell="J12" sqref="J12"/>
    </sheetView>
  </sheetViews>
  <sheetFormatPr defaultRowHeight="15"/>
  <cols>
    <col min="1" max="1" width="23" style="183" customWidth="1"/>
    <col min="2" max="2" width="10.140625" style="183" customWidth="1"/>
    <col min="3" max="3" width="4.42578125" style="183" customWidth="1"/>
    <col min="4" max="4" width="3.42578125" style="183" customWidth="1"/>
    <col min="5" max="5" width="10.140625" style="183" customWidth="1"/>
    <col min="6" max="13" width="9.42578125" style="183" customWidth="1"/>
    <col min="14" max="16384" width="9.140625" style="183"/>
  </cols>
  <sheetData>
    <row r="1" spans="1:13" ht="18.75">
      <c r="A1" s="376" t="s">
        <v>359</v>
      </c>
      <c r="B1" s="376"/>
      <c r="C1" s="323"/>
    </row>
    <row r="3" spans="1:13">
      <c r="A3" s="377" t="s">
        <v>360</v>
      </c>
      <c r="B3" s="377"/>
      <c r="F3" s="378" t="s">
        <v>361</v>
      </c>
      <c r="G3" s="378"/>
      <c r="H3" s="378"/>
      <c r="I3" s="378"/>
      <c r="J3" s="378"/>
      <c r="K3" s="378"/>
      <c r="L3" s="378"/>
      <c r="M3" s="378"/>
    </row>
    <row r="4" spans="1:13">
      <c r="A4" s="179" t="s">
        <v>362</v>
      </c>
      <c r="B4" s="255">
        <v>275000</v>
      </c>
      <c r="E4" s="324">
        <f>B14</f>
        <v>8937.4999999999854</v>
      </c>
      <c r="F4" s="325">
        <v>1.4999999999999999E-2</v>
      </c>
      <c r="G4" s="325">
        <f t="shared" ref="G4:M4" si="0">F4+0.25%</f>
        <v>1.7499999999999998E-2</v>
      </c>
      <c r="H4" s="325">
        <f t="shared" si="0"/>
        <v>1.9999999999999997E-2</v>
      </c>
      <c r="I4" s="325">
        <f t="shared" si="0"/>
        <v>2.2499999999999996E-2</v>
      </c>
      <c r="J4" s="325">
        <f t="shared" si="0"/>
        <v>2.4999999999999994E-2</v>
      </c>
      <c r="K4" s="325">
        <f t="shared" si="0"/>
        <v>2.7499999999999993E-2</v>
      </c>
      <c r="L4" s="325">
        <f t="shared" si="0"/>
        <v>2.9999999999999992E-2</v>
      </c>
      <c r="M4" s="325">
        <f t="shared" si="0"/>
        <v>3.2499999999999994E-2</v>
      </c>
    </row>
    <row r="5" spans="1:13">
      <c r="A5" s="179" t="s">
        <v>363</v>
      </c>
      <c r="B5" s="180">
        <v>2.5000000000000001E-2</v>
      </c>
      <c r="D5" s="379" t="s">
        <v>364</v>
      </c>
      <c r="E5" s="326">
        <v>100000</v>
      </c>
      <c r="F5" s="312">
        <f t="dataTable" ref="F5:M14" dt2D="1" dtr="1" r1="B5" r2="B4"/>
        <v>-20250.000000000007</v>
      </c>
      <c r="G5" s="312">
        <v>-15625.000000000011</v>
      </c>
      <c r="H5" s="312">
        <v>-11000.000000000015</v>
      </c>
      <c r="I5" s="312">
        <v>-6375.0000000000146</v>
      </c>
      <c r="J5" s="312">
        <v>-1750.0000000000146</v>
      </c>
      <c r="K5" s="312">
        <v>2874.9999999999854</v>
      </c>
      <c r="L5" s="312">
        <v>7499.9999999999782</v>
      </c>
      <c r="M5" s="312">
        <v>12124.999999999985</v>
      </c>
    </row>
    <row r="6" spans="1:13">
      <c r="A6" s="270"/>
      <c r="B6" s="327"/>
      <c r="D6" s="379"/>
      <c r="E6" s="326">
        <f t="shared" ref="E6:E14" si="1">E5+25000</f>
        <v>125000</v>
      </c>
      <c r="F6" s="312">
        <v>-25312.500000000007</v>
      </c>
      <c r="G6" s="312">
        <v>-19531.250000000007</v>
      </c>
      <c r="H6" s="312">
        <v>-13750.000000000015</v>
      </c>
      <c r="I6" s="312">
        <v>-7968.7500000000146</v>
      </c>
      <c r="J6" s="312">
        <v>-2187.5000000000218</v>
      </c>
      <c r="K6" s="312">
        <v>3593.7499999999782</v>
      </c>
      <c r="L6" s="312">
        <v>9374.9999999999782</v>
      </c>
      <c r="M6" s="312">
        <v>15156.249999999978</v>
      </c>
    </row>
    <row r="7" spans="1:13">
      <c r="A7" s="377" t="s">
        <v>365</v>
      </c>
      <c r="B7" s="377"/>
      <c r="D7" s="379"/>
      <c r="E7" s="326">
        <f t="shared" si="1"/>
        <v>150000</v>
      </c>
      <c r="F7" s="312">
        <v>-30375</v>
      </c>
      <c r="G7" s="312">
        <v>-23437.500000000007</v>
      </c>
      <c r="H7" s="312">
        <v>-16500.000000000007</v>
      </c>
      <c r="I7" s="312">
        <v>-9562.5000000000073</v>
      </c>
      <c r="J7" s="312">
        <v>-2625.0000000000146</v>
      </c>
      <c r="K7" s="312">
        <v>4312.4999999999854</v>
      </c>
      <c r="L7" s="312">
        <v>11249.999999999985</v>
      </c>
      <c r="M7" s="312">
        <v>18187.499999999985</v>
      </c>
    </row>
    <row r="8" spans="1:13">
      <c r="A8" s="179" t="s">
        <v>366</v>
      </c>
      <c r="B8" s="178">
        <f>IF(Number_mailed&lt;200000,0.2,IF(Number_mailed&lt;300000,0.15,0.1))</f>
        <v>0.15</v>
      </c>
      <c r="D8" s="379"/>
      <c r="E8" s="326">
        <f t="shared" si="1"/>
        <v>175000</v>
      </c>
      <c r="F8" s="312">
        <v>-35437.5</v>
      </c>
      <c r="G8" s="312">
        <v>-27343.750000000007</v>
      </c>
      <c r="H8" s="312">
        <v>-19250.000000000007</v>
      </c>
      <c r="I8" s="312">
        <v>-11156.250000000015</v>
      </c>
      <c r="J8" s="312">
        <v>-3062.5000000000146</v>
      </c>
      <c r="K8" s="312">
        <v>5031.2499999999854</v>
      </c>
      <c r="L8" s="312">
        <v>13124.999999999971</v>
      </c>
      <c r="M8" s="312">
        <v>21218.749999999985</v>
      </c>
    </row>
    <row r="9" spans="1:13">
      <c r="A9" s="179" t="s">
        <v>367</v>
      </c>
      <c r="B9" s="178">
        <v>0.28000000000000003</v>
      </c>
      <c r="D9" s="379"/>
      <c r="E9" s="326">
        <f t="shared" si="1"/>
        <v>200000</v>
      </c>
      <c r="F9" s="312">
        <v>-30500.000000000015</v>
      </c>
      <c r="G9" s="312">
        <v>-21250.000000000022</v>
      </c>
      <c r="H9" s="312">
        <v>-12000.000000000029</v>
      </c>
      <c r="I9" s="312">
        <v>-2750.0000000000291</v>
      </c>
      <c r="J9" s="312">
        <v>6499.9999999999709</v>
      </c>
      <c r="K9" s="312">
        <v>15749.999999999971</v>
      </c>
      <c r="L9" s="312">
        <v>24999.999999999956</v>
      </c>
      <c r="M9" s="312">
        <v>34249.999999999971</v>
      </c>
    </row>
    <row r="10" spans="1:13">
      <c r="A10" s="179" t="s">
        <v>368</v>
      </c>
      <c r="B10" s="89">
        <f>B4*B5</f>
        <v>6875</v>
      </c>
      <c r="D10" s="379"/>
      <c r="E10" s="326">
        <f t="shared" si="1"/>
        <v>225000</v>
      </c>
      <c r="F10" s="312">
        <v>-34312.500000000015</v>
      </c>
      <c r="G10" s="312">
        <v>-23906.250000000029</v>
      </c>
      <c r="H10" s="312">
        <v>-13500.000000000029</v>
      </c>
      <c r="I10" s="312">
        <v>-3093.7500000000291</v>
      </c>
      <c r="J10" s="312">
        <v>7312.4999999999709</v>
      </c>
      <c r="K10" s="312">
        <v>17718.749999999956</v>
      </c>
      <c r="L10" s="312">
        <v>28124.999999999956</v>
      </c>
      <c r="M10" s="312">
        <v>38531.249999999956</v>
      </c>
    </row>
    <row r="11" spans="1:13">
      <c r="A11" s="179" t="s">
        <v>369</v>
      </c>
      <c r="B11" s="178">
        <v>18.5</v>
      </c>
      <c r="D11" s="379"/>
      <c r="E11" s="326">
        <f t="shared" si="1"/>
        <v>250000</v>
      </c>
      <c r="F11" s="312">
        <v>-38125.000000000015</v>
      </c>
      <c r="G11" s="312">
        <v>-26562.500000000015</v>
      </c>
      <c r="H11" s="312">
        <v>-15000.000000000029</v>
      </c>
      <c r="I11" s="312">
        <v>-3437.5000000000291</v>
      </c>
      <c r="J11" s="312">
        <v>8124.9999999999563</v>
      </c>
      <c r="K11" s="312">
        <v>19687.499999999956</v>
      </c>
      <c r="L11" s="312">
        <v>31249.999999999956</v>
      </c>
      <c r="M11" s="312">
        <v>42812.499999999956</v>
      </c>
    </row>
    <row r="12" spans="1:13">
      <c r="A12" s="179" t="s">
        <v>370</v>
      </c>
      <c r="B12" s="312">
        <f>B10*B11</f>
        <v>127187.5</v>
      </c>
      <c r="D12" s="379"/>
      <c r="E12" s="326">
        <f t="shared" si="1"/>
        <v>275000</v>
      </c>
      <c r="F12" s="312">
        <v>-41937.500000000015</v>
      </c>
      <c r="G12" s="312">
        <v>-29218.750000000029</v>
      </c>
      <c r="H12" s="312">
        <v>-16500.000000000029</v>
      </c>
      <c r="I12" s="312">
        <v>-3781.2500000000291</v>
      </c>
      <c r="J12" s="312">
        <v>8937.4999999999563</v>
      </c>
      <c r="K12" s="312">
        <v>21656.249999999956</v>
      </c>
      <c r="L12" s="312">
        <v>34374.999999999956</v>
      </c>
      <c r="M12" s="312">
        <v>47093.749999999956</v>
      </c>
    </row>
    <row r="13" spans="1:13">
      <c r="A13" s="179" t="s">
        <v>371</v>
      </c>
      <c r="B13" s="312">
        <f>B4*(B8+B9)</f>
        <v>118250.00000000001</v>
      </c>
      <c r="D13" s="379"/>
      <c r="E13" s="326">
        <f t="shared" si="1"/>
        <v>300000</v>
      </c>
      <c r="F13" s="312">
        <v>-30750</v>
      </c>
      <c r="G13" s="312">
        <v>-16875.000000000015</v>
      </c>
      <c r="H13" s="312">
        <v>-3000.0000000000146</v>
      </c>
      <c r="I13" s="312">
        <v>10874.999999999985</v>
      </c>
      <c r="J13" s="312">
        <v>24749.999999999971</v>
      </c>
      <c r="K13" s="312">
        <v>38624.999999999971</v>
      </c>
      <c r="L13" s="312">
        <v>52499.999999999971</v>
      </c>
      <c r="M13" s="312">
        <v>66374.999999999971</v>
      </c>
    </row>
    <row r="14" spans="1:13">
      <c r="A14" s="179" t="s">
        <v>372</v>
      </c>
      <c r="B14" s="312">
        <f>B12-B13</f>
        <v>8937.4999999999854</v>
      </c>
      <c r="D14" s="379"/>
      <c r="E14" s="326">
        <f t="shared" si="1"/>
        <v>325000</v>
      </c>
      <c r="F14" s="312">
        <v>-33312.5</v>
      </c>
      <c r="G14" s="312">
        <v>-18281.250000000015</v>
      </c>
      <c r="H14" s="312">
        <v>-3250.0000000000146</v>
      </c>
      <c r="I14" s="312">
        <v>11781.249999999971</v>
      </c>
      <c r="J14" s="312">
        <v>26812.499999999971</v>
      </c>
      <c r="K14" s="312">
        <v>41843.749999999971</v>
      </c>
      <c r="L14" s="312">
        <v>56874.999999999971</v>
      </c>
      <c r="M14" s="312">
        <v>71906.249999999971</v>
      </c>
    </row>
    <row r="18" spans="1:11">
      <c r="K18" s="322"/>
    </row>
    <row r="29" spans="1:11">
      <c r="A29" s="328"/>
    </row>
  </sheetData>
  <mergeCells count="5">
    <mergeCell ref="A1:B1"/>
    <mergeCell ref="A3:B3"/>
    <mergeCell ref="F3:M3"/>
    <mergeCell ref="D5:D14"/>
    <mergeCell ref="A7:B7"/>
  </mergeCells>
  <pageMargins left="0.75" right="0.75" top="1" bottom="1" header="0.5" footer="0.5"/>
  <pageSetup orientation="portrait" r:id="rId1"/>
  <headerFooter alignWithMargins="0"/>
</worksheet>
</file>

<file path=xl/worksheets/sheet63.xml><?xml version="1.0" encoding="utf-8"?>
<worksheet xmlns="http://schemas.openxmlformats.org/spreadsheetml/2006/main" xmlns:r="http://schemas.openxmlformats.org/officeDocument/2006/relationships">
  <sheetPr codeName="Sheet63"/>
  <dimension ref="A1:D15"/>
  <sheetViews>
    <sheetView showGridLines="0" workbookViewId="0">
      <selection activeCell="M4" sqref="M4"/>
    </sheetView>
  </sheetViews>
  <sheetFormatPr defaultRowHeight="15"/>
  <cols>
    <col min="1" max="1" width="22.5703125" style="183" customWidth="1"/>
    <col min="2" max="4" width="11.85546875" style="183" customWidth="1"/>
    <col min="5" max="16384" width="9.140625" style="183"/>
  </cols>
  <sheetData>
    <row r="1" spans="1:4">
      <c r="A1" s="380" t="s">
        <v>387</v>
      </c>
      <c r="B1" s="380"/>
    </row>
    <row r="2" spans="1:4">
      <c r="A2" s="329" t="s">
        <v>388</v>
      </c>
      <c r="B2" s="329">
        <v>30</v>
      </c>
    </row>
    <row r="3" spans="1:4">
      <c r="A3" s="329" t="s">
        <v>389</v>
      </c>
      <c r="B3" s="329">
        <v>57</v>
      </c>
    </row>
    <row r="6" spans="1:4">
      <c r="A6" s="329"/>
      <c r="B6" s="330" t="s">
        <v>390</v>
      </c>
      <c r="C6" s="330" t="s">
        <v>391</v>
      </c>
      <c r="D6" s="330" t="s">
        <v>392</v>
      </c>
    </row>
    <row r="7" spans="1:4">
      <c r="A7" s="329" t="s">
        <v>393</v>
      </c>
      <c r="B7" s="329">
        <v>12</v>
      </c>
      <c r="C7" s="329">
        <v>14</v>
      </c>
      <c r="D7" s="329">
        <v>24</v>
      </c>
    </row>
    <row r="8" spans="1:4">
      <c r="A8" s="329" t="s">
        <v>394</v>
      </c>
      <c r="B8" s="329">
        <v>6</v>
      </c>
      <c r="C8" s="329">
        <v>9</v>
      </c>
      <c r="D8" s="329">
        <v>14</v>
      </c>
    </row>
    <row r="9" spans="1:4">
      <c r="A9" s="329" t="s">
        <v>395</v>
      </c>
      <c r="B9" s="90">
        <f>(Hourly_labor_cost*B7)+(Material_cost*B8)</f>
        <v>702</v>
      </c>
      <c r="C9" s="90">
        <f>(Hourly_labor_cost*C7)+(Material_cost*C8)</f>
        <v>933</v>
      </c>
      <c r="D9" s="90">
        <f>(Hourly_labor_cost*D7)+(Material_cost*D8)</f>
        <v>1518</v>
      </c>
    </row>
    <row r="10" spans="1:4">
      <c r="A10" s="329" t="s">
        <v>396</v>
      </c>
      <c r="B10" s="90">
        <v>795</v>
      </c>
      <c r="C10" s="90">
        <v>1295</v>
      </c>
      <c r="D10" s="90">
        <v>2195</v>
      </c>
    </row>
    <row r="11" spans="1:4">
      <c r="A11" s="329" t="s">
        <v>397</v>
      </c>
      <c r="B11" s="90">
        <f>B10-B9</f>
        <v>93</v>
      </c>
      <c r="C11" s="90">
        <f>C10-C9</f>
        <v>362</v>
      </c>
      <c r="D11" s="90">
        <f>D10-D9</f>
        <v>677</v>
      </c>
    </row>
    <row r="12" spans="1:4">
      <c r="A12" s="329" t="s">
        <v>398</v>
      </c>
      <c r="B12" s="329">
        <v>36</v>
      </c>
      <c r="C12" s="329">
        <v>18</v>
      </c>
      <c r="D12" s="329">
        <v>12</v>
      </c>
    </row>
    <row r="13" spans="1:4">
      <c r="A13" s="331" t="s">
        <v>399</v>
      </c>
      <c r="B13" s="91">
        <f>B11*B12</f>
        <v>3348</v>
      </c>
      <c r="C13" s="91">
        <f>C11*C12</f>
        <v>6516</v>
      </c>
      <c r="D13" s="91">
        <f>D11*D12</f>
        <v>8124</v>
      </c>
    </row>
    <row r="15" spans="1:4" ht="18.75">
      <c r="A15" s="332" t="s">
        <v>400</v>
      </c>
      <c r="B15" s="333">
        <f>SUM(B13:D13)</f>
        <v>17988</v>
      </c>
    </row>
  </sheetData>
  <mergeCells count="1">
    <mergeCell ref="A1:B1"/>
  </mergeCells>
  <pageMargins left="0.75" right="0.75" top="1" bottom="1" header="0.5" footer="0.5"/>
  <headerFooter alignWithMargins="0"/>
  <drawing r:id="rId1"/>
</worksheet>
</file>

<file path=xl/worksheets/sheet64.xml><?xml version="1.0" encoding="utf-8"?>
<worksheet xmlns="http://schemas.openxmlformats.org/spreadsheetml/2006/main" xmlns:r="http://schemas.openxmlformats.org/officeDocument/2006/relationships">
  <sheetPr codeName="Sheet64"/>
  <dimension ref="A1:G11"/>
  <sheetViews>
    <sheetView showGridLines="0" workbookViewId="0">
      <selection activeCell="D10" sqref="D10"/>
    </sheetView>
  </sheetViews>
  <sheetFormatPr defaultRowHeight="15"/>
  <cols>
    <col min="1" max="1" width="9.28515625" style="183" customWidth="1"/>
    <col min="2" max="2" width="10" style="183" customWidth="1"/>
    <col min="3" max="3" width="11.140625" style="183" customWidth="1"/>
    <col min="4" max="4" width="8.42578125" style="183" customWidth="1"/>
    <col min="5" max="6" width="7.85546875" style="183" customWidth="1"/>
    <col min="7" max="16384" width="9.140625" style="183"/>
  </cols>
  <sheetData>
    <row r="1" spans="1:7" ht="15.75" thickBot="1">
      <c r="A1" s="334"/>
      <c r="B1" s="334"/>
      <c r="C1" s="334"/>
      <c r="D1" s="334"/>
    </row>
    <row r="2" spans="1:7">
      <c r="A2" s="335"/>
      <c r="B2" s="336" t="s">
        <v>1187</v>
      </c>
      <c r="C2" s="336" t="s">
        <v>1188</v>
      </c>
      <c r="D2" s="336" t="s">
        <v>1189</v>
      </c>
      <c r="G2" s="337">
        <f>MAX($D$6)</f>
        <v>5310.0000179999997</v>
      </c>
    </row>
    <row r="3" spans="1:7">
      <c r="A3" s="338" t="s">
        <v>390</v>
      </c>
      <c r="B3" s="339">
        <v>50</v>
      </c>
      <c r="C3" s="340">
        <v>13</v>
      </c>
      <c r="D3" s="340">
        <f>B3*C3</f>
        <v>650</v>
      </c>
      <c r="G3" s="341">
        <f>COUNT($B$3:$B$5)</f>
        <v>3</v>
      </c>
    </row>
    <row r="4" spans="1:7">
      <c r="A4" s="338" t="s">
        <v>391</v>
      </c>
      <c r="B4" s="339">
        <v>210.000001</v>
      </c>
      <c r="C4" s="340">
        <v>18</v>
      </c>
      <c r="D4" s="340">
        <f>B4*C4</f>
        <v>3780.0000179999997</v>
      </c>
      <c r="G4" s="341" t="b">
        <f>$B$3&gt;=50</f>
        <v>1</v>
      </c>
    </row>
    <row r="5" spans="1:7">
      <c r="A5" s="338" t="s">
        <v>392</v>
      </c>
      <c r="B5" s="339">
        <v>40</v>
      </c>
      <c r="C5" s="340">
        <v>22</v>
      </c>
      <c r="D5" s="340">
        <f>B5*C5</f>
        <v>880</v>
      </c>
      <c r="G5" s="341" t="b">
        <f>$B$4&gt;=40</f>
        <v>1</v>
      </c>
    </row>
    <row r="6" spans="1:7" ht="15.75" thickBot="1">
      <c r="A6" s="342" t="s">
        <v>25</v>
      </c>
      <c r="B6" s="343">
        <f>SUM(B3:B5)</f>
        <v>300.000001</v>
      </c>
      <c r="C6" s="344"/>
      <c r="D6" s="345">
        <f>SUM(D3:D5)</f>
        <v>5310.0000179999997</v>
      </c>
      <c r="G6" s="341" t="b">
        <f>$B$5&lt;=40</f>
        <v>1</v>
      </c>
    </row>
    <row r="7" spans="1:7">
      <c r="G7" s="341" t="b">
        <f>$B$6=300</f>
        <v>0</v>
      </c>
    </row>
    <row r="8" spans="1:7">
      <c r="G8" s="341">
        <f>{100,100,0.000001,0.05,FALSE,FALSE,FALSE,1,1,1}</f>
        <v>100</v>
      </c>
    </row>
    <row r="9" spans="1:7">
      <c r="A9" s="356" t="s">
        <v>1200</v>
      </c>
    </row>
    <row r="10" spans="1:7">
      <c r="A10" s="356" t="s">
        <v>1201</v>
      </c>
    </row>
    <row r="11" spans="1:7">
      <c r="A11" s="356" t="s">
        <v>1202</v>
      </c>
    </row>
  </sheetData>
  <printOptions gridLinesSet="0"/>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12</vt:i4>
      </vt:variant>
    </vt:vector>
  </HeadingPairs>
  <TitlesOfParts>
    <vt:vector size="76" baseType="lpstr">
      <vt:lpstr>VBA</vt:lpstr>
      <vt:lpstr>Summary</vt:lpstr>
      <vt:lpstr>multiple sum</vt:lpstr>
      <vt:lpstr>multiple count</vt:lpstr>
      <vt:lpstr>Text</vt:lpstr>
      <vt:lpstr>Performance</vt:lpstr>
      <vt:lpstr>Performance Evaluation 1</vt:lpstr>
      <vt:lpstr>References</vt:lpstr>
      <vt:lpstr>countries</vt:lpstr>
      <vt:lpstr>intro example</vt:lpstr>
      <vt:lpstr>vlookup</vt:lpstr>
      <vt:lpstr>hlookup</vt:lpstr>
      <vt:lpstr>lookup</vt:lpstr>
      <vt:lpstr>match_index</vt:lpstr>
      <vt:lpstr>compare</vt:lpstr>
      <vt:lpstr>lookup to left</vt:lpstr>
      <vt:lpstr>multiple tables</vt:lpstr>
      <vt:lpstr>grade lookup 1</vt:lpstr>
      <vt:lpstr>2-way lookup</vt:lpstr>
      <vt:lpstr>loans</vt:lpstr>
      <vt:lpstr>Loan Table</vt:lpstr>
      <vt:lpstr>Simple</vt:lpstr>
      <vt:lpstr>Compound1</vt:lpstr>
      <vt:lpstr>Compound2</vt:lpstr>
      <vt:lpstr>Annuity Calculator</vt:lpstr>
      <vt:lpstr>Depreciation</vt:lpstr>
      <vt:lpstr>Performance Evaluation 2</vt:lpstr>
      <vt:lpstr>Sort &amp; Filter</vt:lpstr>
      <vt:lpstr>Area</vt:lpstr>
      <vt:lpstr>Working Day</vt:lpstr>
      <vt:lpstr>Ques</vt:lpstr>
      <vt:lpstr>data</vt:lpstr>
      <vt:lpstr>Performance Evaluation 3</vt:lpstr>
      <vt:lpstr>Chats</vt:lpstr>
      <vt:lpstr>Column</vt:lpstr>
      <vt:lpstr>Bar</vt:lpstr>
      <vt:lpstr>Line 1</vt:lpstr>
      <vt:lpstr>Line 2</vt:lpstr>
      <vt:lpstr>Line 3</vt:lpstr>
      <vt:lpstr>Area Chart</vt:lpstr>
      <vt:lpstr>Pie 1</vt:lpstr>
      <vt:lpstr>Bar of Pie</vt:lpstr>
      <vt:lpstr>Stock 1</vt:lpstr>
      <vt:lpstr>Stock 2</vt:lpstr>
      <vt:lpstr>Long Scale</vt:lpstr>
      <vt:lpstr>XY</vt:lpstr>
      <vt:lpstr>Radar</vt:lpstr>
      <vt:lpstr>Surface</vt:lpstr>
      <vt:lpstr>Bubble</vt:lpstr>
      <vt:lpstr>Doughnut</vt:lpstr>
      <vt:lpstr>Data Validation</vt:lpstr>
      <vt:lpstr>ARRAY</vt:lpstr>
      <vt:lpstr>ARRAY WITH Text</vt:lpstr>
      <vt:lpstr>ARRAY WITH Numbers</vt:lpstr>
      <vt:lpstr>Average with Array</vt:lpstr>
      <vt:lpstr>Sheet1</vt:lpstr>
      <vt:lpstr>Region 1</vt:lpstr>
      <vt:lpstr>Region 2</vt:lpstr>
      <vt:lpstr>Region 3</vt:lpstr>
      <vt:lpstr>Goal Seek</vt:lpstr>
      <vt:lpstr>Data Table 1</vt:lpstr>
      <vt:lpstr>Data Table 2</vt:lpstr>
      <vt:lpstr>Scenario Mgr.</vt:lpstr>
      <vt:lpstr>Solver</vt:lpstr>
      <vt:lpstr>Area!Criteria</vt:lpstr>
      <vt:lpstr>Area!Extract</vt:lpstr>
      <vt:lpstr>'Scenario Mgr.'!Hourly_labor_cost</vt:lpstr>
      <vt:lpstr>Life</vt:lpstr>
      <vt:lpstr>'Scenario Mgr.'!Material_cost</vt:lpstr>
      <vt:lpstr>'Data Table 2'!Number_mailed</vt:lpstr>
      <vt:lpstr>'Line 1'!Print_Titles</vt:lpstr>
      <vt:lpstr>'Scenario Mgr.'!ProductA_Profit</vt:lpstr>
      <vt:lpstr>'Scenario Mgr.'!ProductB_Profit</vt:lpstr>
      <vt:lpstr>'Scenario Mgr.'!ProductC_Profit</vt:lpstr>
      <vt:lpstr>'Data Table 2'!Response_rate</vt:lpstr>
      <vt:lpstr>'Scenario Mgr.'!Total_Profit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Admin</cp:lastModifiedBy>
  <cp:lastPrinted>2012-11-03T11:40:47Z</cp:lastPrinted>
  <dcterms:created xsi:type="dcterms:W3CDTF">2012-07-02T08:07:58Z</dcterms:created>
  <dcterms:modified xsi:type="dcterms:W3CDTF">2013-06-10T08:30:57Z</dcterms:modified>
</cp:coreProperties>
</file>