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khot_s_northeastern_edu/Documents/ALY6050 Enterprise Analytics/Evaluations/"/>
    </mc:Choice>
  </mc:AlternateContent>
  <xr:revisionPtr revIDLastSave="108350" documentId="8_{F16FCA1F-5F9F-5746-871B-1E61804D47AA}" xr6:coauthVersionLast="47" xr6:coauthVersionMax="47" xr10:uidLastSave="{8C07758F-F4EE-4BC5-A98D-6D9B0D3DF54B}"/>
  <bookViews>
    <workbookView xWindow="-93" yWindow="-93" windowWidth="21520" windowHeight="11586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1'!$AB$22:$AJ$30</definedName>
    <definedName name="solver_adj" localSheetId="1" hidden="1">'Part 2'!$AK$7:$AK$9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1'!$AH$32:$AJ$32</definedName>
    <definedName name="solver_lhs1" localSheetId="1" hidden="1">'Part 2'!$Z$25</definedName>
    <definedName name="solver_lhs2" localSheetId="0" hidden="1">'Part 1'!$AL$22:$AL$27</definedName>
    <definedName name="solver_lhs2" localSheetId="1" hidden="1">'Part 2'!$Z$25</definedName>
    <definedName name="solver_lhs3" localSheetId="0" hidden="1">'Part 1'!$AL$22:$AL$27</definedName>
    <definedName name="solver_lhs4" localSheetId="0" hidden="1">'Part 1'!$AL$28:$AL$30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'Part 1'!$AU$21</definedName>
    <definedName name="solver_opt" localSheetId="1" hidden="1">'Part 2'!$AP$15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4" localSheetId="0" hidden="1">2</definedName>
    <definedName name="solver_rhs1" localSheetId="0" hidden="1">'Part 1'!$AH$34:$AJ$34</definedName>
    <definedName name="solver_rhs1" localSheetId="1" hidden="1">'Part 2'!$AB$25</definedName>
    <definedName name="solver_rhs2" localSheetId="0" hidden="1">'Part 1'!$AN$22:$AN$27</definedName>
    <definedName name="solver_rhs2" localSheetId="1" hidden="1">'Part 2'!$AB$25</definedName>
    <definedName name="solver_rhs3" localSheetId="0" hidden="1">'Part 1'!$AN$22:$AN$27</definedName>
    <definedName name="solver_rhs4" localSheetId="0" hidden="1">'Part 1'!$AN$28:$AN$29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2" i="2" l="1"/>
  <c r="AP12" i="2" s="1"/>
  <c r="AO11" i="2"/>
  <c r="AP11" i="2" s="1"/>
  <c r="AO10" i="2"/>
  <c r="AP10" i="2" s="1"/>
  <c r="AO9" i="2"/>
  <c r="AP9" i="2" s="1"/>
  <c r="AO8" i="2"/>
  <c r="AP8" i="2" s="1"/>
  <c r="AO7" i="2"/>
  <c r="AP7" i="2" s="1"/>
  <c r="AO6" i="2"/>
  <c r="AP6" i="2" s="1"/>
  <c r="AO5" i="2"/>
  <c r="AP5" i="2" s="1"/>
  <c r="V11" i="2"/>
  <c r="V10" i="2"/>
  <c r="V9" i="2"/>
  <c r="V8" i="2"/>
  <c r="V7" i="2"/>
  <c r="V6" i="2"/>
  <c r="Z25" i="2"/>
  <c r="Z24" i="2" a="1"/>
  <c r="Z24" i="2" s="1"/>
  <c r="Z22" i="2" a="1"/>
  <c r="Z22" i="2" s="1"/>
  <c r="O25" i="2"/>
  <c r="O24" i="2" a="1"/>
  <c r="O24" i="2" s="1"/>
  <c r="O22" i="2" a="1"/>
  <c r="O22" i="2" s="1"/>
  <c r="AU21" i="1"/>
  <c r="AJ31" i="1"/>
  <c r="AI31" i="1"/>
  <c r="AH31" i="1"/>
  <c r="AG31" i="1"/>
  <c r="AF31" i="1"/>
  <c r="AE31" i="1"/>
  <c r="AD31" i="1"/>
  <c r="AC31" i="1"/>
  <c r="AK30" i="1"/>
  <c r="AK29" i="1"/>
  <c r="AK28" i="1"/>
  <c r="AK27" i="1"/>
  <c r="AK26" i="1"/>
  <c r="AK25" i="1"/>
  <c r="AK24" i="1"/>
  <c r="AK23" i="1"/>
  <c r="AK22" i="1"/>
  <c r="AP15" i="2" l="1" a="1"/>
  <c r="AP15" i="2" s="1"/>
  <c r="AL30" i="1"/>
  <c r="AJ32" i="1"/>
  <c r="AL29" i="1"/>
  <c r="AG32" i="1"/>
  <c r="AF32" i="1"/>
  <c r="AE32" i="1"/>
  <c r="AD32" i="1"/>
  <c r="AL27" i="1"/>
  <c r="AT27" i="1"/>
  <c r="AC32" i="1"/>
  <c r="AL28" i="1"/>
  <c r="AL26" i="1"/>
  <c r="AL25" i="1"/>
  <c r="AL23" i="1"/>
  <c r="AL24" i="1"/>
  <c r="AH32" i="1"/>
  <c r="AI32" i="1"/>
  <c r="AT30" i="1" l="1"/>
  <c r="W15" i="1"/>
  <c r="R22" i="1"/>
  <c r="Q22" i="1"/>
  <c r="P22" i="1"/>
  <c r="S21" i="1"/>
  <c r="S20" i="1"/>
  <c r="S19" i="1"/>
  <c r="S18" i="1"/>
  <c r="S17" i="1"/>
  <c r="S16" i="1"/>
  <c r="AB31" i="1"/>
  <c r="AB32" i="1" l="1"/>
  <c r="AT28" i="1"/>
  <c r="AL22" i="1"/>
  <c r="AT29" i="1" s="1"/>
  <c r="X23" i="1"/>
  <c r="X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<sst xmlns="http://schemas.openxmlformats.org/spreadsheetml/2006/main" count="498" uniqueCount="235">
  <si>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</si>
  <si>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</si>
  <si>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</si>
  <si>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</si>
  <si>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</si>
  <si>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</si>
  <si>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</si>
  <si>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</si>
  <si>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</si>
  <si>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</si>
  <si>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</si>
  <si>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</si>
  <si>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</si>
  <si>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</si>
  <si>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Waste Disposal Site: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</si>
  <si>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</si>
  <si>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</si>
  <si>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</si>
  <si>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</si>
  <si>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</si>
  <si>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</si>
  <si>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</si>
  <si>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2: Total Waste generated by each plant</t>
  </si>
  <si>
    <t xml:space="preserve">Table 4: Shipping costs, per barrel of waste between the three waste disposal sites </t>
  </si>
  <si>
    <r>
      <t xml:space="preserve">Table </t>
    </r>
    <r>
      <rPr>
        <i/>
        <sz val="9"/>
        <color theme="1"/>
        <rFont val="Calibri"/>
        <family val="2"/>
        <scheme val="minor"/>
      </rPr>
      <t xml:space="preserve"> Table 3: Shipping costs, per barrel of waste from each plant to another plant </t>
    </r>
  </si>
  <si>
    <t>Barrels per week</t>
  </si>
  <si>
    <t>Given Data</t>
  </si>
  <si>
    <t>Max. Waste Accomodation</t>
  </si>
  <si>
    <t>A</t>
  </si>
  <si>
    <t>B</t>
  </si>
  <si>
    <t>C</t>
  </si>
  <si>
    <t>D</t>
  </si>
  <si>
    <t>E</t>
  </si>
  <si>
    <t>F</t>
  </si>
  <si>
    <t>P</t>
  </si>
  <si>
    <t>Q</t>
  </si>
  <si>
    <t>R</t>
  </si>
  <si>
    <t>Source</t>
  </si>
  <si>
    <t>Destination</t>
  </si>
  <si>
    <r>
      <t>X</t>
    </r>
    <r>
      <rPr>
        <vertAlign val="subscript"/>
        <sz val="12"/>
        <color theme="1"/>
        <rFont val="Calibri"/>
        <family val="2"/>
        <scheme val="minor"/>
      </rPr>
      <t>AA</t>
    </r>
  </si>
  <si>
    <r>
      <t>X</t>
    </r>
    <r>
      <rPr>
        <vertAlign val="subscript"/>
        <sz val="12"/>
        <color theme="1"/>
        <rFont val="Calibri"/>
        <family val="2"/>
        <scheme val="minor"/>
      </rPr>
      <t>AB</t>
    </r>
  </si>
  <si>
    <r>
      <t>X</t>
    </r>
    <r>
      <rPr>
        <vertAlign val="subscript"/>
        <sz val="12"/>
        <color theme="1"/>
        <rFont val="Calibri"/>
        <family val="2"/>
        <scheme val="minor"/>
      </rPr>
      <t>AC</t>
    </r>
  </si>
  <si>
    <r>
      <t>X</t>
    </r>
    <r>
      <rPr>
        <vertAlign val="subscript"/>
        <sz val="12"/>
        <color theme="1"/>
        <rFont val="Calibri"/>
        <family val="2"/>
        <scheme val="minor"/>
      </rPr>
      <t>AD</t>
    </r>
  </si>
  <si>
    <r>
      <t>X</t>
    </r>
    <r>
      <rPr>
        <vertAlign val="subscript"/>
        <sz val="12"/>
        <color theme="1"/>
        <rFont val="Calibri"/>
        <family val="2"/>
        <scheme val="minor"/>
      </rPr>
      <t>AE</t>
    </r>
  </si>
  <si>
    <r>
      <t>X</t>
    </r>
    <r>
      <rPr>
        <vertAlign val="subscript"/>
        <sz val="12"/>
        <color theme="1"/>
        <rFont val="Calibri"/>
        <family val="2"/>
        <scheme val="minor"/>
      </rPr>
      <t>AF</t>
    </r>
  </si>
  <si>
    <r>
      <t>X</t>
    </r>
    <r>
      <rPr>
        <vertAlign val="subscript"/>
        <sz val="12"/>
        <color theme="1"/>
        <rFont val="Calibri"/>
        <family val="2"/>
        <scheme val="minor"/>
      </rPr>
      <t>AP</t>
    </r>
  </si>
  <si>
    <r>
      <t>X</t>
    </r>
    <r>
      <rPr>
        <vertAlign val="subscript"/>
        <sz val="12"/>
        <color theme="1"/>
        <rFont val="Calibri"/>
        <family val="2"/>
        <scheme val="minor"/>
      </rPr>
      <t>AQ</t>
    </r>
  </si>
  <si>
    <r>
      <t>X</t>
    </r>
    <r>
      <rPr>
        <vertAlign val="subscript"/>
        <sz val="12"/>
        <color theme="1"/>
        <rFont val="Calibri"/>
        <family val="2"/>
        <scheme val="minor"/>
      </rPr>
      <t>AR</t>
    </r>
  </si>
  <si>
    <r>
      <t>X</t>
    </r>
    <r>
      <rPr>
        <vertAlign val="subscript"/>
        <sz val="12"/>
        <color theme="1"/>
        <rFont val="Calibri"/>
        <family val="2"/>
        <scheme val="minor"/>
      </rPr>
      <t>BA</t>
    </r>
  </si>
  <si>
    <r>
      <t>X</t>
    </r>
    <r>
      <rPr>
        <vertAlign val="subscript"/>
        <sz val="12"/>
        <color theme="1"/>
        <rFont val="Calibri"/>
        <family val="2"/>
        <scheme val="minor"/>
      </rPr>
      <t>BB</t>
    </r>
  </si>
  <si>
    <r>
      <t>X</t>
    </r>
    <r>
      <rPr>
        <vertAlign val="subscript"/>
        <sz val="12"/>
        <color theme="1"/>
        <rFont val="Calibri"/>
        <family val="2"/>
        <scheme val="minor"/>
      </rPr>
      <t>CC</t>
    </r>
  </si>
  <si>
    <r>
      <t>X</t>
    </r>
    <r>
      <rPr>
        <vertAlign val="subscript"/>
        <sz val="12"/>
        <color theme="1"/>
        <rFont val="Calibri"/>
        <family val="2"/>
        <scheme val="minor"/>
      </rPr>
      <t>BC</t>
    </r>
  </si>
  <si>
    <r>
      <t>X</t>
    </r>
    <r>
      <rPr>
        <vertAlign val="subscript"/>
        <sz val="12"/>
        <color theme="1"/>
        <rFont val="Calibri"/>
        <family val="2"/>
        <scheme val="minor"/>
      </rPr>
      <t>BD</t>
    </r>
  </si>
  <si>
    <r>
      <t>X</t>
    </r>
    <r>
      <rPr>
        <vertAlign val="subscript"/>
        <sz val="12"/>
        <color theme="1"/>
        <rFont val="Calibri"/>
        <family val="2"/>
        <scheme val="minor"/>
      </rPr>
      <t>BE</t>
    </r>
  </si>
  <si>
    <r>
      <t>X</t>
    </r>
    <r>
      <rPr>
        <vertAlign val="subscript"/>
        <sz val="12"/>
        <color theme="1"/>
        <rFont val="Calibri"/>
        <family val="2"/>
        <scheme val="minor"/>
      </rPr>
      <t>BF</t>
    </r>
  </si>
  <si>
    <r>
      <t>X</t>
    </r>
    <r>
      <rPr>
        <vertAlign val="subscript"/>
        <sz val="12"/>
        <color theme="1"/>
        <rFont val="Calibri"/>
        <family val="2"/>
        <scheme val="minor"/>
      </rPr>
      <t>BP</t>
    </r>
  </si>
  <si>
    <r>
      <t>X</t>
    </r>
    <r>
      <rPr>
        <vertAlign val="subscript"/>
        <sz val="12"/>
        <color theme="1"/>
        <rFont val="Calibri"/>
        <family val="2"/>
        <scheme val="minor"/>
      </rPr>
      <t>BQ</t>
    </r>
  </si>
  <si>
    <r>
      <t>X</t>
    </r>
    <r>
      <rPr>
        <vertAlign val="subscript"/>
        <sz val="12"/>
        <color theme="1"/>
        <rFont val="Calibri"/>
        <family val="2"/>
        <scheme val="minor"/>
      </rPr>
      <t>BR</t>
    </r>
  </si>
  <si>
    <r>
      <t>X</t>
    </r>
    <r>
      <rPr>
        <vertAlign val="subscript"/>
        <sz val="12"/>
        <color theme="1"/>
        <rFont val="Calibri"/>
        <family val="2"/>
        <scheme val="minor"/>
      </rPr>
      <t>CA</t>
    </r>
  </si>
  <si>
    <r>
      <t>X</t>
    </r>
    <r>
      <rPr>
        <vertAlign val="subscript"/>
        <sz val="12"/>
        <color theme="1"/>
        <rFont val="Calibri"/>
        <family val="2"/>
        <scheme val="minor"/>
      </rPr>
      <t>CB</t>
    </r>
  </si>
  <si>
    <r>
      <t>X</t>
    </r>
    <r>
      <rPr>
        <vertAlign val="subscript"/>
        <sz val="12"/>
        <color theme="1"/>
        <rFont val="Calibri"/>
        <family val="2"/>
        <scheme val="minor"/>
      </rPr>
      <t>CD</t>
    </r>
  </si>
  <si>
    <r>
      <t>X</t>
    </r>
    <r>
      <rPr>
        <vertAlign val="subscript"/>
        <sz val="12"/>
        <color theme="1"/>
        <rFont val="Calibri"/>
        <family val="2"/>
        <scheme val="minor"/>
      </rPr>
      <t>CE</t>
    </r>
  </si>
  <si>
    <r>
      <t>X</t>
    </r>
    <r>
      <rPr>
        <vertAlign val="subscript"/>
        <sz val="12"/>
        <color theme="1"/>
        <rFont val="Calibri"/>
        <family val="2"/>
        <scheme val="minor"/>
      </rPr>
      <t>CF</t>
    </r>
  </si>
  <si>
    <r>
      <t>X</t>
    </r>
    <r>
      <rPr>
        <vertAlign val="subscript"/>
        <sz val="12"/>
        <color theme="1"/>
        <rFont val="Calibri"/>
        <family val="2"/>
        <scheme val="minor"/>
      </rPr>
      <t>CP</t>
    </r>
  </si>
  <si>
    <r>
      <t>X</t>
    </r>
    <r>
      <rPr>
        <vertAlign val="subscript"/>
        <sz val="12"/>
        <color theme="1"/>
        <rFont val="Calibri"/>
        <family val="2"/>
        <scheme val="minor"/>
      </rPr>
      <t>CQ</t>
    </r>
  </si>
  <si>
    <r>
      <t>X</t>
    </r>
    <r>
      <rPr>
        <vertAlign val="subscript"/>
        <sz val="12"/>
        <color theme="1"/>
        <rFont val="Calibri"/>
        <family val="2"/>
        <scheme val="minor"/>
      </rPr>
      <t>CR</t>
    </r>
  </si>
  <si>
    <r>
      <t>X</t>
    </r>
    <r>
      <rPr>
        <vertAlign val="subscript"/>
        <sz val="12"/>
        <color theme="1"/>
        <rFont val="Calibri"/>
        <family val="2"/>
        <scheme val="minor"/>
      </rPr>
      <t>DA</t>
    </r>
  </si>
  <si>
    <r>
      <t>X</t>
    </r>
    <r>
      <rPr>
        <vertAlign val="subscript"/>
        <sz val="12"/>
        <color theme="1"/>
        <rFont val="Calibri"/>
        <family val="2"/>
        <scheme val="minor"/>
      </rPr>
      <t>DB</t>
    </r>
  </si>
  <si>
    <r>
      <t>X</t>
    </r>
    <r>
      <rPr>
        <vertAlign val="subscript"/>
        <sz val="12"/>
        <color theme="1"/>
        <rFont val="Calibri"/>
        <family val="2"/>
        <scheme val="minor"/>
      </rPr>
      <t>DC</t>
    </r>
  </si>
  <si>
    <r>
      <t>X</t>
    </r>
    <r>
      <rPr>
        <vertAlign val="subscript"/>
        <sz val="12"/>
        <color theme="1"/>
        <rFont val="Calibri"/>
        <family val="2"/>
        <scheme val="minor"/>
      </rPr>
      <t>DD</t>
    </r>
  </si>
  <si>
    <r>
      <t>X</t>
    </r>
    <r>
      <rPr>
        <vertAlign val="subscript"/>
        <sz val="12"/>
        <color theme="1"/>
        <rFont val="Calibri"/>
        <family val="2"/>
        <scheme val="minor"/>
      </rPr>
      <t>DE</t>
    </r>
  </si>
  <si>
    <r>
      <t>X</t>
    </r>
    <r>
      <rPr>
        <vertAlign val="subscript"/>
        <sz val="12"/>
        <color theme="1"/>
        <rFont val="Calibri"/>
        <family val="2"/>
        <scheme val="minor"/>
      </rPr>
      <t>DF</t>
    </r>
  </si>
  <si>
    <r>
      <t>X</t>
    </r>
    <r>
      <rPr>
        <vertAlign val="subscript"/>
        <sz val="12"/>
        <color theme="1"/>
        <rFont val="Calibri"/>
        <family val="2"/>
        <scheme val="minor"/>
      </rPr>
      <t>DP</t>
    </r>
  </si>
  <si>
    <r>
      <t>X</t>
    </r>
    <r>
      <rPr>
        <vertAlign val="subscript"/>
        <sz val="12"/>
        <color theme="1"/>
        <rFont val="Calibri"/>
        <family val="2"/>
        <scheme val="minor"/>
      </rPr>
      <t>DQ</t>
    </r>
  </si>
  <si>
    <r>
      <t>X</t>
    </r>
    <r>
      <rPr>
        <vertAlign val="subscript"/>
        <sz val="12"/>
        <color theme="1"/>
        <rFont val="Calibri"/>
        <family val="2"/>
        <scheme val="minor"/>
      </rPr>
      <t>DR</t>
    </r>
  </si>
  <si>
    <r>
      <t>X</t>
    </r>
    <r>
      <rPr>
        <vertAlign val="subscript"/>
        <sz val="12"/>
        <color theme="1"/>
        <rFont val="Calibri"/>
        <family val="2"/>
        <scheme val="minor"/>
      </rPr>
      <t>EA</t>
    </r>
  </si>
  <si>
    <r>
      <t>X</t>
    </r>
    <r>
      <rPr>
        <vertAlign val="subscript"/>
        <sz val="12"/>
        <color theme="1"/>
        <rFont val="Calibri"/>
        <family val="2"/>
        <scheme val="minor"/>
      </rPr>
      <t>EB</t>
    </r>
  </si>
  <si>
    <r>
      <t>X</t>
    </r>
    <r>
      <rPr>
        <vertAlign val="subscript"/>
        <sz val="12"/>
        <color theme="1"/>
        <rFont val="Calibri"/>
        <family val="2"/>
        <scheme val="minor"/>
      </rPr>
      <t>EC</t>
    </r>
  </si>
  <si>
    <r>
      <t>X</t>
    </r>
    <r>
      <rPr>
        <vertAlign val="subscript"/>
        <sz val="12"/>
        <color theme="1"/>
        <rFont val="Calibri"/>
        <family val="2"/>
        <scheme val="minor"/>
      </rPr>
      <t>ED</t>
    </r>
  </si>
  <si>
    <r>
      <t>X</t>
    </r>
    <r>
      <rPr>
        <vertAlign val="subscript"/>
        <sz val="12"/>
        <color theme="1"/>
        <rFont val="Calibri"/>
        <family val="2"/>
        <scheme val="minor"/>
      </rPr>
      <t>EE</t>
    </r>
  </si>
  <si>
    <r>
      <t>X</t>
    </r>
    <r>
      <rPr>
        <vertAlign val="subscript"/>
        <sz val="12"/>
        <color theme="1"/>
        <rFont val="Calibri"/>
        <family val="2"/>
        <scheme val="minor"/>
      </rPr>
      <t>EF</t>
    </r>
  </si>
  <si>
    <r>
      <t>X</t>
    </r>
    <r>
      <rPr>
        <vertAlign val="subscript"/>
        <sz val="12"/>
        <color theme="1"/>
        <rFont val="Calibri"/>
        <family val="2"/>
        <scheme val="minor"/>
      </rPr>
      <t>EP</t>
    </r>
  </si>
  <si>
    <r>
      <t>X</t>
    </r>
    <r>
      <rPr>
        <vertAlign val="subscript"/>
        <sz val="12"/>
        <color theme="1"/>
        <rFont val="Calibri"/>
        <family val="2"/>
        <scheme val="minor"/>
      </rPr>
      <t>EQ</t>
    </r>
  </si>
  <si>
    <r>
      <t>X</t>
    </r>
    <r>
      <rPr>
        <vertAlign val="subscript"/>
        <sz val="12"/>
        <color theme="1"/>
        <rFont val="Calibri"/>
        <family val="2"/>
        <scheme val="minor"/>
      </rPr>
      <t>ER</t>
    </r>
  </si>
  <si>
    <r>
      <t>X</t>
    </r>
    <r>
      <rPr>
        <vertAlign val="subscript"/>
        <sz val="12"/>
        <color theme="1"/>
        <rFont val="Calibri"/>
        <family val="2"/>
        <scheme val="minor"/>
      </rPr>
      <t>FA</t>
    </r>
  </si>
  <si>
    <r>
      <t>X</t>
    </r>
    <r>
      <rPr>
        <vertAlign val="subscript"/>
        <sz val="12"/>
        <color theme="1"/>
        <rFont val="Calibri"/>
        <family val="2"/>
        <scheme val="minor"/>
      </rPr>
      <t>FB</t>
    </r>
  </si>
  <si>
    <r>
      <t>X</t>
    </r>
    <r>
      <rPr>
        <vertAlign val="subscript"/>
        <sz val="12"/>
        <color theme="1"/>
        <rFont val="Calibri"/>
        <family val="2"/>
        <scheme val="minor"/>
      </rPr>
      <t>FC</t>
    </r>
  </si>
  <si>
    <r>
      <t>X</t>
    </r>
    <r>
      <rPr>
        <vertAlign val="subscript"/>
        <sz val="12"/>
        <color theme="1"/>
        <rFont val="Calibri"/>
        <family val="2"/>
        <scheme val="minor"/>
      </rPr>
      <t>FD</t>
    </r>
  </si>
  <si>
    <r>
      <t>X</t>
    </r>
    <r>
      <rPr>
        <vertAlign val="subscript"/>
        <sz val="12"/>
        <color theme="1"/>
        <rFont val="Calibri"/>
        <family val="2"/>
        <scheme val="minor"/>
      </rPr>
      <t>FE</t>
    </r>
  </si>
  <si>
    <r>
      <t>X</t>
    </r>
    <r>
      <rPr>
        <vertAlign val="subscript"/>
        <sz val="12"/>
        <color theme="1"/>
        <rFont val="Calibri"/>
        <family val="2"/>
        <scheme val="minor"/>
      </rPr>
      <t>FF</t>
    </r>
  </si>
  <si>
    <r>
      <t>X</t>
    </r>
    <r>
      <rPr>
        <vertAlign val="subscript"/>
        <sz val="12"/>
        <color theme="1"/>
        <rFont val="Calibri"/>
        <family val="2"/>
        <scheme val="minor"/>
      </rPr>
      <t>FP</t>
    </r>
  </si>
  <si>
    <r>
      <t>X</t>
    </r>
    <r>
      <rPr>
        <vertAlign val="subscript"/>
        <sz val="12"/>
        <color theme="1"/>
        <rFont val="Calibri"/>
        <family val="2"/>
        <scheme val="minor"/>
      </rPr>
      <t>FQ</t>
    </r>
  </si>
  <si>
    <r>
      <t>X</t>
    </r>
    <r>
      <rPr>
        <vertAlign val="subscript"/>
        <sz val="12"/>
        <color theme="1"/>
        <rFont val="Calibri"/>
        <family val="2"/>
        <scheme val="minor"/>
      </rPr>
      <t>FR</t>
    </r>
  </si>
  <si>
    <r>
      <t>X</t>
    </r>
    <r>
      <rPr>
        <vertAlign val="subscript"/>
        <sz val="12"/>
        <color theme="1"/>
        <rFont val="Calibri"/>
        <family val="2"/>
        <scheme val="minor"/>
      </rPr>
      <t>PA</t>
    </r>
  </si>
  <si>
    <r>
      <t>X</t>
    </r>
    <r>
      <rPr>
        <vertAlign val="subscript"/>
        <sz val="12"/>
        <color theme="1"/>
        <rFont val="Calibri"/>
        <family val="2"/>
        <scheme val="minor"/>
      </rPr>
      <t>PB</t>
    </r>
  </si>
  <si>
    <r>
      <t>X</t>
    </r>
    <r>
      <rPr>
        <vertAlign val="subscript"/>
        <sz val="12"/>
        <color theme="1"/>
        <rFont val="Calibri"/>
        <family val="2"/>
        <scheme val="minor"/>
      </rPr>
      <t>PC</t>
    </r>
  </si>
  <si>
    <r>
      <t>X</t>
    </r>
    <r>
      <rPr>
        <vertAlign val="subscript"/>
        <sz val="12"/>
        <color theme="1"/>
        <rFont val="Calibri"/>
        <family val="2"/>
        <scheme val="minor"/>
      </rPr>
      <t>PD</t>
    </r>
  </si>
  <si>
    <r>
      <t>X</t>
    </r>
    <r>
      <rPr>
        <vertAlign val="subscript"/>
        <sz val="12"/>
        <color theme="1"/>
        <rFont val="Calibri"/>
        <family val="2"/>
        <scheme val="minor"/>
      </rPr>
      <t>PE</t>
    </r>
  </si>
  <si>
    <r>
      <t>X</t>
    </r>
    <r>
      <rPr>
        <vertAlign val="subscript"/>
        <sz val="12"/>
        <color theme="1"/>
        <rFont val="Calibri"/>
        <family val="2"/>
        <scheme val="minor"/>
      </rPr>
      <t>PF</t>
    </r>
  </si>
  <si>
    <r>
      <t>X</t>
    </r>
    <r>
      <rPr>
        <vertAlign val="subscript"/>
        <sz val="12"/>
        <color theme="1"/>
        <rFont val="Calibri"/>
        <family val="2"/>
        <scheme val="minor"/>
      </rPr>
      <t>PP</t>
    </r>
  </si>
  <si>
    <r>
      <t>X</t>
    </r>
    <r>
      <rPr>
        <vertAlign val="subscript"/>
        <sz val="12"/>
        <color theme="1"/>
        <rFont val="Calibri"/>
        <family val="2"/>
        <scheme val="minor"/>
      </rPr>
      <t>PQ</t>
    </r>
  </si>
  <si>
    <r>
      <t>X</t>
    </r>
    <r>
      <rPr>
        <vertAlign val="subscript"/>
        <sz val="12"/>
        <color theme="1"/>
        <rFont val="Calibri"/>
        <family val="2"/>
        <scheme val="minor"/>
      </rPr>
      <t>PR</t>
    </r>
  </si>
  <si>
    <r>
      <t>X</t>
    </r>
    <r>
      <rPr>
        <vertAlign val="subscript"/>
        <sz val="12"/>
        <color theme="1"/>
        <rFont val="Calibri"/>
        <family val="2"/>
        <scheme val="minor"/>
      </rPr>
      <t>QA</t>
    </r>
  </si>
  <si>
    <r>
      <t>X</t>
    </r>
    <r>
      <rPr>
        <vertAlign val="subscript"/>
        <sz val="12"/>
        <color theme="1"/>
        <rFont val="Calibri"/>
        <family val="2"/>
        <scheme val="minor"/>
      </rPr>
      <t>QB</t>
    </r>
  </si>
  <si>
    <r>
      <t>X</t>
    </r>
    <r>
      <rPr>
        <vertAlign val="subscript"/>
        <sz val="12"/>
        <color theme="1"/>
        <rFont val="Calibri"/>
        <family val="2"/>
        <scheme val="minor"/>
      </rPr>
      <t>QC</t>
    </r>
  </si>
  <si>
    <r>
      <t>X</t>
    </r>
    <r>
      <rPr>
        <vertAlign val="subscript"/>
        <sz val="12"/>
        <color theme="1"/>
        <rFont val="Calibri"/>
        <family val="2"/>
        <scheme val="minor"/>
      </rPr>
      <t>QD</t>
    </r>
  </si>
  <si>
    <r>
      <t>X</t>
    </r>
    <r>
      <rPr>
        <vertAlign val="subscript"/>
        <sz val="12"/>
        <color theme="1"/>
        <rFont val="Calibri"/>
        <family val="2"/>
        <scheme val="minor"/>
      </rPr>
      <t>QE</t>
    </r>
  </si>
  <si>
    <r>
      <t>X</t>
    </r>
    <r>
      <rPr>
        <vertAlign val="subscript"/>
        <sz val="12"/>
        <color theme="1"/>
        <rFont val="Calibri"/>
        <family val="2"/>
        <scheme val="minor"/>
      </rPr>
      <t>QF</t>
    </r>
  </si>
  <si>
    <r>
      <t>X</t>
    </r>
    <r>
      <rPr>
        <vertAlign val="subscript"/>
        <sz val="12"/>
        <color theme="1"/>
        <rFont val="Calibri"/>
        <family val="2"/>
        <scheme val="minor"/>
      </rPr>
      <t>QP</t>
    </r>
  </si>
  <si>
    <r>
      <t>X</t>
    </r>
    <r>
      <rPr>
        <vertAlign val="subscript"/>
        <sz val="12"/>
        <color theme="1"/>
        <rFont val="Calibri"/>
        <family val="2"/>
        <scheme val="minor"/>
      </rPr>
      <t>QQ</t>
    </r>
  </si>
  <si>
    <r>
      <t>X</t>
    </r>
    <r>
      <rPr>
        <vertAlign val="subscript"/>
        <sz val="12"/>
        <color theme="1"/>
        <rFont val="Calibri"/>
        <family val="2"/>
        <scheme val="minor"/>
      </rPr>
      <t>QR</t>
    </r>
  </si>
  <si>
    <r>
      <t>X</t>
    </r>
    <r>
      <rPr>
        <vertAlign val="subscript"/>
        <sz val="12"/>
        <color theme="1"/>
        <rFont val="Calibri"/>
        <family val="2"/>
        <scheme val="minor"/>
      </rPr>
      <t>RA</t>
    </r>
  </si>
  <si>
    <r>
      <t>X</t>
    </r>
    <r>
      <rPr>
        <vertAlign val="subscript"/>
        <sz val="12"/>
        <color theme="1"/>
        <rFont val="Calibri"/>
        <family val="2"/>
        <scheme val="minor"/>
      </rPr>
      <t>RB</t>
    </r>
  </si>
  <si>
    <r>
      <t>X</t>
    </r>
    <r>
      <rPr>
        <vertAlign val="subscript"/>
        <sz val="12"/>
        <color theme="1"/>
        <rFont val="Calibri"/>
        <family val="2"/>
        <scheme val="minor"/>
      </rPr>
      <t>RC</t>
    </r>
  </si>
  <si>
    <r>
      <t>X</t>
    </r>
    <r>
      <rPr>
        <vertAlign val="subscript"/>
        <sz val="12"/>
        <color theme="1"/>
        <rFont val="Calibri"/>
        <family val="2"/>
        <scheme val="minor"/>
      </rPr>
      <t>RD</t>
    </r>
  </si>
  <si>
    <r>
      <t>X</t>
    </r>
    <r>
      <rPr>
        <vertAlign val="subscript"/>
        <sz val="12"/>
        <color theme="1"/>
        <rFont val="Calibri"/>
        <family val="2"/>
        <scheme val="minor"/>
      </rPr>
      <t>RE</t>
    </r>
  </si>
  <si>
    <r>
      <t>X</t>
    </r>
    <r>
      <rPr>
        <vertAlign val="subscript"/>
        <sz val="12"/>
        <color theme="1"/>
        <rFont val="Calibri"/>
        <family val="2"/>
        <scheme val="minor"/>
      </rPr>
      <t>RF</t>
    </r>
  </si>
  <si>
    <r>
      <t>X</t>
    </r>
    <r>
      <rPr>
        <vertAlign val="subscript"/>
        <sz val="12"/>
        <color theme="1"/>
        <rFont val="Calibri"/>
        <family val="2"/>
        <scheme val="minor"/>
      </rPr>
      <t>RP</t>
    </r>
  </si>
  <si>
    <r>
      <t>X</t>
    </r>
    <r>
      <rPr>
        <vertAlign val="subscript"/>
        <sz val="12"/>
        <color theme="1"/>
        <rFont val="Calibri"/>
        <family val="2"/>
        <scheme val="minor"/>
      </rPr>
      <t>RQ</t>
    </r>
  </si>
  <si>
    <r>
      <t>X</t>
    </r>
    <r>
      <rPr>
        <vertAlign val="subscript"/>
        <sz val="12"/>
        <color theme="1"/>
        <rFont val="Calibri"/>
        <family val="2"/>
        <scheme val="minor"/>
      </rPr>
      <t>RR</t>
    </r>
  </si>
  <si>
    <t>CONSTRAINTS</t>
  </si>
  <si>
    <t>Total</t>
  </si>
  <si>
    <t>Shipped from</t>
  </si>
  <si>
    <t>Shipped to:</t>
  </si>
  <si>
    <t>=</t>
  </si>
  <si>
    <t>≤</t>
  </si>
  <si>
    <t>Case 1: Direct Shipping</t>
  </si>
  <si>
    <t>i = A, B, C, D, E, F</t>
  </si>
  <si>
    <t>j = P, Q, R</t>
  </si>
  <si>
    <t>Subject to:</t>
  </si>
  <si>
    <r>
      <t xml:space="preserve">Z = </t>
    </r>
    <r>
      <rPr>
        <sz val="12"/>
        <color theme="1"/>
        <rFont val="Calibri"/>
        <family val="2"/>
      </rPr>
      <t>∑</t>
    </r>
    <r>
      <rPr>
        <sz val="10.199999999999999"/>
        <color theme="1"/>
        <rFont val="Calibri"/>
        <family val="2"/>
      </rPr>
      <t>C</t>
    </r>
    <r>
      <rPr>
        <vertAlign val="subscript"/>
        <sz val="10.199999999999999"/>
        <color theme="1"/>
        <rFont val="Calibri"/>
        <family val="2"/>
      </rPr>
      <t>ij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ij</t>
    </r>
  </si>
  <si>
    <t>Minimize:</t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</si>
  <si>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Aj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</si>
  <si>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Bj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</si>
  <si>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Cj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</si>
  <si>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Dj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</si>
  <si>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Ej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</si>
  <si>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Fj</t>
    </r>
  </si>
  <si>
    <t>Weekly waste shipped = generated for each plant</t>
  </si>
  <si>
    <t>Weekly waste received ≤ capacity for each site</t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</si>
  <si>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iP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</si>
  <si>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iQ</t>
    </r>
  </si>
  <si>
    <r>
      <t>∑</t>
    </r>
    <r>
      <rPr>
        <sz val="10.199999999999999"/>
        <color theme="1"/>
        <rFont val="Calibri"/>
        <family val="2"/>
      </rPr>
      <t>X</t>
    </r>
    <r>
      <rPr>
        <vertAlign val="subscript"/>
        <sz val="10.199999999999999"/>
        <color theme="1"/>
        <rFont val="Calibri"/>
        <family val="2"/>
      </rPr>
      <t>iR</t>
    </r>
  </si>
  <si>
    <t>Cost of shipping</t>
  </si>
  <si>
    <t>Weekly barrels shipped</t>
  </si>
  <si>
    <t>Total Shipped from plants</t>
  </si>
  <si>
    <t>Total Shipped to sites</t>
  </si>
  <si>
    <t>Weekly Generation</t>
  </si>
  <si>
    <t>Total Weekly Cost</t>
  </si>
  <si>
    <t>Case 2a: Using Intermediate Shipping</t>
  </si>
  <si>
    <t>Net received by dest.</t>
  </si>
  <si>
    <t>Net sent from source</t>
  </si>
  <si>
    <t>Total sent incl. interm.</t>
  </si>
  <si>
    <t>Total recd. incl. interm.</t>
  </si>
  <si>
    <t>Total sent (original + intermediary)</t>
  </si>
  <si>
    <t>Total received (intermediary + final)</t>
  </si>
  <si>
    <t>Net sent by plants (original only)</t>
  </si>
  <si>
    <t>Net received by sites (final only)</t>
  </si>
  <si>
    <t>DECISION VARIABLES</t>
  </si>
  <si>
    <t>PARAMETERS</t>
  </si>
  <si>
    <t>NOTATION</t>
  </si>
  <si>
    <t>CONSTRAINTS: Capacity</t>
  </si>
  <si>
    <t>CONSTRAINTS: Generation</t>
  </si>
  <si>
    <t>Total shipping cost from all combinations</t>
  </si>
  <si>
    <t>Net shipped from plants is equal to generation (also takes care of intermediary waste received by a plant is shipped out)</t>
  </si>
  <si>
    <t>(net received is negative since waste generated is shipped out)</t>
  </si>
  <si>
    <t>(net sent is negative since waste is received)</t>
  </si>
  <si>
    <t>Net received at sites is less than their capacity (also takes care of intermediary waste received by a site is shipped out)</t>
  </si>
  <si>
    <t>CONSTRAINTS: Weekly Capacity</t>
  </si>
  <si>
    <t>Capacity of Waste Disposal Sites</t>
  </si>
  <si>
    <t>Exp Returns</t>
  </si>
  <si>
    <t>Table 5. Exp return of investments</t>
  </si>
  <si>
    <t>Table 6 The Covariance matrix of assets’ returns</t>
  </si>
  <si>
    <t>Asset Type</t>
  </si>
  <si>
    <t>i = 1, 2, 3, 4, 5</t>
  </si>
  <si>
    <r>
      <t>µ</t>
    </r>
    <r>
      <rPr>
        <vertAlign val="sub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= 11%</t>
    </r>
  </si>
  <si>
    <t>Σ =</t>
  </si>
  <si>
    <t>Exhaustiveness of allocation</t>
  </si>
  <si>
    <t>Non-negativity of allocation</t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</si>
  <si>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x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Σ x</t>
    </r>
  </si>
  <si>
    <t>c =</t>
  </si>
  <si>
    <t>Exp returns matrix</t>
  </si>
  <si>
    <t>DECISION VARIABLE</t>
  </si>
  <si>
    <t>x =</t>
  </si>
  <si>
    <t>Covariance Matrix</t>
  </si>
  <si>
    <r>
      <t>x</t>
    </r>
    <r>
      <rPr>
        <vertAlign val="subscript"/>
        <sz val="12"/>
        <color theme="1"/>
        <rFont val="Calibri"/>
        <family val="2"/>
      </rPr>
      <t xml:space="preserve">i </t>
    </r>
    <r>
      <rPr>
        <sz val="12"/>
        <color theme="1"/>
        <rFont val="Calibri"/>
        <family val="2"/>
      </rPr>
      <t>≥ 0</t>
    </r>
  </si>
  <si>
    <t>Exp return ≥ baseline return</t>
  </si>
  <si>
    <t>Fraction of Investment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</si>
  <si>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</si>
  <si>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</si>
  <si>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</si>
  <si>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</si>
  <si>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</si>
  <si>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</si>
  <si>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t>Allocation matrix</t>
  </si>
  <si>
    <t>UNCONTROLLABLE VAR.</t>
  </si>
  <si>
    <r>
      <t>sum(x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>) = 1</t>
    </r>
  </si>
  <si>
    <t>µ</t>
  </si>
  <si>
    <r>
      <t>c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x ≥ µ</t>
    </r>
    <r>
      <rPr>
        <vertAlign val="subscript"/>
        <sz val="12"/>
        <color theme="1"/>
        <rFont val="Calibri"/>
        <family val="2"/>
        <scheme val="minor"/>
      </rPr>
      <t>b</t>
    </r>
  </si>
  <si>
    <t>≥</t>
  </si>
  <si>
    <r>
      <t>sum(x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>)</t>
    </r>
  </si>
  <si>
    <t>Constraint</t>
  </si>
  <si>
    <t>Constraints</t>
  </si>
  <si>
    <t>Obj fn</t>
  </si>
  <si>
    <t>To minimize</t>
  </si>
  <si>
    <r>
      <t>σ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</si>
  <si>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</t>
  </si>
  <si>
    <t>e</t>
  </si>
  <si>
    <t>Incl. in solver</t>
  </si>
  <si>
    <t>Available Funds</t>
  </si>
  <si>
    <t>Allocation</t>
  </si>
  <si>
    <t>Exp Portfolio Return</t>
  </si>
  <si>
    <t>Minimized Risk</t>
  </si>
  <si>
    <t>Baseline Return</t>
  </si>
  <si>
    <r>
      <t>µ</t>
    </r>
    <r>
      <rPr>
        <b/>
        <vertAlign val="subscript"/>
        <sz val="12"/>
        <color theme="1"/>
        <rFont val="Calibri"/>
        <family val="2"/>
        <scheme val="minor"/>
      </rPr>
      <t>b</t>
    </r>
  </si>
  <si>
    <t>(i) Markowitz Optimal Portfolio</t>
  </si>
  <si>
    <t>(ii) Return vs. Risk</t>
  </si>
  <si>
    <t>Quadratic Fit Optimization</t>
  </si>
  <si>
    <r>
      <t>y = ax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bx + c</t>
    </r>
  </si>
  <si>
    <t>a</t>
  </si>
  <si>
    <t>b</t>
  </si>
  <si>
    <t>c</t>
  </si>
  <si>
    <t>x</t>
  </si>
  <si>
    <t>Observed y</t>
  </si>
  <si>
    <t>Predicted y'</t>
  </si>
  <si>
    <t>(y-y')</t>
  </si>
  <si>
    <t>Minimize Least Squares:</t>
  </si>
  <si>
    <r>
      <t>(y - ax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bx + c)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(y - ax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bx + c)</t>
    </r>
  </si>
  <si>
    <t>Proposed Relationship:</t>
  </si>
  <si>
    <t>Non-negativiity constraints (selected in Solver)</t>
  </si>
  <si>
    <t>Source: Sites</t>
  </si>
  <si>
    <t>Source: Plants</t>
  </si>
  <si>
    <t>Destination: Plants</t>
  </si>
  <si>
    <t>Destination: Sites</t>
  </si>
  <si>
    <t>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</si>
</sst>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8" formatCode="0.00000"/>
    <numFmt numFmtId="169" formatCode="0.0000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0.199999999999999"/>
      <color theme="1"/>
      <name val="Calibri"/>
      <family val="2"/>
    </font>
    <font>
      <vertAlign val="subscript"/>
      <sz val="10.199999999999999"/>
      <color theme="1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 style="thin">
        <color indexed="64"/>
      </top>
      <bottom style="thick">
        <color rgb="FF666666"/>
      </bottom>
      <diagonal/>
    </border>
    <border>
      <left style="medium">
        <color rgb="FF999999"/>
      </left>
      <right/>
      <top style="thin">
        <color indexed="64"/>
      </top>
      <bottom style="thick">
        <color rgb="FF666666"/>
      </bottom>
      <diagonal/>
    </border>
    <border>
      <left/>
      <right/>
      <top style="thin">
        <color indexed="64"/>
      </top>
      <bottom style="thick">
        <color rgb="FF666666"/>
      </bottom>
      <diagonal/>
    </border>
    <border>
      <left/>
      <right style="medium">
        <color rgb="FF999999"/>
      </right>
      <top style="thin">
        <color indexed="64"/>
      </top>
      <bottom style="thick">
        <color rgb="FF666666"/>
      </bottom>
      <diagonal/>
    </border>
    <border>
      <left/>
      <right style="thin">
        <color indexed="64"/>
      </right>
      <top style="thick">
        <color rgb="FF666666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thin">
        <color indexed="64"/>
      </right>
      <top style="thick">
        <color rgb="FF666666"/>
      </top>
      <bottom/>
      <diagonal/>
    </border>
    <border>
      <left style="medium">
        <color rgb="FF99999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rgb="FF666666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5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4" fontId="2" fillId="0" borderId="7" xfId="2" applyNumberFormat="1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7" xfId="0" applyFont="1" applyBorder="1"/>
    <xf numFmtId="0" fontId="0" fillId="0" borderId="0" xfId="0" applyAlignment="1">
      <alignment horizontal="right"/>
    </xf>
    <xf numFmtId="0" fontId="5" fillId="0" borderId="1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0" borderId="13" xfId="0" applyBorder="1"/>
    <xf numFmtId="0" fontId="0" fillId="0" borderId="10" xfId="0" applyBorder="1"/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  <xf numFmtId="165" fontId="2" fillId="0" borderId="26" xfId="1" applyNumberFormat="1" applyFont="1" applyBorder="1"/>
    <xf numFmtId="165" fontId="2" fillId="0" borderId="7" xfId="1" applyNumberFormat="1" applyFont="1" applyBorder="1"/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5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applyFont="1" applyBorder="1"/>
    <xf numFmtId="0" fontId="0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0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35" xfId="1" applyNumberFormat="1" applyFont="1" applyBorder="1" applyAlignment="1">
      <alignment horizontal="center"/>
    </xf>
    <xf numFmtId="2" fontId="0" fillId="4" borderId="0" xfId="1" applyNumberFormat="1" applyFont="1" applyFill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0" fontId="7" fillId="0" borderId="34" xfId="0" applyFon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7" fillId="2" borderId="0" xfId="0" applyFont="1" applyFill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1" fontId="0" fillId="4" borderId="32" xfId="0" applyNumberFormat="1" applyFill="1" applyBorder="1" applyAlignment="1">
      <alignment horizontal="center"/>
    </xf>
    <xf numFmtId="1" fontId="0" fillId="4" borderId="33" xfId="0" applyNumberForma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13" xfId="0" applyNumberFormat="1" applyFill="1" applyBorder="1" applyAlignment="1">
      <alignment horizontal="center"/>
    </xf>
    <xf numFmtId="1" fontId="0" fillId="4" borderId="34" xfId="0" applyNumberForma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1" fontId="0" fillId="4" borderId="21" xfId="0" applyNumberFormat="1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/>
    <xf numFmtId="0" fontId="17" fillId="0" borderId="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9" fontId="2" fillId="0" borderId="14" xfId="3" applyFont="1" applyBorder="1"/>
    <xf numFmtId="9" fontId="2" fillId="0" borderId="10" xfId="3" applyFont="1" applyBorder="1"/>
    <xf numFmtId="9" fontId="2" fillId="0" borderId="26" xfId="3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24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34" xfId="0" applyFont="1" applyBorder="1"/>
    <xf numFmtId="0" fontId="2" fillId="0" borderId="27" xfId="0" applyFont="1" applyBorder="1"/>
    <xf numFmtId="0" fontId="2" fillId="0" borderId="21" xfId="0" applyFont="1" applyBorder="1"/>
    <xf numFmtId="0" fontId="0" fillId="0" borderId="34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44" fontId="0" fillId="3" borderId="34" xfId="2" applyFont="1" applyFill="1" applyBorder="1" applyAlignment="1">
      <alignment horizontal="center"/>
    </xf>
    <xf numFmtId="44" fontId="0" fillId="3" borderId="21" xfId="2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33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9" fillId="0" borderId="0" xfId="0" applyFont="1"/>
    <xf numFmtId="0" fontId="21" fillId="0" borderId="10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2" borderId="0" xfId="0" applyFont="1" applyFill="1"/>
    <xf numFmtId="0" fontId="7" fillId="0" borderId="0" xfId="0" applyFont="1" applyAlignment="1"/>
    <xf numFmtId="0" fontId="0" fillId="0" borderId="0" xfId="0" applyFont="1" applyAlignment="1"/>
    <xf numFmtId="0" fontId="0" fillId="3" borderId="0" xfId="0" applyFill="1"/>
    <xf numFmtId="0" fontId="7" fillId="0" borderId="31" xfId="0" applyFont="1" applyBorder="1"/>
    <xf numFmtId="0" fontId="0" fillId="0" borderId="33" xfId="0" applyBorder="1"/>
    <xf numFmtId="0" fontId="0" fillId="0" borderId="24" xfId="0" applyBorder="1"/>
    <xf numFmtId="0" fontId="0" fillId="0" borderId="34" xfId="0" applyBorder="1"/>
    <xf numFmtId="0" fontId="0" fillId="0" borderId="31" xfId="0" applyBorder="1" applyAlignment="1">
      <alignment horizontal="right"/>
    </xf>
    <xf numFmtId="0" fontId="0" fillId="0" borderId="32" xfId="0" applyBorder="1"/>
    <xf numFmtId="0" fontId="0" fillId="0" borderId="32" xfId="0" applyBorder="1" applyAlignment="1">
      <alignment horizontal="right"/>
    </xf>
    <xf numFmtId="9" fontId="0" fillId="0" borderId="33" xfId="0" applyNumberFormat="1" applyBorder="1" applyAlignment="1">
      <alignment horizontal="center"/>
    </xf>
    <xf numFmtId="0" fontId="6" fillId="0" borderId="27" xfId="0" applyFont="1" applyBorder="1" applyAlignment="1">
      <alignment horizontal="right"/>
    </xf>
    <xf numFmtId="0" fontId="0" fillId="0" borderId="26" xfId="0" applyBorder="1"/>
    <xf numFmtId="0" fontId="7" fillId="3" borderId="35" xfId="0" applyFont="1" applyFill="1" applyBorder="1" applyAlignment="1">
      <alignment horizontal="center"/>
    </xf>
    <xf numFmtId="0" fontId="0" fillId="0" borderId="35" xfId="0" applyBorder="1"/>
    <xf numFmtId="0" fontId="0" fillId="0" borderId="12" xfId="0" applyBorder="1"/>
    <xf numFmtId="9" fontId="0" fillId="0" borderId="0" xfId="3" applyFont="1" applyBorder="1" applyAlignment="1">
      <alignment horizontal="center"/>
    </xf>
    <xf numFmtId="10" fontId="0" fillId="0" borderId="32" xfId="3" applyNumberFormat="1" applyFont="1" applyBorder="1" applyAlignment="1">
      <alignment horizontal="center"/>
    </xf>
    <xf numFmtId="9" fontId="0" fillId="0" borderId="33" xfId="3" applyFont="1" applyBorder="1" applyAlignment="1">
      <alignment horizontal="center"/>
    </xf>
    <xf numFmtId="9" fontId="0" fillId="0" borderId="13" xfId="3" applyFont="1" applyBorder="1" applyAlignment="1">
      <alignment horizontal="center"/>
    </xf>
    <xf numFmtId="9" fontId="0" fillId="0" borderId="21" xfId="3" applyFont="1" applyBorder="1" applyAlignment="1">
      <alignment horizontal="center"/>
    </xf>
    <xf numFmtId="10" fontId="0" fillId="0" borderId="33" xfId="3" applyNumberFormat="1" applyFont="1" applyBorder="1" applyAlignment="1">
      <alignment horizontal="center"/>
    </xf>
    <xf numFmtId="10" fontId="0" fillId="0" borderId="13" xfId="3" applyNumberFormat="1" applyFont="1" applyBorder="1" applyAlignment="1">
      <alignment horizontal="center"/>
    </xf>
    <xf numFmtId="10" fontId="0" fillId="0" borderId="21" xfId="3" applyNumberFormat="1" applyFont="1" applyBorder="1" applyAlignment="1">
      <alignment horizontal="center"/>
    </xf>
    <xf numFmtId="168" fontId="0" fillId="0" borderId="33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4" fontId="0" fillId="0" borderId="0" xfId="2" applyNumberFormat="1" applyFont="1"/>
    <xf numFmtId="0" fontId="7" fillId="0" borderId="12" xfId="0" applyFont="1" applyBorder="1" applyAlignment="1">
      <alignment horizontal="center"/>
    </xf>
    <xf numFmtId="44" fontId="0" fillId="3" borderId="13" xfId="2" applyFont="1" applyFill="1" applyBorder="1"/>
    <xf numFmtId="0" fontId="7" fillId="0" borderId="35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34" xfId="0" applyBorder="1" applyAlignment="1">
      <alignment horizontal="left"/>
    </xf>
    <xf numFmtId="0" fontId="7" fillId="0" borderId="35" xfId="0" applyFont="1" applyFill="1" applyBorder="1" applyAlignment="1">
      <alignment horizontal="right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7" fillId="0" borderId="24" xfId="0" applyFont="1" applyBorder="1" applyAlignment="1">
      <alignment horizontal="center"/>
    </xf>
    <xf numFmtId="166" fontId="0" fillId="0" borderId="24" xfId="3" applyNumberFormat="1" applyFont="1" applyBorder="1"/>
    <xf numFmtId="166" fontId="0" fillId="0" borderId="34" xfId="3" applyNumberFormat="1" applyFont="1" applyBorder="1"/>
    <xf numFmtId="168" fontId="0" fillId="0" borderId="27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166" fontId="0" fillId="0" borderId="0" xfId="3" applyNumberFormat="1" applyFont="1" applyBorder="1"/>
    <xf numFmtId="166" fontId="0" fillId="3" borderId="32" xfId="3" applyNumberFormat="1" applyFont="1" applyFill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166" fontId="0" fillId="3" borderId="13" xfId="3" applyNumberFormat="1" applyFont="1" applyFill="1" applyBorder="1"/>
    <xf numFmtId="166" fontId="0" fillId="3" borderId="21" xfId="3" applyNumberFormat="1" applyFont="1" applyFill="1" applyBorder="1"/>
    <xf numFmtId="168" fontId="0" fillId="3" borderId="0" xfId="0" applyNumberFormat="1" applyFill="1" applyBorder="1"/>
    <xf numFmtId="168" fontId="0" fillId="3" borderId="27" xfId="0" applyNumberFormat="1" applyFill="1" applyBorder="1"/>
    <xf numFmtId="0" fontId="7" fillId="0" borderId="0" xfId="0" applyFont="1" applyFill="1" applyAlignment="1"/>
    <xf numFmtId="169" fontId="0" fillId="0" borderId="13" xfId="0" applyNumberFormat="1" applyBorder="1"/>
    <xf numFmtId="169" fontId="0" fillId="0" borderId="21" xfId="0" applyNumberFormat="1" applyBorder="1"/>
    <xf numFmtId="0" fontId="0" fillId="0" borderId="11" xfId="0" applyBorder="1"/>
    <xf numFmtId="168" fontId="0" fillId="0" borderId="24" xfId="3" applyNumberFormat="1" applyFont="1" applyBorder="1"/>
    <xf numFmtId="168" fontId="0" fillId="0" borderId="34" xfId="3" applyNumberFormat="1" applyFont="1" applyBorder="1"/>
    <xf numFmtId="169" fontId="0" fillId="3" borderId="33" xfId="0" applyNumberFormat="1" applyFill="1" applyBorder="1" applyAlignment="1">
      <alignment horizontal="right"/>
    </xf>
    <xf numFmtId="169" fontId="0" fillId="3" borderId="13" xfId="0" applyNumberFormat="1" applyFill="1" applyBorder="1" applyAlignment="1">
      <alignment horizontal="right"/>
    </xf>
    <xf numFmtId="169" fontId="0" fillId="3" borderId="21" xfId="0" applyNumberFormat="1" applyFill="1" applyBorder="1" applyAlignment="1">
      <alignment horizontal="right"/>
    </xf>
    <xf numFmtId="166" fontId="0" fillId="0" borderId="27" xfId="3" applyNumberFormat="1" applyFont="1" applyBorder="1"/>
    <xf numFmtId="0" fontId="6" fillId="0" borderId="0" xfId="0" applyFont="1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right"/>
    </xf>
    <xf numFmtId="0" fontId="7" fillId="4" borderId="35" xfId="0" applyFont="1" applyFill="1" applyBorder="1" applyAlignment="1">
      <alignment horizontal="center"/>
    </xf>
    <xf numFmtId="168" fontId="0" fillId="4" borderId="12" xfId="0" applyNumberFormat="1" applyFill="1" applyBorder="1"/>
    <xf numFmtId="166" fontId="0" fillId="4" borderId="33" xfId="0" applyNumberFormat="1" applyFill="1" applyBorder="1" applyAlignment="1">
      <alignment horizontal="center"/>
    </xf>
    <xf numFmtId="10" fontId="0" fillId="3" borderId="33" xfId="3" applyNumberFormat="1" applyFont="1" applyFill="1" applyBorder="1" applyAlignment="1">
      <alignment horizontal="center"/>
    </xf>
    <xf numFmtId="10" fontId="0" fillId="3" borderId="13" xfId="3" applyNumberFormat="1" applyFont="1" applyFill="1" applyBorder="1" applyAlignment="1">
      <alignment horizontal="center"/>
    </xf>
    <xf numFmtId="10" fontId="0" fillId="3" borderId="21" xfId="3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8. Observed vs</a:t>
            </a:r>
            <a:r>
              <a:rPr lang="en-US" baseline="0"/>
              <a:t> Predicted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2'!$AN$4</c:f>
              <c:strCache>
                <c:ptCount val="1"/>
                <c:pt idx="0">
                  <c:v>Observed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'Part 2'!$AM$5:$AM$12</c:f>
              <c:numCache>
                <c:formatCode>0.00000</c:formatCode>
                <c:ptCount val="8"/>
                <c:pt idx="0">
                  <c:v>5.1390685021056434E-4</c:v>
                </c:pt>
                <c:pt idx="1">
                  <c:v>6.0327382427530424E-4</c:v>
                </c:pt>
                <c:pt idx="2">
                  <c:v>7.3563762962748809E-4</c:v>
                </c:pt>
                <c:pt idx="3">
                  <c:v>9.1099787353936799E-4</c:v>
                </c:pt>
                <c:pt idx="4">
                  <c:v>1.1293514127867191E-3</c:v>
                </c:pt>
                <c:pt idx="5">
                  <c:v>1.4634977515337957E-3</c:v>
                </c:pt>
                <c:pt idx="6">
                  <c:v>2.0979200762332112E-3</c:v>
                </c:pt>
                <c:pt idx="7">
                  <c:v>3.4962482661452837E-3</c:v>
                </c:pt>
              </c:numCache>
            </c:numRef>
          </c:xVal>
          <c:yVal>
            <c:numRef>
              <c:f>'Part 2'!$AN$5:$AN$12</c:f>
              <c:numCache>
                <c:formatCode>0.0%</c:formatCode>
                <c:ptCount val="8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0-4E44-A6EF-609F98DE52F2}"/>
            </c:ext>
          </c:extLst>
        </c:ser>
        <c:ser>
          <c:idx val="1"/>
          <c:order val="1"/>
          <c:tx>
            <c:strRef>
              <c:f>'Part 2'!$AO$4</c:f>
              <c:strCache>
                <c:ptCount val="1"/>
                <c:pt idx="0">
                  <c:v>Predicted y'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xVal>
            <c:numRef>
              <c:f>'Part 2'!$AM$5:$AM$12</c:f>
              <c:numCache>
                <c:formatCode>0.00000</c:formatCode>
                <c:ptCount val="8"/>
                <c:pt idx="0">
                  <c:v>5.1390685021056434E-4</c:v>
                </c:pt>
                <c:pt idx="1">
                  <c:v>6.0327382427530424E-4</c:v>
                </c:pt>
                <c:pt idx="2">
                  <c:v>7.3563762962748809E-4</c:v>
                </c:pt>
                <c:pt idx="3">
                  <c:v>9.1099787353936799E-4</c:v>
                </c:pt>
                <c:pt idx="4">
                  <c:v>1.1293514127867191E-3</c:v>
                </c:pt>
                <c:pt idx="5">
                  <c:v>1.4634977515337957E-3</c:v>
                </c:pt>
                <c:pt idx="6">
                  <c:v>2.0979200762332112E-3</c:v>
                </c:pt>
                <c:pt idx="7">
                  <c:v>3.4962482661452837E-3</c:v>
                </c:pt>
              </c:numCache>
            </c:numRef>
          </c:xVal>
          <c:yVal>
            <c:numRef>
              <c:f>'Part 2'!$AO$5:$AO$12</c:f>
              <c:numCache>
                <c:formatCode>0.0%</c:formatCode>
                <c:ptCount val="8"/>
                <c:pt idx="0">
                  <c:v>0.10284978217865545</c:v>
                </c:pt>
                <c:pt idx="1">
                  <c:v>0.10534274189545464</c:v>
                </c:pt>
                <c:pt idx="2">
                  <c:v>0.10885935080429862</c:v>
                </c:pt>
                <c:pt idx="3">
                  <c:v>0.11319508163552988</c:v>
                </c:pt>
                <c:pt idx="4">
                  <c:v>0.11807891803915038</c:v>
                </c:pt>
                <c:pt idx="5">
                  <c:v>0.12444693547412176</c:v>
                </c:pt>
                <c:pt idx="6">
                  <c:v>0.1328571821664985</c:v>
                </c:pt>
                <c:pt idx="7">
                  <c:v>0.13436993996818772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0-4E44-A6EF-609F98DE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372112"/>
        <c:axId val="1091371696"/>
      </c:scatterChart>
      <c:valAx>
        <c:axId val="109137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71696"/>
        <c:crosses val="autoZero"/>
        <c:crossBetween val="midCat"/>
      </c:valAx>
      <c:valAx>
        <c:axId val="109137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7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6. Expected Portfolio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2'!$AH$5:$AH$6</c:f>
              <c:strCache>
                <c:ptCount val="2"/>
                <c:pt idx="0">
                  <c:v>Exp Portfolio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3173228346456694E-2"/>
                  <c:y val="-7.42621755613881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2'!$AG$8:$AG$15</c:f>
              <c:numCache>
                <c:formatCode>0.00000</c:formatCode>
                <c:ptCount val="8"/>
                <c:pt idx="0">
                  <c:v>5.1390685021056434E-4</c:v>
                </c:pt>
                <c:pt idx="1">
                  <c:v>6.0327382427530424E-4</c:v>
                </c:pt>
                <c:pt idx="2">
                  <c:v>7.3563762962748809E-4</c:v>
                </c:pt>
                <c:pt idx="3">
                  <c:v>9.1099787353936799E-4</c:v>
                </c:pt>
                <c:pt idx="4">
                  <c:v>1.1293514127867191E-3</c:v>
                </c:pt>
                <c:pt idx="5">
                  <c:v>1.4634977515337957E-3</c:v>
                </c:pt>
                <c:pt idx="6">
                  <c:v>2.0979200762332112E-3</c:v>
                </c:pt>
                <c:pt idx="7">
                  <c:v>3.4962482661452837E-3</c:v>
                </c:pt>
              </c:numCache>
            </c:numRef>
          </c:xVal>
          <c:yVal>
            <c:numRef>
              <c:f>'Part 2'!$AH$8:$AH$15</c:f>
              <c:numCache>
                <c:formatCode>0.0%</c:formatCode>
                <c:ptCount val="8"/>
                <c:pt idx="0">
                  <c:v>9.9999999996049943E-2</c:v>
                </c:pt>
                <c:pt idx="1">
                  <c:v>0.10500000000016574</c:v>
                </c:pt>
                <c:pt idx="2">
                  <c:v>0.11000000000142571</c:v>
                </c:pt>
                <c:pt idx="3">
                  <c:v>0.11500000000112605</c:v>
                </c:pt>
                <c:pt idx="4">
                  <c:v>0.12000000002773167</c:v>
                </c:pt>
                <c:pt idx="5">
                  <c:v>0.12500000057831565</c:v>
                </c:pt>
                <c:pt idx="6">
                  <c:v>0.13000000013365989</c:v>
                </c:pt>
                <c:pt idx="7">
                  <c:v>0.13500000023988601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5-417E-A894-E66B89BF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363792"/>
        <c:axId val="1091352976"/>
      </c:scatterChart>
      <c:valAx>
        <c:axId val="109136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52976"/>
        <c:crosses val="autoZero"/>
        <c:crossBetween val="midCat"/>
      </c:valAx>
      <c:valAx>
        <c:axId val="10913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6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316255</xdr:colOff>
      <xdr:row>16</xdr:row>
      <xdr:rowOff>132478</xdr:rowOff>
    </xdr:from>
    <xdr:to>
      <xdr:col>42</xdr:col>
      <xdr:colOff>17431</xdr:colOff>
      <xdr:row>30</xdr:row>
      <xdr:rowOff>31874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A98EB3-4C37-1EE9-7608-A9A085C9C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669861</xdr:colOff>
      <xdr:row>16</xdr:row>
      <xdr:rowOff>142439</xdr:rowOff>
    </xdr:from>
    <xdr:to>
      <xdr:col>35</xdr:col>
      <xdr:colOff>371037</xdr:colOff>
      <xdr:row>30</xdr:row>
      <xdr:rowOff>41835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034C35-8395-D358-8247-4E18B3359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A2:AV35"/>
  <sheetViews>
    <sheetView showGridLines="0" tabSelected="1" zoomScale="70" zoomScaleNormal="70" workbookViewId="0">
      <selection activeCell="B2" sqref="B2"/>
    </sheetView>
  </sheetViews>
  <sheetFormatPr defaultColWidth="10.6640625" defaultRowHeight="15.7" x14ac:dyDescent="0.55000000000000004"/>
  <cols>
    <col min="2" max="8" width="14.609375" customWidth="1"/>
    <col min="19" max="19" width="11.88671875" bestFit="1" customWidth="1"/>
    <col min="21" max="21" width="13.609375" customWidth="1"/>
    <col min="27" max="37" width="10.6640625" style="8"/>
    <col min="38" max="38" width="11.609375" style="8" customWidth="1"/>
    <col min="39" max="39" width="10.6640625" style="8"/>
    <col min="40" max="40" width="12.609375" style="8" customWidth="1"/>
    <col min="41" max="41" width="11.609375" style="8" customWidth="1"/>
    <col min="42" max="47" width="10.6640625" style="8"/>
  </cols>
  <sheetData>
    <row r="2" spans="1:48" x14ac:dyDescent="0.55000000000000004">
      <c r="B2" s="54" t="s">
        <v>26</v>
      </c>
      <c r="C2" s="54"/>
      <c r="D2" s="54"/>
      <c r="E2" s="54"/>
      <c r="F2" s="54"/>
      <c r="G2" s="54"/>
      <c r="H2" s="54"/>
      <c r="J2" s="54" t="s">
        <v>126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Z2" s="54" t="s">
        <v>149</v>
      </c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ht="16" thickBot="1" x14ac:dyDescent="0.6"/>
    <row r="4" spans="1:48" ht="16" thickBot="1" x14ac:dyDescent="0.6">
      <c r="B4" s="3"/>
      <c r="C4" s="137" t="s">
        <v>0</v>
      </c>
      <c r="D4" s="152"/>
      <c r="E4" s="153"/>
      <c r="J4" s="10" t="s">
        <v>131</v>
      </c>
      <c r="N4" s="120" t="s">
        <v>160</v>
      </c>
      <c r="O4" s="136"/>
      <c r="P4" s="123" t="s">
        <v>38</v>
      </c>
      <c r="Q4" s="124"/>
      <c r="R4" s="133"/>
      <c r="T4" s="120" t="s">
        <v>159</v>
      </c>
      <c r="U4" s="136"/>
      <c r="V4" s="123" t="s">
        <v>38</v>
      </c>
      <c r="W4" s="124"/>
      <c r="X4" s="133"/>
      <c r="Z4" s="10" t="s">
        <v>131</v>
      </c>
      <c r="AA4" s="8" t="s">
        <v>163</v>
      </c>
      <c r="AE4" s="10" t="s">
        <v>129</v>
      </c>
      <c r="AF4" s="8" t="s">
        <v>164</v>
      </c>
    </row>
    <row r="5" spans="1:48" ht="16.7" thickTop="1" x14ac:dyDescent="0.65">
      <c r="B5" s="140" t="s">
        <v>1</v>
      </c>
      <c r="C5" s="29" t="s">
        <v>34</v>
      </c>
      <c r="D5" s="29" t="s">
        <v>35</v>
      </c>
      <c r="E5" s="29" t="s">
        <v>36</v>
      </c>
      <c r="F5" s="17"/>
      <c r="G5" s="142" t="s">
        <v>1</v>
      </c>
      <c r="H5" s="144" t="s">
        <v>11</v>
      </c>
      <c r="J5" t="s">
        <v>130</v>
      </c>
      <c r="K5" t="s">
        <v>127</v>
      </c>
      <c r="N5" s="125" t="s">
        <v>144</v>
      </c>
      <c r="O5" s="126"/>
      <c r="P5" s="37" t="s">
        <v>2</v>
      </c>
      <c r="Q5" s="33" t="s">
        <v>3</v>
      </c>
      <c r="R5" s="34" t="s">
        <v>4</v>
      </c>
      <c r="T5" s="134" t="s">
        <v>143</v>
      </c>
      <c r="U5" s="135"/>
      <c r="V5" s="37" t="s">
        <v>34</v>
      </c>
      <c r="W5" s="33" t="s">
        <v>35</v>
      </c>
      <c r="X5" s="34" t="s">
        <v>36</v>
      </c>
      <c r="AE5"/>
      <c r="AF5" s="8" t="s">
        <v>167</v>
      </c>
    </row>
    <row r="6" spans="1:48" ht="18" thickBot="1" x14ac:dyDescent="0.75">
      <c r="B6" s="141"/>
      <c r="C6" s="15" t="s">
        <v>2</v>
      </c>
      <c r="D6" s="14" t="s">
        <v>3</v>
      </c>
      <c r="E6" s="14" t="s">
        <v>4</v>
      </c>
      <c r="F6" s="17"/>
      <c r="G6" s="143"/>
      <c r="H6" s="145"/>
      <c r="K6" t="s">
        <v>128</v>
      </c>
      <c r="N6" s="120" t="s">
        <v>37</v>
      </c>
      <c r="O6" s="35" t="s">
        <v>5</v>
      </c>
      <c r="P6" s="23" t="s">
        <v>45</v>
      </c>
      <c r="Q6" s="23" t="s">
        <v>46</v>
      </c>
      <c r="R6" s="32" t="s">
        <v>47</v>
      </c>
      <c r="T6" s="120" t="s">
        <v>37</v>
      </c>
      <c r="U6" s="35" t="s">
        <v>28</v>
      </c>
      <c r="V6" s="23">
        <v>12</v>
      </c>
      <c r="W6" s="23">
        <v>15</v>
      </c>
      <c r="X6" s="32">
        <v>17</v>
      </c>
    </row>
    <row r="7" spans="1:48" ht="18" thickBot="1" x14ac:dyDescent="0.75">
      <c r="A7" s="28" t="s">
        <v>28</v>
      </c>
      <c r="B7" s="6" t="s">
        <v>5</v>
      </c>
      <c r="C7" s="4">
        <v>12</v>
      </c>
      <c r="D7" s="4">
        <v>15</v>
      </c>
      <c r="E7" s="4">
        <v>17</v>
      </c>
      <c r="F7" s="28" t="s">
        <v>28</v>
      </c>
      <c r="G7" s="16" t="s">
        <v>5</v>
      </c>
      <c r="H7" s="25">
        <v>45</v>
      </c>
      <c r="N7" s="121"/>
      <c r="O7" s="32" t="s">
        <v>6</v>
      </c>
      <c r="P7" s="23" t="s">
        <v>55</v>
      </c>
      <c r="Q7" s="23" t="s">
        <v>56</v>
      </c>
      <c r="R7" s="32" t="s">
        <v>57</v>
      </c>
      <c r="T7" s="121"/>
      <c r="U7" s="32" t="s">
        <v>29</v>
      </c>
      <c r="V7" s="23">
        <v>14</v>
      </c>
      <c r="W7" s="23">
        <v>9</v>
      </c>
      <c r="X7" s="32">
        <v>10</v>
      </c>
      <c r="Z7" s="120" t="s">
        <v>160</v>
      </c>
      <c r="AA7" s="136"/>
      <c r="AB7" s="123" t="s">
        <v>232</v>
      </c>
      <c r="AC7" s="124"/>
      <c r="AD7" s="124"/>
      <c r="AE7" s="124"/>
      <c r="AF7" s="124"/>
      <c r="AG7" s="124"/>
      <c r="AH7" s="124" t="s">
        <v>233</v>
      </c>
      <c r="AI7" s="124"/>
      <c r="AJ7" s="133"/>
      <c r="AL7" s="120" t="s">
        <v>159</v>
      </c>
      <c r="AM7" s="136"/>
      <c r="AN7" s="124" t="s">
        <v>38</v>
      </c>
      <c r="AO7" s="124"/>
      <c r="AP7" s="124"/>
      <c r="AQ7" s="124"/>
      <c r="AR7" s="124"/>
      <c r="AS7" s="124"/>
      <c r="AT7" s="124"/>
      <c r="AU7" s="124"/>
      <c r="AV7" s="133"/>
    </row>
    <row r="8" spans="1:48" ht="18" thickBot="1" x14ac:dyDescent="0.75">
      <c r="A8" s="28" t="s">
        <v>29</v>
      </c>
      <c r="B8" s="6" t="s">
        <v>6</v>
      </c>
      <c r="C8" s="4">
        <v>14</v>
      </c>
      <c r="D8" s="4">
        <v>9</v>
      </c>
      <c r="E8" s="4">
        <v>10</v>
      </c>
      <c r="F8" s="28" t="s">
        <v>29</v>
      </c>
      <c r="G8" s="7" t="s">
        <v>6</v>
      </c>
      <c r="H8" s="26">
        <v>26</v>
      </c>
      <c r="J8" s="10" t="s">
        <v>129</v>
      </c>
      <c r="N8" s="121"/>
      <c r="O8" s="32" t="s">
        <v>7</v>
      </c>
      <c r="P8" s="23" t="s">
        <v>63</v>
      </c>
      <c r="Q8" s="23" t="s">
        <v>64</v>
      </c>
      <c r="R8" s="32" t="s">
        <v>65</v>
      </c>
      <c r="T8" s="121"/>
      <c r="U8" s="32" t="s">
        <v>30</v>
      </c>
      <c r="V8" s="23">
        <v>13</v>
      </c>
      <c r="W8" s="23">
        <v>20</v>
      </c>
      <c r="X8" s="32">
        <v>11</v>
      </c>
      <c r="Z8" s="125" t="s">
        <v>144</v>
      </c>
      <c r="AA8" s="126"/>
      <c r="AB8" s="37" t="s">
        <v>5</v>
      </c>
      <c r="AC8" s="33" t="s">
        <v>6</v>
      </c>
      <c r="AD8" s="33" t="s">
        <v>7</v>
      </c>
      <c r="AE8" s="33" t="s">
        <v>8</v>
      </c>
      <c r="AF8" s="33" t="s">
        <v>9</v>
      </c>
      <c r="AG8" s="33" t="s">
        <v>10</v>
      </c>
      <c r="AH8" s="33" t="s">
        <v>2</v>
      </c>
      <c r="AI8" s="33" t="s">
        <v>3</v>
      </c>
      <c r="AJ8" s="34" t="s">
        <v>4</v>
      </c>
      <c r="AL8" s="134" t="s">
        <v>143</v>
      </c>
      <c r="AM8" s="135"/>
      <c r="AN8" s="33" t="s">
        <v>28</v>
      </c>
      <c r="AO8" s="33" t="s">
        <v>29</v>
      </c>
      <c r="AP8" s="33" t="s">
        <v>30</v>
      </c>
      <c r="AQ8" s="33" t="s">
        <v>31</v>
      </c>
      <c r="AR8" s="33" t="s">
        <v>32</v>
      </c>
      <c r="AS8" s="33" t="s">
        <v>33</v>
      </c>
      <c r="AT8" s="33" t="s">
        <v>34</v>
      </c>
      <c r="AU8" s="33" t="s">
        <v>35</v>
      </c>
      <c r="AV8" s="34" t="s">
        <v>36</v>
      </c>
    </row>
    <row r="9" spans="1:48" ht="18" thickBot="1" x14ac:dyDescent="0.75">
      <c r="A9" s="28" t="s">
        <v>30</v>
      </c>
      <c r="B9" s="6" t="s">
        <v>7</v>
      </c>
      <c r="C9" s="4">
        <v>13</v>
      </c>
      <c r="D9" s="4">
        <v>20</v>
      </c>
      <c r="E9" s="4">
        <v>11</v>
      </c>
      <c r="F9" s="28" t="s">
        <v>30</v>
      </c>
      <c r="G9" s="7" t="s">
        <v>7</v>
      </c>
      <c r="H9" s="26">
        <v>42</v>
      </c>
      <c r="J9" t="s">
        <v>138</v>
      </c>
      <c r="N9" s="121"/>
      <c r="O9" s="32" t="s">
        <v>8</v>
      </c>
      <c r="P9" s="23" t="s">
        <v>72</v>
      </c>
      <c r="Q9" s="23" t="s">
        <v>73</v>
      </c>
      <c r="R9" s="32" t="s">
        <v>74</v>
      </c>
      <c r="T9" s="121"/>
      <c r="U9" s="32" t="s">
        <v>31</v>
      </c>
      <c r="V9" s="23">
        <v>17</v>
      </c>
      <c r="W9" s="23">
        <v>16</v>
      </c>
      <c r="X9" s="32">
        <v>19</v>
      </c>
      <c r="Z9" s="249" t="s">
        <v>231</v>
      </c>
      <c r="AA9" s="35" t="s">
        <v>5</v>
      </c>
      <c r="AB9" s="57" t="s">
        <v>39</v>
      </c>
      <c r="AC9" s="58" t="s">
        <v>40</v>
      </c>
      <c r="AD9" s="58" t="s">
        <v>41</v>
      </c>
      <c r="AE9" s="58" t="s">
        <v>42</v>
      </c>
      <c r="AF9" s="58" t="s">
        <v>43</v>
      </c>
      <c r="AG9" s="58" t="s">
        <v>44</v>
      </c>
      <c r="AH9" s="58" t="s">
        <v>45</v>
      </c>
      <c r="AI9" s="58" t="s">
        <v>46</v>
      </c>
      <c r="AJ9" s="35" t="s">
        <v>47</v>
      </c>
      <c r="AL9" s="120" t="s">
        <v>37</v>
      </c>
      <c r="AM9" s="35" t="s">
        <v>28</v>
      </c>
      <c r="AN9" s="57">
        <v>100</v>
      </c>
      <c r="AO9" s="58">
        <v>3</v>
      </c>
      <c r="AP9" s="58">
        <v>4</v>
      </c>
      <c r="AQ9" s="58">
        <v>9</v>
      </c>
      <c r="AR9" s="58">
        <v>5</v>
      </c>
      <c r="AS9" s="58">
        <v>4</v>
      </c>
      <c r="AT9" s="58">
        <v>12</v>
      </c>
      <c r="AU9" s="58">
        <v>15</v>
      </c>
      <c r="AV9" s="35">
        <v>17</v>
      </c>
    </row>
    <row r="10" spans="1:48" ht="18" thickBot="1" x14ac:dyDescent="0.75">
      <c r="A10" s="28" t="s">
        <v>31</v>
      </c>
      <c r="B10" s="6" t="s">
        <v>8</v>
      </c>
      <c r="C10" s="4">
        <v>17</v>
      </c>
      <c r="D10" s="4">
        <v>16</v>
      </c>
      <c r="E10" s="4">
        <v>19</v>
      </c>
      <c r="F10" s="28" t="s">
        <v>31</v>
      </c>
      <c r="G10" s="7" t="s">
        <v>8</v>
      </c>
      <c r="H10" s="26">
        <v>53</v>
      </c>
      <c r="J10" s="30" t="s">
        <v>132</v>
      </c>
      <c r="K10" s="2" t="s">
        <v>124</v>
      </c>
      <c r="L10" s="31">
        <v>45</v>
      </c>
      <c r="N10" s="121"/>
      <c r="O10" s="32" t="s">
        <v>9</v>
      </c>
      <c r="P10" s="23" t="s">
        <v>81</v>
      </c>
      <c r="Q10" s="23" t="s">
        <v>82</v>
      </c>
      <c r="R10" s="32" t="s">
        <v>83</v>
      </c>
      <c r="T10" s="121"/>
      <c r="U10" s="32" t="s">
        <v>32</v>
      </c>
      <c r="V10" s="23">
        <v>7</v>
      </c>
      <c r="W10" s="23">
        <v>14</v>
      </c>
      <c r="X10" s="32">
        <v>12</v>
      </c>
      <c r="Z10" s="247"/>
      <c r="AA10" s="32" t="s">
        <v>6</v>
      </c>
      <c r="AB10" s="59" t="s">
        <v>48</v>
      </c>
      <c r="AC10" s="23" t="s">
        <v>49</v>
      </c>
      <c r="AD10" s="23" t="s">
        <v>51</v>
      </c>
      <c r="AE10" s="23" t="s">
        <v>52</v>
      </c>
      <c r="AF10" s="23" t="s">
        <v>53</v>
      </c>
      <c r="AG10" s="23" t="s">
        <v>54</v>
      </c>
      <c r="AH10" s="23" t="s">
        <v>55</v>
      </c>
      <c r="AI10" s="23" t="s">
        <v>56</v>
      </c>
      <c r="AJ10" s="32" t="s">
        <v>57</v>
      </c>
      <c r="AL10" s="121"/>
      <c r="AM10" s="32" t="s">
        <v>29</v>
      </c>
      <c r="AN10" s="59">
        <v>6</v>
      </c>
      <c r="AO10" s="23">
        <v>100</v>
      </c>
      <c r="AP10" s="23">
        <v>7</v>
      </c>
      <c r="AQ10" s="23">
        <v>6</v>
      </c>
      <c r="AR10" s="23">
        <v>9</v>
      </c>
      <c r="AS10" s="23">
        <v>4</v>
      </c>
      <c r="AT10" s="23">
        <v>14</v>
      </c>
      <c r="AU10" s="23">
        <v>9</v>
      </c>
      <c r="AV10" s="32">
        <v>10</v>
      </c>
    </row>
    <row r="11" spans="1:48" ht="18" thickBot="1" x14ac:dyDescent="0.75">
      <c r="A11" s="28" t="s">
        <v>32</v>
      </c>
      <c r="B11" s="6" t="s">
        <v>9</v>
      </c>
      <c r="C11" s="4">
        <v>7</v>
      </c>
      <c r="D11" s="4">
        <v>14</v>
      </c>
      <c r="E11" s="4">
        <v>12</v>
      </c>
      <c r="F11" s="28" t="s">
        <v>32</v>
      </c>
      <c r="G11" s="7" t="s">
        <v>9</v>
      </c>
      <c r="H11" s="26">
        <v>29</v>
      </c>
      <c r="J11" s="30" t="s">
        <v>133</v>
      </c>
      <c r="K11" s="2" t="s">
        <v>124</v>
      </c>
      <c r="L11" s="31">
        <v>26</v>
      </c>
      <c r="N11" s="122"/>
      <c r="O11" s="34" t="s">
        <v>10</v>
      </c>
      <c r="P11" s="33" t="s">
        <v>90</v>
      </c>
      <c r="Q11" s="33" t="s">
        <v>91</v>
      </c>
      <c r="R11" s="34" t="s">
        <v>92</v>
      </c>
      <c r="T11" s="122"/>
      <c r="U11" s="34" t="s">
        <v>33</v>
      </c>
      <c r="V11" s="33">
        <v>22</v>
      </c>
      <c r="W11" s="33">
        <v>16</v>
      </c>
      <c r="X11" s="34">
        <v>18</v>
      </c>
      <c r="Z11" s="247"/>
      <c r="AA11" s="32" t="s">
        <v>7</v>
      </c>
      <c r="AB11" s="59" t="s">
        <v>58</v>
      </c>
      <c r="AC11" s="23" t="s">
        <v>59</v>
      </c>
      <c r="AD11" s="23" t="s">
        <v>50</v>
      </c>
      <c r="AE11" s="23" t="s">
        <v>60</v>
      </c>
      <c r="AF11" s="23" t="s">
        <v>61</v>
      </c>
      <c r="AG11" s="23" t="s">
        <v>62</v>
      </c>
      <c r="AH11" s="23" t="s">
        <v>63</v>
      </c>
      <c r="AI11" s="23" t="s">
        <v>64</v>
      </c>
      <c r="AJ11" s="32" t="s">
        <v>65</v>
      </c>
      <c r="AL11" s="121"/>
      <c r="AM11" s="32" t="s">
        <v>30</v>
      </c>
      <c r="AN11" s="59">
        <v>5</v>
      </c>
      <c r="AO11" s="23">
        <v>7</v>
      </c>
      <c r="AP11" s="23">
        <v>100</v>
      </c>
      <c r="AQ11" s="23">
        <v>3</v>
      </c>
      <c r="AR11" s="23">
        <v>4</v>
      </c>
      <c r="AS11" s="23">
        <v>9</v>
      </c>
      <c r="AT11" s="23">
        <v>13</v>
      </c>
      <c r="AU11" s="23">
        <v>20</v>
      </c>
      <c r="AV11" s="32">
        <v>11</v>
      </c>
    </row>
    <row r="12" spans="1:48" ht="18" thickBot="1" x14ac:dyDescent="0.75">
      <c r="A12" s="28" t="s">
        <v>33</v>
      </c>
      <c r="B12" s="6" t="s">
        <v>10</v>
      </c>
      <c r="C12" s="4">
        <v>22</v>
      </c>
      <c r="D12" s="4">
        <v>16</v>
      </c>
      <c r="E12" s="4">
        <v>18</v>
      </c>
      <c r="F12" s="28" t="s">
        <v>33</v>
      </c>
      <c r="G12" s="7" t="s">
        <v>10</v>
      </c>
      <c r="H12" s="26">
        <v>38</v>
      </c>
      <c r="J12" s="30" t="s">
        <v>134</v>
      </c>
      <c r="K12" s="2" t="s">
        <v>124</v>
      </c>
      <c r="L12" s="31">
        <v>42</v>
      </c>
      <c r="X12" s="23"/>
      <c r="Y12" s="23"/>
      <c r="Z12" s="247"/>
      <c r="AA12" s="32" t="s">
        <v>8</v>
      </c>
      <c r="AB12" s="59" t="s">
        <v>66</v>
      </c>
      <c r="AC12" s="23" t="s">
        <v>67</v>
      </c>
      <c r="AD12" s="23" t="s">
        <v>68</v>
      </c>
      <c r="AE12" s="23" t="s">
        <v>69</v>
      </c>
      <c r="AF12" s="23" t="s">
        <v>70</v>
      </c>
      <c r="AG12" s="23" t="s">
        <v>71</v>
      </c>
      <c r="AH12" s="23" t="s">
        <v>72</v>
      </c>
      <c r="AI12" s="23" t="s">
        <v>73</v>
      </c>
      <c r="AJ12" s="32" t="s">
        <v>74</v>
      </c>
      <c r="AL12" s="121"/>
      <c r="AM12" s="32" t="s">
        <v>31</v>
      </c>
      <c r="AN12" s="59">
        <v>5</v>
      </c>
      <c r="AO12" s="23">
        <v>4</v>
      </c>
      <c r="AP12" s="23">
        <v>3</v>
      </c>
      <c r="AQ12" s="23">
        <v>100</v>
      </c>
      <c r="AR12" s="23">
        <v>3</v>
      </c>
      <c r="AS12" s="23">
        <v>11</v>
      </c>
      <c r="AT12" s="23">
        <v>17</v>
      </c>
      <c r="AU12" s="23">
        <v>16</v>
      </c>
      <c r="AV12" s="32">
        <v>19</v>
      </c>
    </row>
    <row r="13" spans="1:48" ht="17.7" x14ac:dyDescent="0.7">
      <c r="B13" s="150" t="s">
        <v>12</v>
      </c>
      <c r="C13" s="151"/>
      <c r="D13" s="151"/>
      <c r="E13" s="151"/>
      <c r="G13" s="159" t="s">
        <v>22</v>
      </c>
      <c r="H13" s="159"/>
      <c r="J13" s="30" t="s">
        <v>135</v>
      </c>
      <c r="K13" s="2" t="s">
        <v>124</v>
      </c>
      <c r="L13" s="31">
        <v>53</v>
      </c>
      <c r="X13" s="23"/>
      <c r="Y13" s="23"/>
      <c r="Z13" s="247"/>
      <c r="AA13" s="32" t="s">
        <v>9</v>
      </c>
      <c r="AB13" s="59" t="s">
        <v>75</v>
      </c>
      <c r="AC13" s="23" t="s">
        <v>76</v>
      </c>
      <c r="AD13" s="23" t="s">
        <v>77</v>
      </c>
      <c r="AE13" s="23" t="s">
        <v>78</v>
      </c>
      <c r="AF13" s="23" t="s">
        <v>79</v>
      </c>
      <c r="AG13" s="23" t="s">
        <v>80</v>
      </c>
      <c r="AH13" s="23" t="s">
        <v>81</v>
      </c>
      <c r="AI13" s="23" t="s">
        <v>82</v>
      </c>
      <c r="AJ13" s="32" t="s">
        <v>83</v>
      </c>
      <c r="AL13" s="121"/>
      <c r="AM13" s="32" t="s">
        <v>32</v>
      </c>
      <c r="AN13" s="59">
        <v>5</v>
      </c>
      <c r="AO13" s="23">
        <v>9</v>
      </c>
      <c r="AP13" s="23">
        <v>5</v>
      </c>
      <c r="AQ13" s="23">
        <v>3</v>
      </c>
      <c r="AR13" s="23">
        <v>100</v>
      </c>
      <c r="AS13" s="23">
        <v>14</v>
      </c>
      <c r="AT13" s="23">
        <v>7</v>
      </c>
      <c r="AU13" s="23">
        <v>14</v>
      </c>
      <c r="AV13" s="32">
        <v>12</v>
      </c>
    </row>
    <row r="14" spans="1:48" ht="17.7" x14ac:dyDescent="0.7">
      <c r="B14" s="9"/>
      <c r="C14" s="9"/>
      <c r="D14" s="9"/>
      <c r="E14" s="9"/>
      <c r="J14" s="30" t="s">
        <v>136</v>
      </c>
      <c r="K14" s="2" t="s">
        <v>124</v>
      </c>
      <c r="L14" s="31">
        <v>29</v>
      </c>
      <c r="N14" s="123" t="s">
        <v>158</v>
      </c>
      <c r="O14" s="124"/>
      <c r="P14" s="123" t="s">
        <v>38</v>
      </c>
      <c r="Q14" s="124"/>
      <c r="R14" s="124"/>
      <c r="S14" s="44" t="s">
        <v>122</v>
      </c>
      <c r="U14" s="131" t="s">
        <v>162</v>
      </c>
      <c r="W14" s="127" t="s">
        <v>148</v>
      </c>
      <c r="X14" s="128"/>
      <c r="Y14" s="23"/>
      <c r="Z14" s="247"/>
      <c r="AA14" s="32" t="s">
        <v>10</v>
      </c>
      <c r="AB14" s="59" t="s">
        <v>84</v>
      </c>
      <c r="AC14" s="23" t="s">
        <v>85</v>
      </c>
      <c r="AD14" s="23" t="s">
        <v>86</v>
      </c>
      <c r="AE14" s="23" t="s">
        <v>87</v>
      </c>
      <c r="AF14" s="23" t="s">
        <v>88</v>
      </c>
      <c r="AG14" s="23" t="s">
        <v>89</v>
      </c>
      <c r="AH14" s="23" t="s">
        <v>90</v>
      </c>
      <c r="AI14" s="23" t="s">
        <v>91</v>
      </c>
      <c r="AJ14" s="32" t="s">
        <v>92</v>
      </c>
      <c r="AL14" s="121"/>
      <c r="AM14" s="32" t="s">
        <v>33</v>
      </c>
      <c r="AN14" s="59">
        <v>4</v>
      </c>
      <c r="AO14" s="23">
        <v>7</v>
      </c>
      <c r="AP14" s="23">
        <v>11</v>
      </c>
      <c r="AQ14" s="23">
        <v>12</v>
      </c>
      <c r="AR14" s="23">
        <v>8</v>
      </c>
      <c r="AS14" s="23">
        <v>100</v>
      </c>
      <c r="AT14" s="23">
        <v>22</v>
      </c>
      <c r="AU14" s="23">
        <v>16</v>
      </c>
      <c r="AV14" s="32">
        <v>18</v>
      </c>
    </row>
    <row r="15" spans="1:48" ht="17.7" x14ac:dyDescent="0.7">
      <c r="J15" s="30" t="s">
        <v>137</v>
      </c>
      <c r="K15" s="2" t="s">
        <v>124</v>
      </c>
      <c r="L15" s="31">
        <v>38</v>
      </c>
      <c r="N15" s="125" t="s">
        <v>144</v>
      </c>
      <c r="O15" s="126"/>
      <c r="P15" s="42" t="s">
        <v>34</v>
      </c>
      <c r="Q15" s="40" t="s">
        <v>35</v>
      </c>
      <c r="R15" s="40" t="s">
        <v>36</v>
      </c>
      <c r="S15" s="45" t="s">
        <v>121</v>
      </c>
      <c r="U15" s="131"/>
      <c r="W15" s="129">
        <f>SUMPRODUCT(V6:X11,P16:R21)</f>
        <v>2988</v>
      </c>
      <c r="X15" s="130"/>
      <c r="Z15" s="247" t="s">
        <v>230</v>
      </c>
      <c r="AA15" s="32" t="s">
        <v>2</v>
      </c>
      <c r="AB15" s="59" t="s">
        <v>93</v>
      </c>
      <c r="AC15" s="23" t="s">
        <v>94</v>
      </c>
      <c r="AD15" s="23" t="s">
        <v>95</v>
      </c>
      <c r="AE15" s="23" t="s">
        <v>96</v>
      </c>
      <c r="AF15" s="23" t="s">
        <v>97</v>
      </c>
      <c r="AG15" s="23" t="s">
        <v>98</v>
      </c>
      <c r="AH15" s="23" t="s">
        <v>99</v>
      </c>
      <c r="AI15" s="23" t="s">
        <v>100</v>
      </c>
      <c r="AJ15" s="32" t="s">
        <v>101</v>
      </c>
      <c r="AL15" s="121"/>
      <c r="AM15" s="32" t="s">
        <v>34</v>
      </c>
      <c r="AN15" s="59">
        <v>100</v>
      </c>
      <c r="AO15" s="23">
        <v>100</v>
      </c>
      <c r="AP15" s="23">
        <v>100</v>
      </c>
      <c r="AQ15" s="23">
        <v>100</v>
      </c>
      <c r="AR15" s="23">
        <v>100</v>
      </c>
      <c r="AS15" s="23">
        <v>100</v>
      </c>
      <c r="AT15" s="23">
        <v>100</v>
      </c>
      <c r="AU15" s="23">
        <v>12</v>
      </c>
      <c r="AV15" s="32">
        <v>10</v>
      </c>
    </row>
    <row r="16" spans="1:48" ht="18" thickBot="1" x14ac:dyDescent="0.75">
      <c r="B16" s="13"/>
      <c r="C16" s="154" t="s">
        <v>13</v>
      </c>
      <c r="D16" s="155"/>
      <c r="E16" s="155"/>
      <c r="F16" s="155"/>
      <c r="G16" s="155"/>
      <c r="H16" s="156"/>
      <c r="N16" s="120" t="s">
        <v>37</v>
      </c>
      <c r="O16" s="41" t="s">
        <v>28</v>
      </c>
      <c r="P16" s="50">
        <v>36</v>
      </c>
      <c r="Q16" s="50">
        <v>9</v>
      </c>
      <c r="R16" s="50">
        <v>0</v>
      </c>
      <c r="S16" s="47">
        <f t="shared" ref="S16:S21" si="0">SUM(P16:R16)</f>
        <v>45</v>
      </c>
      <c r="T16" s="2" t="s">
        <v>124</v>
      </c>
      <c r="U16" s="48">
        <v>45</v>
      </c>
      <c r="Z16" s="247"/>
      <c r="AA16" s="32" t="s">
        <v>3</v>
      </c>
      <c r="AB16" s="59" t="s">
        <v>102</v>
      </c>
      <c r="AC16" s="23" t="s">
        <v>103</v>
      </c>
      <c r="AD16" s="23" t="s">
        <v>104</v>
      </c>
      <c r="AE16" s="23" t="s">
        <v>105</v>
      </c>
      <c r="AF16" s="23" t="s">
        <v>106</v>
      </c>
      <c r="AG16" s="23" t="s">
        <v>107</v>
      </c>
      <c r="AH16" s="23" t="s">
        <v>108</v>
      </c>
      <c r="AI16" s="23" t="s">
        <v>109</v>
      </c>
      <c r="AJ16" s="32" t="s">
        <v>110</v>
      </c>
      <c r="AL16" s="121"/>
      <c r="AM16" s="32" t="s">
        <v>35</v>
      </c>
      <c r="AN16" s="59">
        <v>100</v>
      </c>
      <c r="AO16" s="23">
        <v>100</v>
      </c>
      <c r="AP16" s="23">
        <v>100</v>
      </c>
      <c r="AQ16" s="23">
        <v>100</v>
      </c>
      <c r="AR16" s="23">
        <v>100</v>
      </c>
      <c r="AS16" s="23">
        <v>100</v>
      </c>
      <c r="AT16" s="23">
        <v>12</v>
      </c>
      <c r="AU16" s="23">
        <v>100</v>
      </c>
      <c r="AV16" s="32">
        <v>15</v>
      </c>
    </row>
    <row r="17" spans="1:48" ht="18" thickTop="1" x14ac:dyDescent="0.7">
      <c r="B17" s="140" t="s">
        <v>1</v>
      </c>
      <c r="C17" s="29" t="s">
        <v>28</v>
      </c>
      <c r="D17" s="29" t="s">
        <v>29</v>
      </c>
      <c r="E17" s="29" t="s">
        <v>30</v>
      </c>
      <c r="F17" s="29" t="s">
        <v>31</v>
      </c>
      <c r="G17" s="29" t="s">
        <v>32</v>
      </c>
      <c r="H17" s="29" t="s">
        <v>33</v>
      </c>
      <c r="J17" t="s">
        <v>139</v>
      </c>
      <c r="N17" s="121"/>
      <c r="O17" s="39" t="s">
        <v>29</v>
      </c>
      <c r="P17" s="50">
        <v>0</v>
      </c>
      <c r="Q17" s="50">
        <v>0</v>
      </c>
      <c r="R17" s="50">
        <v>26</v>
      </c>
      <c r="S17" s="47">
        <f t="shared" si="0"/>
        <v>26</v>
      </c>
      <c r="T17" s="2" t="s">
        <v>124</v>
      </c>
      <c r="U17" s="48">
        <v>26</v>
      </c>
      <c r="Z17" s="248"/>
      <c r="AA17" s="34" t="s">
        <v>4</v>
      </c>
      <c r="AB17" s="37" t="s">
        <v>111</v>
      </c>
      <c r="AC17" s="33" t="s">
        <v>112</v>
      </c>
      <c r="AD17" s="33" t="s">
        <v>113</v>
      </c>
      <c r="AE17" s="33" t="s">
        <v>114</v>
      </c>
      <c r="AF17" s="33" t="s">
        <v>115</v>
      </c>
      <c r="AG17" s="33" t="s">
        <v>116</v>
      </c>
      <c r="AH17" s="33" t="s">
        <v>117</v>
      </c>
      <c r="AI17" s="33" t="s">
        <v>118</v>
      </c>
      <c r="AJ17" s="34" t="s">
        <v>119</v>
      </c>
      <c r="AL17" s="122"/>
      <c r="AM17" s="34" t="s">
        <v>36</v>
      </c>
      <c r="AN17" s="37">
        <v>100</v>
      </c>
      <c r="AO17" s="33">
        <v>100</v>
      </c>
      <c r="AP17" s="33">
        <v>100</v>
      </c>
      <c r="AQ17" s="33">
        <v>100</v>
      </c>
      <c r="AR17" s="33">
        <v>100</v>
      </c>
      <c r="AS17" s="33">
        <v>100</v>
      </c>
      <c r="AT17" s="33">
        <v>10</v>
      </c>
      <c r="AU17" s="33">
        <v>15</v>
      </c>
      <c r="AV17" s="34">
        <v>100</v>
      </c>
    </row>
    <row r="18" spans="1:48" ht="16.350000000000001" x14ac:dyDescent="0.65">
      <c r="B18" s="141"/>
      <c r="C18" s="5" t="s">
        <v>5</v>
      </c>
      <c r="D18" s="5" t="s">
        <v>6</v>
      </c>
      <c r="E18" s="5" t="s">
        <v>7</v>
      </c>
      <c r="F18" s="5" t="s">
        <v>8</v>
      </c>
      <c r="G18" s="5" t="s">
        <v>9</v>
      </c>
      <c r="H18" s="5" t="s">
        <v>10</v>
      </c>
      <c r="J18" s="30" t="s">
        <v>140</v>
      </c>
      <c r="K18" s="2" t="s">
        <v>125</v>
      </c>
      <c r="L18" s="31">
        <v>65</v>
      </c>
      <c r="N18" s="121"/>
      <c r="O18" s="39" t="s">
        <v>30</v>
      </c>
      <c r="P18" s="50">
        <v>0</v>
      </c>
      <c r="Q18" s="50">
        <v>0</v>
      </c>
      <c r="R18" s="50">
        <v>42</v>
      </c>
      <c r="S18" s="47">
        <f t="shared" si="0"/>
        <v>42</v>
      </c>
      <c r="T18" s="2" t="s">
        <v>124</v>
      </c>
      <c r="U18" s="48">
        <v>42</v>
      </c>
    </row>
    <row r="19" spans="1:48" ht="16.7" customHeight="1" thickBot="1" x14ac:dyDescent="0.7">
      <c r="A19" s="28" t="s">
        <v>28</v>
      </c>
      <c r="B19" s="6" t="s">
        <v>5</v>
      </c>
      <c r="C19" s="4">
        <v>0</v>
      </c>
      <c r="D19" s="4">
        <v>3</v>
      </c>
      <c r="E19" s="4">
        <v>4</v>
      </c>
      <c r="F19" s="4">
        <v>9</v>
      </c>
      <c r="G19" s="4">
        <v>5</v>
      </c>
      <c r="H19" s="4">
        <v>4</v>
      </c>
      <c r="J19" s="30" t="s">
        <v>141</v>
      </c>
      <c r="K19" s="2" t="s">
        <v>125</v>
      </c>
      <c r="L19" s="31">
        <v>80</v>
      </c>
      <c r="N19" s="121"/>
      <c r="O19" s="39" t="s">
        <v>31</v>
      </c>
      <c r="P19" s="50">
        <v>0</v>
      </c>
      <c r="Q19" s="50">
        <v>53</v>
      </c>
      <c r="R19" s="50">
        <v>0</v>
      </c>
      <c r="S19" s="47">
        <f t="shared" si="0"/>
        <v>53</v>
      </c>
      <c r="T19" s="2" t="s">
        <v>124</v>
      </c>
      <c r="U19" s="48">
        <v>53</v>
      </c>
    </row>
    <row r="20" spans="1:48" ht="16.7" thickBot="1" x14ac:dyDescent="0.7">
      <c r="A20" s="28" t="s">
        <v>29</v>
      </c>
      <c r="B20" s="6" t="s">
        <v>6</v>
      </c>
      <c r="C20" s="4">
        <v>6</v>
      </c>
      <c r="D20" s="4">
        <v>0</v>
      </c>
      <c r="E20" s="4">
        <v>7</v>
      </c>
      <c r="F20" s="4">
        <v>6</v>
      </c>
      <c r="G20" s="4">
        <v>9</v>
      </c>
      <c r="H20" s="4">
        <v>4</v>
      </c>
      <c r="J20" s="30" t="s">
        <v>142</v>
      </c>
      <c r="K20" s="2" t="s">
        <v>125</v>
      </c>
      <c r="L20" s="31">
        <v>105</v>
      </c>
      <c r="N20" s="121"/>
      <c r="O20" s="39" t="s">
        <v>32</v>
      </c>
      <c r="P20" s="50">
        <v>29</v>
      </c>
      <c r="Q20" s="50">
        <v>0</v>
      </c>
      <c r="R20" s="50">
        <v>0</v>
      </c>
      <c r="S20" s="47">
        <f t="shared" si="0"/>
        <v>29</v>
      </c>
      <c r="T20" s="2" t="s">
        <v>124</v>
      </c>
      <c r="U20" s="48">
        <v>29</v>
      </c>
      <c r="Z20" s="123" t="s">
        <v>158</v>
      </c>
      <c r="AA20" s="124"/>
      <c r="AB20" s="123" t="s">
        <v>38</v>
      </c>
      <c r="AC20" s="124"/>
      <c r="AD20" s="124"/>
      <c r="AE20" s="124"/>
      <c r="AF20" s="124"/>
      <c r="AG20" s="124"/>
      <c r="AH20" s="124"/>
      <c r="AI20" s="124"/>
      <c r="AJ20" s="133"/>
      <c r="AK20" s="116" t="s">
        <v>152</v>
      </c>
      <c r="AL20" s="114" t="s">
        <v>151</v>
      </c>
      <c r="AN20" s="131" t="s">
        <v>120</v>
      </c>
      <c r="AO20" s="77"/>
      <c r="AU20" s="127" t="s">
        <v>148</v>
      </c>
      <c r="AV20" s="128"/>
    </row>
    <row r="21" spans="1:48" ht="16" thickBot="1" x14ac:dyDescent="0.6">
      <c r="A21" s="28" t="s">
        <v>30</v>
      </c>
      <c r="B21" s="6" t="s">
        <v>7</v>
      </c>
      <c r="C21" s="4">
        <v>5</v>
      </c>
      <c r="D21" s="4">
        <v>7</v>
      </c>
      <c r="E21" s="4">
        <v>0</v>
      </c>
      <c r="F21" s="4">
        <v>3</v>
      </c>
      <c r="G21" s="4">
        <v>4</v>
      </c>
      <c r="H21" s="4">
        <v>9</v>
      </c>
      <c r="N21" s="121"/>
      <c r="O21" s="39" t="s">
        <v>33</v>
      </c>
      <c r="P21" s="50">
        <v>0</v>
      </c>
      <c r="Q21" s="50">
        <v>18</v>
      </c>
      <c r="R21" s="50">
        <v>20</v>
      </c>
      <c r="S21" s="47">
        <f t="shared" si="0"/>
        <v>38</v>
      </c>
      <c r="T21" s="2" t="s">
        <v>124</v>
      </c>
      <c r="U21" s="48">
        <v>38</v>
      </c>
      <c r="Z21" s="125" t="s">
        <v>144</v>
      </c>
      <c r="AA21" s="126"/>
      <c r="AB21" s="37" t="s">
        <v>28</v>
      </c>
      <c r="AC21" s="33" t="s">
        <v>29</v>
      </c>
      <c r="AD21" s="33" t="s">
        <v>30</v>
      </c>
      <c r="AE21" s="33" t="s">
        <v>31</v>
      </c>
      <c r="AF21" s="33" t="s">
        <v>32</v>
      </c>
      <c r="AG21" s="33" t="s">
        <v>33</v>
      </c>
      <c r="AH21" s="33" t="s">
        <v>34</v>
      </c>
      <c r="AI21" s="33" t="s">
        <v>35</v>
      </c>
      <c r="AJ21" s="34" t="s">
        <v>36</v>
      </c>
      <c r="AK21" s="117"/>
      <c r="AL21" s="115"/>
      <c r="AN21" s="131"/>
      <c r="AO21" s="77"/>
      <c r="AU21" s="129">
        <f>SUMPRODUCT(AN9:AV17,AB22:AJ30)</f>
        <v>2674</v>
      </c>
      <c r="AV21" s="130"/>
    </row>
    <row r="22" spans="1:48" ht="16" thickBot="1" x14ac:dyDescent="0.6">
      <c r="A22" s="28" t="s">
        <v>31</v>
      </c>
      <c r="B22" s="6" t="s">
        <v>8</v>
      </c>
      <c r="C22" s="4">
        <v>5</v>
      </c>
      <c r="D22" s="4">
        <v>4</v>
      </c>
      <c r="E22" s="4">
        <v>3</v>
      </c>
      <c r="F22" s="4">
        <v>0</v>
      </c>
      <c r="G22" s="4">
        <v>3</v>
      </c>
      <c r="H22" s="4">
        <v>11</v>
      </c>
      <c r="J22" s="245" t="s">
        <v>229</v>
      </c>
      <c r="K22" s="2"/>
      <c r="L22" s="2"/>
      <c r="M22" s="2"/>
      <c r="N22" s="43" t="s">
        <v>123</v>
      </c>
      <c r="O22" s="46" t="s">
        <v>121</v>
      </c>
      <c r="P22" s="49">
        <f>SUM(P16:P21)</f>
        <v>65</v>
      </c>
      <c r="Q22" s="49">
        <f>SUM(Q16:Q21)</f>
        <v>80</v>
      </c>
      <c r="R22" s="49">
        <f>SUM(R16:R21)</f>
        <v>88</v>
      </c>
      <c r="S22" s="21"/>
      <c r="Z22" s="120" t="s">
        <v>37</v>
      </c>
      <c r="AA22" s="35" t="s">
        <v>28</v>
      </c>
      <c r="AB22" s="66">
        <v>0</v>
      </c>
      <c r="AC22" s="67">
        <v>45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8">
        <v>0</v>
      </c>
      <c r="AK22" s="62">
        <f t="shared" ref="AK22:AK30" si="1">SUM(AB22:AJ22)</f>
        <v>45</v>
      </c>
      <c r="AL22" s="63">
        <f>AK22-AB31</f>
        <v>45</v>
      </c>
      <c r="AM22" s="23" t="s">
        <v>124</v>
      </c>
      <c r="AN22" s="56">
        <v>45</v>
      </c>
      <c r="AO22" s="99" t="s">
        <v>147</v>
      </c>
    </row>
    <row r="23" spans="1:48" ht="16" thickBot="1" x14ac:dyDescent="0.6">
      <c r="A23" s="28" t="s">
        <v>32</v>
      </c>
      <c r="B23" s="6" t="s">
        <v>9</v>
      </c>
      <c r="C23" s="4">
        <v>5</v>
      </c>
      <c r="D23" s="4">
        <v>9</v>
      </c>
      <c r="E23" s="4">
        <v>5</v>
      </c>
      <c r="F23" s="4">
        <v>3</v>
      </c>
      <c r="G23" s="4">
        <v>0</v>
      </c>
      <c r="H23" s="4">
        <v>14</v>
      </c>
      <c r="P23" s="2" t="s">
        <v>125</v>
      </c>
      <c r="Q23" s="2" t="s">
        <v>125</v>
      </c>
      <c r="R23" s="2" t="s">
        <v>125</v>
      </c>
      <c r="S23" s="22"/>
      <c r="V23" s="123" t="s">
        <v>145</v>
      </c>
      <c r="W23" s="124"/>
      <c r="X23" s="51">
        <f>SUM(S16:S21)</f>
        <v>233</v>
      </c>
      <c r="Z23" s="121"/>
      <c r="AA23" s="32" t="s">
        <v>29</v>
      </c>
      <c r="AB23" s="69">
        <v>0</v>
      </c>
      <c r="AC23" s="70">
        <v>0</v>
      </c>
      <c r="AD23" s="70">
        <v>0</v>
      </c>
      <c r="AE23" s="70">
        <v>0</v>
      </c>
      <c r="AF23" s="70">
        <v>0</v>
      </c>
      <c r="AG23" s="70">
        <v>0</v>
      </c>
      <c r="AH23" s="70">
        <v>0</v>
      </c>
      <c r="AI23" s="70">
        <v>42</v>
      </c>
      <c r="AJ23" s="71">
        <v>46</v>
      </c>
      <c r="AK23" s="62">
        <f t="shared" si="1"/>
        <v>88</v>
      </c>
      <c r="AL23" s="63">
        <f>AK23-AC31</f>
        <v>26</v>
      </c>
      <c r="AM23" s="23" t="s">
        <v>124</v>
      </c>
      <c r="AN23" s="56">
        <v>26</v>
      </c>
      <c r="AO23" s="99"/>
    </row>
    <row r="24" spans="1:48" ht="16" thickBot="1" x14ac:dyDescent="0.6">
      <c r="A24" s="28" t="s">
        <v>33</v>
      </c>
      <c r="B24" s="6" t="s">
        <v>10</v>
      </c>
      <c r="C24" s="4">
        <v>4</v>
      </c>
      <c r="D24" s="4">
        <v>7</v>
      </c>
      <c r="E24" s="4">
        <v>11</v>
      </c>
      <c r="F24" s="4">
        <v>12</v>
      </c>
      <c r="G24" s="4">
        <v>8</v>
      </c>
      <c r="H24" s="4">
        <v>0</v>
      </c>
      <c r="N24" s="132" t="s">
        <v>161</v>
      </c>
      <c r="O24" s="132"/>
      <c r="P24" s="48">
        <v>65</v>
      </c>
      <c r="Q24" s="48">
        <v>80</v>
      </c>
      <c r="R24" s="48">
        <v>105</v>
      </c>
      <c r="S24" s="22"/>
      <c r="V24" s="118" t="s">
        <v>146</v>
      </c>
      <c r="W24" s="246"/>
      <c r="X24" s="53">
        <f>SUM(P22:R22)</f>
        <v>233</v>
      </c>
      <c r="Z24" s="121"/>
      <c r="AA24" s="32" t="s">
        <v>30</v>
      </c>
      <c r="AB24" s="69">
        <v>0</v>
      </c>
      <c r="AC24" s="70">
        <v>0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1">
        <v>42</v>
      </c>
      <c r="AK24" s="62">
        <f t="shared" si="1"/>
        <v>42</v>
      </c>
      <c r="AL24" s="63">
        <f>AK24-AD31</f>
        <v>42</v>
      </c>
      <c r="AM24" s="23" t="s">
        <v>124</v>
      </c>
      <c r="AN24" s="56">
        <v>42</v>
      </c>
      <c r="AO24" s="99"/>
    </row>
    <row r="25" spans="1:48" x14ac:dyDescent="0.55000000000000004">
      <c r="B25" s="157" t="s">
        <v>24</v>
      </c>
      <c r="C25" s="158"/>
      <c r="D25" s="158"/>
      <c r="E25" s="158"/>
      <c r="F25" s="158"/>
      <c r="G25" s="158"/>
      <c r="H25" s="158"/>
      <c r="Z25" s="121"/>
      <c r="AA25" s="32" t="s">
        <v>31</v>
      </c>
      <c r="AB25" s="69">
        <v>0</v>
      </c>
      <c r="AC25" s="70">
        <v>17</v>
      </c>
      <c r="AD25" s="70">
        <v>0</v>
      </c>
      <c r="AE25" s="70">
        <v>0</v>
      </c>
      <c r="AF25" s="70">
        <v>36</v>
      </c>
      <c r="AG25" s="70">
        <v>0</v>
      </c>
      <c r="AH25" s="70">
        <v>0</v>
      </c>
      <c r="AI25" s="70">
        <v>0</v>
      </c>
      <c r="AJ25" s="71">
        <v>0</v>
      </c>
      <c r="AK25" s="62">
        <f t="shared" si="1"/>
        <v>53</v>
      </c>
      <c r="AL25" s="63">
        <f>AK25-AE31</f>
        <v>53</v>
      </c>
      <c r="AM25" s="23" t="s">
        <v>124</v>
      </c>
      <c r="AN25" s="56">
        <v>53</v>
      </c>
      <c r="AO25" s="99"/>
    </row>
    <row r="26" spans="1:48" x14ac:dyDescent="0.55000000000000004">
      <c r="Z26" s="121"/>
      <c r="AA26" s="32" t="s">
        <v>32</v>
      </c>
      <c r="AB26" s="69">
        <v>0</v>
      </c>
      <c r="AC26" s="70">
        <v>0</v>
      </c>
      <c r="AD26" s="70">
        <v>0</v>
      </c>
      <c r="AE26" s="70">
        <v>0</v>
      </c>
      <c r="AF26" s="70">
        <v>0</v>
      </c>
      <c r="AG26" s="70">
        <v>0</v>
      </c>
      <c r="AH26" s="70">
        <v>65</v>
      </c>
      <c r="AI26" s="70">
        <v>0</v>
      </c>
      <c r="AJ26" s="71">
        <v>0</v>
      </c>
      <c r="AK26" s="62">
        <f t="shared" si="1"/>
        <v>65</v>
      </c>
      <c r="AL26" s="63">
        <f>AK26-AF31</f>
        <v>29</v>
      </c>
      <c r="AM26" s="23" t="s">
        <v>124</v>
      </c>
      <c r="AN26" s="56">
        <v>29</v>
      </c>
      <c r="AO26" s="99"/>
    </row>
    <row r="27" spans="1:48" ht="16" thickBot="1" x14ac:dyDescent="0.6">
      <c r="Z27" s="121"/>
      <c r="AA27" s="32" t="s">
        <v>33</v>
      </c>
      <c r="AB27" s="69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38</v>
      </c>
      <c r="AJ27" s="71">
        <v>0</v>
      </c>
      <c r="AK27" s="62">
        <f t="shared" si="1"/>
        <v>38</v>
      </c>
      <c r="AL27" s="63">
        <f>AK27-AG31</f>
        <v>38</v>
      </c>
      <c r="AM27" s="23" t="s">
        <v>124</v>
      </c>
      <c r="AN27" s="56">
        <v>38</v>
      </c>
      <c r="AO27" s="99"/>
      <c r="AQ27" s="103" t="s">
        <v>154</v>
      </c>
      <c r="AR27" s="104"/>
      <c r="AS27" s="105"/>
      <c r="AT27" s="75">
        <f>SUM(AK22:AK30)</f>
        <v>331</v>
      </c>
    </row>
    <row r="28" spans="1:48" ht="16" thickBot="1" x14ac:dyDescent="0.6">
      <c r="B28" s="3"/>
      <c r="C28" s="137" t="s">
        <v>0</v>
      </c>
      <c r="D28" s="152"/>
      <c r="E28" s="153"/>
      <c r="G28" s="137" t="s">
        <v>27</v>
      </c>
      <c r="H28" s="138"/>
      <c r="Z28" s="121"/>
      <c r="AA28" s="32" t="s">
        <v>34</v>
      </c>
      <c r="AB28" s="69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1">
        <v>0</v>
      </c>
      <c r="AK28" s="62">
        <f t="shared" si="1"/>
        <v>0</v>
      </c>
      <c r="AL28" s="63">
        <f>AK28-AH31</f>
        <v>-65</v>
      </c>
      <c r="AM28" s="101" t="s">
        <v>166</v>
      </c>
      <c r="AN28" s="102"/>
      <c r="AQ28" s="106" t="s">
        <v>155</v>
      </c>
      <c r="AR28" s="107"/>
      <c r="AS28" s="108"/>
      <c r="AT28" s="76">
        <f>SUM(AB31:AJ31)</f>
        <v>331</v>
      </c>
    </row>
    <row r="29" spans="1:48" ht="16.350000000000001" customHeight="1" thickTop="1" x14ac:dyDescent="0.55000000000000004">
      <c r="B29" s="146" t="s">
        <v>14</v>
      </c>
      <c r="C29" s="19" t="s">
        <v>34</v>
      </c>
      <c r="D29" s="20" t="s">
        <v>35</v>
      </c>
      <c r="E29" s="20" t="s">
        <v>36</v>
      </c>
      <c r="F29" s="18"/>
      <c r="G29" s="146" t="s">
        <v>14</v>
      </c>
      <c r="H29" s="148" t="s">
        <v>25</v>
      </c>
      <c r="Z29" s="121"/>
      <c r="AA29" s="32" t="s">
        <v>35</v>
      </c>
      <c r="AB29" s="69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1">
        <v>0</v>
      </c>
      <c r="AK29" s="62">
        <f t="shared" si="1"/>
        <v>0</v>
      </c>
      <c r="AL29" s="63">
        <f>AK29-AI31</f>
        <v>-80</v>
      </c>
      <c r="AM29" s="101"/>
      <c r="AN29" s="102"/>
      <c r="AQ29" s="109" t="s">
        <v>156</v>
      </c>
      <c r="AR29" s="110"/>
      <c r="AS29" s="111"/>
      <c r="AT29" s="75">
        <f>SUM(AL22:AL27)</f>
        <v>233</v>
      </c>
    </row>
    <row r="30" spans="1:48" ht="16.350000000000001" customHeight="1" thickBot="1" x14ac:dyDescent="0.6">
      <c r="B30" s="147"/>
      <c r="C30" s="5" t="s">
        <v>2</v>
      </c>
      <c r="D30" s="5" t="s">
        <v>3</v>
      </c>
      <c r="E30" s="5" t="s">
        <v>4</v>
      </c>
      <c r="G30" s="147"/>
      <c r="H30" s="149"/>
      <c r="Z30" s="122"/>
      <c r="AA30" s="34" t="s">
        <v>36</v>
      </c>
      <c r="AB30" s="72">
        <v>0</v>
      </c>
      <c r="AC30" s="73">
        <v>0</v>
      </c>
      <c r="AD30" s="73">
        <v>0</v>
      </c>
      <c r="AE30" s="73">
        <v>0</v>
      </c>
      <c r="AF30" s="73">
        <v>0</v>
      </c>
      <c r="AG30" s="73">
        <v>0</v>
      </c>
      <c r="AH30" s="73">
        <v>0</v>
      </c>
      <c r="AI30" s="73">
        <v>0</v>
      </c>
      <c r="AJ30" s="74">
        <v>0</v>
      </c>
      <c r="AK30" s="64">
        <f t="shared" si="1"/>
        <v>0</v>
      </c>
      <c r="AL30" s="53">
        <f>AK30-AJ31</f>
        <v>-88</v>
      </c>
      <c r="AM30" s="101"/>
      <c r="AN30" s="102"/>
      <c r="AQ30" s="95" t="s">
        <v>157</v>
      </c>
      <c r="AR30" s="96"/>
      <c r="AS30" s="97"/>
      <c r="AT30" s="76">
        <f>SUM(AH32:AJ32)</f>
        <v>233</v>
      </c>
    </row>
    <row r="31" spans="1:48" ht="16" thickBot="1" x14ac:dyDescent="0.6">
      <c r="A31" s="28" t="s">
        <v>34</v>
      </c>
      <c r="B31" s="6" t="s">
        <v>2</v>
      </c>
      <c r="C31" s="4">
        <v>0</v>
      </c>
      <c r="D31" s="4">
        <v>12</v>
      </c>
      <c r="E31" s="4">
        <v>10</v>
      </c>
      <c r="F31" s="12" t="s">
        <v>34</v>
      </c>
      <c r="G31" s="27" t="s">
        <v>2</v>
      </c>
      <c r="H31" s="26">
        <v>65</v>
      </c>
      <c r="Z31" s="112" t="s">
        <v>153</v>
      </c>
      <c r="AA31" s="113"/>
      <c r="AB31" s="60">
        <f>SUM(AB22:AB30)</f>
        <v>0</v>
      </c>
      <c r="AC31" s="61">
        <f t="shared" ref="AC31:AJ31" si="2">SUM(AC22:AC30)</f>
        <v>62</v>
      </c>
      <c r="AD31" s="61">
        <f t="shared" si="2"/>
        <v>0</v>
      </c>
      <c r="AE31" s="61">
        <f t="shared" si="2"/>
        <v>0</v>
      </c>
      <c r="AF31" s="61">
        <f t="shared" si="2"/>
        <v>36</v>
      </c>
      <c r="AG31" s="61">
        <f t="shared" si="2"/>
        <v>0</v>
      </c>
      <c r="AH31" s="61">
        <f t="shared" si="2"/>
        <v>65</v>
      </c>
      <c r="AI31" s="61">
        <f t="shared" si="2"/>
        <v>80</v>
      </c>
      <c r="AJ31" s="51">
        <f t="shared" si="2"/>
        <v>88</v>
      </c>
      <c r="AK31" s="55"/>
    </row>
    <row r="32" spans="1:48" ht="16" thickBot="1" x14ac:dyDescent="0.6">
      <c r="A32" s="28" t="s">
        <v>35</v>
      </c>
      <c r="B32" s="6" t="s">
        <v>3</v>
      </c>
      <c r="C32" s="4">
        <v>12</v>
      </c>
      <c r="D32" s="4">
        <v>0</v>
      </c>
      <c r="E32" s="4">
        <v>15</v>
      </c>
      <c r="F32" s="12" t="s">
        <v>35</v>
      </c>
      <c r="G32" s="27" t="s">
        <v>3</v>
      </c>
      <c r="H32" s="26">
        <v>80</v>
      </c>
      <c r="Z32" s="118" t="s">
        <v>150</v>
      </c>
      <c r="AA32" s="119"/>
      <c r="AB32" s="64">
        <f>AB31-AK22</f>
        <v>-45</v>
      </c>
      <c r="AC32" s="65">
        <f>AC31-AK23</f>
        <v>-26</v>
      </c>
      <c r="AD32" s="65">
        <f>AD31-AK24</f>
        <v>-42</v>
      </c>
      <c r="AE32" s="65">
        <f>AE31-AK25</f>
        <v>-53</v>
      </c>
      <c r="AF32" s="65">
        <f>AF31-AK26</f>
        <v>-29</v>
      </c>
      <c r="AG32" s="65">
        <f>AG31-AK27</f>
        <v>-38</v>
      </c>
      <c r="AH32" s="65">
        <f>AH31-AK28</f>
        <v>65</v>
      </c>
      <c r="AI32" s="65">
        <f>AI31-AK29</f>
        <v>80</v>
      </c>
      <c r="AJ32" s="53">
        <f>AJ31-AK30</f>
        <v>88</v>
      </c>
    </row>
    <row r="33" spans="1:36" ht="16" thickBot="1" x14ac:dyDescent="0.6">
      <c r="A33" s="28" t="s">
        <v>36</v>
      </c>
      <c r="B33" s="6" t="s">
        <v>4</v>
      </c>
      <c r="C33" s="4">
        <v>10</v>
      </c>
      <c r="D33" s="4">
        <v>15</v>
      </c>
      <c r="E33" s="4">
        <v>0</v>
      </c>
      <c r="F33" s="12" t="s">
        <v>36</v>
      </c>
      <c r="G33" s="27" t="s">
        <v>4</v>
      </c>
      <c r="H33" s="26">
        <v>105</v>
      </c>
      <c r="Z33" s="8"/>
      <c r="AB33" s="100" t="s">
        <v>165</v>
      </c>
      <c r="AC33" s="100"/>
      <c r="AD33" s="100"/>
      <c r="AE33" s="100"/>
      <c r="AF33" s="100"/>
      <c r="AG33" s="100"/>
      <c r="AH33" s="23" t="s">
        <v>125</v>
      </c>
      <c r="AI33" s="23" t="s">
        <v>125</v>
      </c>
      <c r="AJ33" s="23" t="s">
        <v>125</v>
      </c>
    </row>
    <row r="34" spans="1:36" x14ac:dyDescent="0.55000000000000004">
      <c r="B34" s="150" t="s">
        <v>23</v>
      </c>
      <c r="C34" s="151"/>
      <c r="D34" s="151"/>
      <c r="E34" s="151"/>
      <c r="G34" s="139" t="s">
        <v>169</v>
      </c>
      <c r="H34" s="139"/>
      <c r="AH34" s="56">
        <v>65</v>
      </c>
      <c r="AI34" s="56">
        <v>80</v>
      </c>
      <c r="AJ34" s="56">
        <v>105</v>
      </c>
    </row>
    <row r="35" spans="1:36" x14ac:dyDescent="0.55000000000000004">
      <c r="B35" s="9"/>
      <c r="C35" s="9"/>
      <c r="D35" s="9"/>
      <c r="E35" s="9"/>
      <c r="AH35" s="98" t="s">
        <v>168</v>
      </c>
      <c r="AI35" s="98"/>
      <c r="AJ35" s="98"/>
    </row>
  </sheetData>
  <mergeCells count="63">
    <mergeCell ref="C4:E4"/>
    <mergeCell ref="B13:E13"/>
    <mergeCell ref="C16:H16"/>
    <mergeCell ref="B25:H25"/>
    <mergeCell ref="C28:E28"/>
    <mergeCell ref="G13:H13"/>
    <mergeCell ref="G28:H28"/>
    <mergeCell ref="G34:H34"/>
    <mergeCell ref="B17:B18"/>
    <mergeCell ref="B5:B6"/>
    <mergeCell ref="G5:G6"/>
    <mergeCell ref="H5:H6"/>
    <mergeCell ref="G29:G30"/>
    <mergeCell ref="H29:H30"/>
    <mergeCell ref="B29:B30"/>
    <mergeCell ref="B34:E34"/>
    <mergeCell ref="AB20:AJ20"/>
    <mergeCell ref="AN7:AV7"/>
    <mergeCell ref="AL7:AM7"/>
    <mergeCell ref="AL8:AM8"/>
    <mergeCell ref="AL9:AL17"/>
    <mergeCell ref="AN20:AN21"/>
    <mergeCell ref="AU20:AV20"/>
    <mergeCell ref="AU21:AV21"/>
    <mergeCell ref="AB7:AG7"/>
    <mergeCell ref="AH7:AJ7"/>
    <mergeCell ref="V4:X4"/>
    <mergeCell ref="P14:R14"/>
    <mergeCell ref="T5:U5"/>
    <mergeCell ref="T4:U4"/>
    <mergeCell ref="N4:O4"/>
    <mergeCell ref="N5:O5"/>
    <mergeCell ref="N6:N11"/>
    <mergeCell ref="T6:T11"/>
    <mergeCell ref="N14:O14"/>
    <mergeCell ref="N15:O15"/>
    <mergeCell ref="P4:R4"/>
    <mergeCell ref="V24:W24"/>
    <mergeCell ref="V23:W23"/>
    <mergeCell ref="U14:U15"/>
    <mergeCell ref="N24:O24"/>
    <mergeCell ref="N16:N21"/>
    <mergeCell ref="Z20:AA20"/>
    <mergeCell ref="Z21:AA21"/>
    <mergeCell ref="W14:X14"/>
    <mergeCell ref="W15:X15"/>
    <mergeCell ref="Z7:AA7"/>
    <mergeCell ref="Z8:AA8"/>
    <mergeCell ref="Z9:Z14"/>
    <mergeCell ref="Z15:Z17"/>
    <mergeCell ref="Z31:AA31"/>
    <mergeCell ref="AL20:AL21"/>
    <mergeCell ref="AK20:AK21"/>
    <mergeCell ref="Z32:AA32"/>
    <mergeCell ref="Z22:Z30"/>
    <mergeCell ref="AQ30:AS30"/>
    <mergeCell ref="AH35:AJ35"/>
    <mergeCell ref="AO22:AO27"/>
    <mergeCell ref="AB33:AG33"/>
    <mergeCell ref="AM28:AN30"/>
    <mergeCell ref="AQ27:AS27"/>
    <mergeCell ref="AQ28:AS28"/>
    <mergeCell ref="AQ29:AS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A2:AP27"/>
  <sheetViews>
    <sheetView showGridLines="0" zoomScale="70" zoomScaleNormal="70" workbookViewId="0">
      <selection activeCell="B2" sqref="B2"/>
    </sheetView>
  </sheetViews>
  <sheetFormatPr defaultColWidth="10.6640625" defaultRowHeight="15.7" x14ac:dyDescent="0.55000000000000004"/>
  <cols>
    <col min="2" max="2" width="14.5546875" bestFit="1" customWidth="1"/>
    <col min="6" max="6" width="12.83203125" bestFit="1" customWidth="1"/>
    <col min="21" max="21" width="14.109375" bestFit="1" customWidth="1"/>
    <col min="25" max="25" width="11.27734375" bestFit="1" customWidth="1"/>
    <col min="34" max="34" width="11.609375" customWidth="1"/>
  </cols>
  <sheetData>
    <row r="2" spans="1:42" x14ac:dyDescent="0.55000000000000004">
      <c r="B2" s="179" t="s">
        <v>26</v>
      </c>
      <c r="C2" s="54"/>
      <c r="D2" s="54"/>
      <c r="E2" s="54"/>
      <c r="F2" s="54"/>
      <c r="G2" s="54"/>
      <c r="H2" s="54"/>
      <c r="J2" s="54" t="s">
        <v>215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X2" s="54" t="s">
        <v>216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235"/>
      <c r="AJ2" s="54" t="s">
        <v>217</v>
      </c>
      <c r="AK2" s="54"/>
      <c r="AL2" s="54"/>
      <c r="AM2" s="54"/>
      <c r="AN2" s="54"/>
      <c r="AO2" s="54"/>
      <c r="AP2" s="54"/>
    </row>
    <row r="4" spans="1:42" x14ac:dyDescent="0.55000000000000004">
      <c r="B4" s="79" t="s">
        <v>173</v>
      </c>
      <c r="C4" s="80" t="s">
        <v>170</v>
      </c>
      <c r="F4" s="79" t="s">
        <v>173</v>
      </c>
      <c r="G4" s="177" t="s">
        <v>187</v>
      </c>
      <c r="H4" s="178"/>
      <c r="J4" s="10" t="s">
        <v>131</v>
      </c>
      <c r="M4" s="181" t="s">
        <v>182</v>
      </c>
      <c r="N4" s="180"/>
      <c r="R4" s="181" t="s">
        <v>195</v>
      </c>
      <c r="U4" t="s">
        <v>209</v>
      </c>
      <c r="V4" s="207">
        <v>10000</v>
      </c>
      <c r="X4" s="181" t="s">
        <v>182</v>
      </c>
      <c r="Y4" s="180"/>
      <c r="AC4" s="181" t="s">
        <v>195</v>
      </c>
      <c r="AJ4" s="10" t="s">
        <v>228</v>
      </c>
      <c r="AM4" s="43" t="s">
        <v>222</v>
      </c>
      <c r="AN4" s="210" t="s">
        <v>223</v>
      </c>
      <c r="AO4" s="210" t="s">
        <v>224</v>
      </c>
      <c r="AP4" s="208" t="s">
        <v>225</v>
      </c>
    </row>
    <row r="5" spans="1:42" ht="18.7" x14ac:dyDescent="0.65">
      <c r="A5">
        <v>1</v>
      </c>
      <c r="B5" s="81" t="s">
        <v>15</v>
      </c>
      <c r="C5" s="83">
        <v>7.0000000000000007E-2</v>
      </c>
      <c r="F5" s="171" t="s">
        <v>15</v>
      </c>
      <c r="G5" s="173" t="s">
        <v>188</v>
      </c>
      <c r="H5" s="174"/>
      <c r="J5" s="78" t="s">
        <v>179</v>
      </c>
      <c r="M5" s="183" t="s">
        <v>194</v>
      </c>
      <c r="N5" s="184"/>
      <c r="P5" s="10" t="s">
        <v>201</v>
      </c>
      <c r="R5" s="183" t="s">
        <v>181</v>
      </c>
      <c r="S5" s="184"/>
      <c r="T5" s="8"/>
      <c r="U5" s="43" t="s">
        <v>173</v>
      </c>
      <c r="V5" s="208" t="s">
        <v>210</v>
      </c>
      <c r="X5" s="183" t="s">
        <v>194</v>
      </c>
      <c r="Y5" s="184"/>
      <c r="AA5" s="10" t="s">
        <v>201</v>
      </c>
      <c r="AC5" s="183" t="s">
        <v>181</v>
      </c>
      <c r="AD5" s="184"/>
      <c r="AF5" s="214" t="s">
        <v>213</v>
      </c>
      <c r="AG5" s="215" t="s">
        <v>212</v>
      </c>
      <c r="AH5" s="216" t="s">
        <v>211</v>
      </c>
      <c r="AJ5" s="182" t="s">
        <v>218</v>
      </c>
      <c r="AK5" s="182"/>
      <c r="AM5" s="239">
        <v>5.1390685021056434E-4</v>
      </c>
      <c r="AN5" s="225">
        <v>0.1</v>
      </c>
      <c r="AO5" s="225">
        <f>$AK$7*AM5^2+$AK$8*AM5+$AK$9</f>
        <v>0.10284978217865545</v>
      </c>
      <c r="AP5" s="236">
        <f>AN5-AO5</f>
        <v>-2.8497821786554467E-3</v>
      </c>
    </row>
    <row r="6" spans="1:42" ht="16.350000000000001" x14ac:dyDescent="0.65">
      <c r="A6">
        <v>2</v>
      </c>
      <c r="B6" s="81" t="s">
        <v>16</v>
      </c>
      <c r="C6" s="84">
        <v>0.12</v>
      </c>
      <c r="F6" s="171" t="s">
        <v>16</v>
      </c>
      <c r="G6" s="173" t="s">
        <v>189</v>
      </c>
      <c r="H6" s="174"/>
      <c r="M6" s="187" t="s">
        <v>183</v>
      </c>
      <c r="N6" s="254">
        <v>0.18980373243166745</v>
      </c>
      <c r="O6" s="2" t="s">
        <v>199</v>
      </c>
      <c r="P6" s="2">
        <v>0</v>
      </c>
      <c r="R6" s="187" t="s">
        <v>180</v>
      </c>
      <c r="S6" s="198">
        <v>7.0000000000000007E-2</v>
      </c>
      <c r="T6" s="196"/>
      <c r="U6" s="211" t="s">
        <v>15</v>
      </c>
      <c r="V6" s="209">
        <f>$V$4*N6</f>
        <v>1898.0373243166746</v>
      </c>
      <c r="X6" s="187" t="s">
        <v>183</v>
      </c>
      <c r="Y6" s="201">
        <v>0</v>
      </c>
      <c r="Z6" s="2" t="s">
        <v>199</v>
      </c>
      <c r="AA6" s="2">
        <v>0</v>
      </c>
      <c r="AC6" s="187" t="s">
        <v>180</v>
      </c>
      <c r="AD6" s="198">
        <v>7.0000000000000007E-2</v>
      </c>
      <c r="AF6" s="217"/>
      <c r="AG6" s="218"/>
      <c r="AH6" s="219"/>
      <c r="AM6" s="239">
        <v>6.0327382427530424E-4</v>
      </c>
      <c r="AN6" s="225">
        <v>0.105</v>
      </c>
      <c r="AO6" s="225">
        <f>$AK$7*AM6^2+$AK$8*AM6+$AK$9</f>
        <v>0.10534274189545464</v>
      </c>
      <c r="AP6" s="236">
        <f t="shared" ref="AP6:AP12" si="0">AN6-AO6</f>
        <v>-3.427418954546485E-4</v>
      </c>
    </row>
    <row r="7" spans="1:42" ht="17.7" x14ac:dyDescent="0.7">
      <c r="A7">
        <v>3</v>
      </c>
      <c r="B7" s="81" t="s">
        <v>17</v>
      </c>
      <c r="C7" s="84">
        <v>0.11</v>
      </c>
      <c r="F7" s="171" t="s">
        <v>17</v>
      </c>
      <c r="G7" s="173" t="s">
        <v>190</v>
      </c>
      <c r="H7" s="174"/>
      <c r="J7" s="10" t="s">
        <v>129</v>
      </c>
      <c r="L7" s="31"/>
      <c r="M7" s="185"/>
      <c r="N7" s="255">
        <v>0.10863073716281064</v>
      </c>
      <c r="O7" s="2" t="s">
        <v>199</v>
      </c>
      <c r="P7" s="2">
        <v>0</v>
      </c>
      <c r="R7" s="185"/>
      <c r="S7" s="199">
        <v>0.12</v>
      </c>
      <c r="T7" s="196"/>
      <c r="U7" s="211" t="s">
        <v>16</v>
      </c>
      <c r="V7" s="209">
        <f t="shared" ref="V7:V11" si="1">$V$4*N7</f>
        <v>1086.3073716281065</v>
      </c>
      <c r="X7" s="185"/>
      <c r="Y7" s="202">
        <v>9.6590865641987711E-2</v>
      </c>
      <c r="Z7" s="2" t="s">
        <v>199</v>
      </c>
      <c r="AA7" s="2">
        <v>0</v>
      </c>
      <c r="AC7" s="185"/>
      <c r="AD7" s="199">
        <v>0.12</v>
      </c>
      <c r="AF7" s="52" t="s">
        <v>214</v>
      </c>
      <c r="AG7" s="229" t="s">
        <v>206</v>
      </c>
      <c r="AH7" s="230" t="s">
        <v>207</v>
      </c>
      <c r="AJ7" s="36" t="s">
        <v>219</v>
      </c>
      <c r="AK7" s="241">
        <v>-5989.2788324919611</v>
      </c>
      <c r="AM7" s="239">
        <v>7.3563762962748809E-4</v>
      </c>
      <c r="AN7" s="225">
        <v>0.11</v>
      </c>
      <c r="AO7" s="225">
        <f>$AK$7*AM7^2+$AK$8*AM7+$AK$9</f>
        <v>0.10885935080429862</v>
      </c>
      <c r="AP7" s="236">
        <f t="shared" si="0"/>
        <v>1.1406491957013792E-3</v>
      </c>
    </row>
    <row r="8" spans="1:42" ht="16.350000000000001" x14ac:dyDescent="0.65">
      <c r="A8">
        <v>4</v>
      </c>
      <c r="B8" s="81" t="s">
        <v>18</v>
      </c>
      <c r="C8" s="84">
        <v>0.14000000000000001</v>
      </c>
      <c r="F8" s="171" t="s">
        <v>18</v>
      </c>
      <c r="G8" s="173" t="s">
        <v>191</v>
      </c>
      <c r="H8" s="174"/>
      <c r="I8" s="12"/>
      <c r="J8" t="s">
        <v>186</v>
      </c>
      <c r="M8" s="185"/>
      <c r="N8" s="255">
        <v>0.27082802168862358</v>
      </c>
      <c r="O8" s="2" t="s">
        <v>199</v>
      </c>
      <c r="P8" s="2">
        <v>0</v>
      </c>
      <c r="R8" s="185"/>
      <c r="S8" s="199">
        <v>0.11</v>
      </c>
      <c r="T8" s="196"/>
      <c r="U8" s="211" t="s">
        <v>17</v>
      </c>
      <c r="V8" s="209">
        <f t="shared" si="1"/>
        <v>2708.2802168862358</v>
      </c>
      <c r="X8" s="185"/>
      <c r="Y8" s="202">
        <v>0.10227274824247519</v>
      </c>
      <c r="Z8" s="2" t="s">
        <v>199</v>
      </c>
      <c r="AA8" s="2">
        <v>0</v>
      </c>
      <c r="AC8" s="185"/>
      <c r="AD8" s="199">
        <v>0.11</v>
      </c>
      <c r="AF8" s="221">
        <v>0.1</v>
      </c>
      <c r="AG8" s="233">
        <v>5.1390685021056434E-4</v>
      </c>
      <c r="AH8" s="231">
        <v>9.9999999996049943E-2</v>
      </c>
      <c r="AJ8" s="220" t="s">
        <v>220</v>
      </c>
      <c r="AK8" s="242">
        <v>34.586867196458648</v>
      </c>
      <c r="AM8" s="239">
        <v>9.1099787353936799E-4</v>
      </c>
      <c r="AN8" s="225">
        <v>0.115</v>
      </c>
      <c r="AO8" s="225">
        <f>$AK$7*AM8^2+$AK$8*AM8+$AK$9</f>
        <v>0.11319508163552988</v>
      </c>
      <c r="AP8" s="236">
        <f t="shared" si="0"/>
        <v>1.8049183644701233E-3</v>
      </c>
    </row>
    <row r="9" spans="1:42" ht="19" x14ac:dyDescent="0.7">
      <c r="A9">
        <v>5</v>
      </c>
      <c r="B9" s="81" t="s">
        <v>19</v>
      </c>
      <c r="C9" s="84">
        <v>0.14000000000000001</v>
      </c>
      <c r="F9" s="171" t="s">
        <v>19</v>
      </c>
      <c r="G9" s="173" t="s">
        <v>192</v>
      </c>
      <c r="H9" s="174"/>
      <c r="J9" s="78" t="s">
        <v>198</v>
      </c>
      <c r="K9" s="31" t="s">
        <v>175</v>
      </c>
      <c r="M9" s="185"/>
      <c r="N9" s="255">
        <v>4.7943053484231439E-2</v>
      </c>
      <c r="O9" s="2" t="s">
        <v>199</v>
      </c>
      <c r="P9" s="2">
        <v>0</v>
      </c>
      <c r="R9" s="185"/>
      <c r="S9" s="199">
        <v>0.14000000000000001</v>
      </c>
      <c r="T9" s="196"/>
      <c r="U9" s="211" t="s">
        <v>18</v>
      </c>
      <c r="V9" s="209">
        <f t="shared" si="1"/>
        <v>479.43053484231439</v>
      </c>
      <c r="X9" s="185"/>
      <c r="Y9" s="202">
        <v>0.35956817935749064</v>
      </c>
      <c r="Z9" s="2" t="s">
        <v>199</v>
      </c>
      <c r="AA9" s="2">
        <v>0</v>
      </c>
      <c r="AC9" s="185"/>
      <c r="AD9" s="199">
        <v>0.14000000000000001</v>
      </c>
      <c r="AF9" s="221">
        <v>0.105</v>
      </c>
      <c r="AG9" s="233">
        <v>6.0327382427530424E-4</v>
      </c>
      <c r="AH9" s="231">
        <v>0.10500000000016574</v>
      </c>
      <c r="AJ9" s="52" t="s">
        <v>221</v>
      </c>
      <c r="AK9" s="243">
        <v>8.665712424020576E-2</v>
      </c>
      <c r="AM9" s="239">
        <v>1.1293514127867191E-3</v>
      </c>
      <c r="AN9" s="225">
        <v>0.12</v>
      </c>
      <c r="AO9" s="225">
        <f>$AK$7*AM9^2+$AK$8*AM9+$AK$9</f>
        <v>0.11807891803915038</v>
      </c>
      <c r="AP9" s="236">
        <f t="shared" si="0"/>
        <v>1.9210819608496132E-3</v>
      </c>
    </row>
    <row r="10" spans="1:42" ht="16.350000000000001" x14ac:dyDescent="0.65">
      <c r="A10">
        <v>6</v>
      </c>
      <c r="B10" s="82" t="s">
        <v>20</v>
      </c>
      <c r="C10" s="85">
        <v>0.09</v>
      </c>
      <c r="F10" s="172" t="s">
        <v>20</v>
      </c>
      <c r="G10" s="175" t="s">
        <v>193</v>
      </c>
      <c r="H10" s="176"/>
      <c r="M10" s="185"/>
      <c r="N10" s="255">
        <v>0.25447058982225185</v>
      </c>
      <c r="O10" s="2" t="s">
        <v>199</v>
      </c>
      <c r="P10" s="2">
        <v>0</v>
      </c>
      <c r="R10" s="185"/>
      <c r="S10" s="199">
        <v>0.14000000000000001</v>
      </c>
      <c r="T10" s="196"/>
      <c r="U10" s="211" t="s">
        <v>19</v>
      </c>
      <c r="V10" s="209">
        <f t="shared" si="1"/>
        <v>2544.7058982225185</v>
      </c>
      <c r="X10" s="185"/>
      <c r="Y10" s="202">
        <v>0.44156820675804659</v>
      </c>
      <c r="Z10" s="2" t="s">
        <v>199</v>
      </c>
      <c r="AA10" s="2">
        <v>0</v>
      </c>
      <c r="AC10" s="185"/>
      <c r="AD10" s="199">
        <v>0.14000000000000001</v>
      </c>
      <c r="AF10" s="221">
        <v>0.11</v>
      </c>
      <c r="AG10" s="233">
        <v>7.3563762962748809E-4</v>
      </c>
      <c r="AH10" s="231">
        <v>0.11000000000142571</v>
      </c>
      <c r="AM10" s="239">
        <v>1.4634977515337957E-3</v>
      </c>
      <c r="AN10" s="225">
        <v>0.125</v>
      </c>
      <c r="AO10" s="225">
        <f>$AK$7*AM10^2+$AK$8*AM10+$AK$9</f>
        <v>0.12444693547412176</v>
      </c>
      <c r="AP10" s="236">
        <f t="shared" si="0"/>
        <v>5.5306452587823574E-4</v>
      </c>
    </row>
    <row r="11" spans="1:42" x14ac:dyDescent="0.55000000000000004">
      <c r="B11" s="160" t="s">
        <v>171</v>
      </c>
      <c r="C11" s="160"/>
      <c r="J11" t="s">
        <v>177</v>
      </c>
      <c r="M11" s="186"/>
      <c r="N11" s="256">
        <v>0.12832286541041538</v>
      </c>
      <c r="O11" s="2" t="s">
        <v>199</v>
      </c>
      <c r="P11" s="2">
        <v>0</v>
      </c>
      <c r="R11" s="186"/>
      <c r="S11" s="200">
        <v>0.09</v>
      </c>
      <c r="T11" s="196"/>
      <c r="U11" s="212" t="s">
        <v>20</v>
      </c>
      <c r="V11" s="209">
        <f t="shared" si="1"/>
        <v>1283.2286541041537</v>
      </c>
      <c r="X11" s="186"/>
      <c r="Y11" s="203">
        <v>0</v>
      </c>
      <c r="Z11" s="2" t="s">
        <v>199</v>
      </c>
      <c r="AA11" s="2">
        <v>0</v>
      </c>
      <c r="AC11" s="186"/>
      <c r="AD11" s="200">
        <v>0.09</v>
      </c>
      <c r="AF11" s="221">
        <v>0.115</v>
      </c>
      <c r="AG11" s="233">
        <v>9.1099787353936799E-4</v>
      </c>
      <c r="AH11" s="231">
        <v>0.11500000000112605</v>
      </c>
      <c r="AM11" s="239">
        <v>2.0979200762332112E-3</v>
      </c>
      <c r="AN11" s="225">
        <v>0.13</v>
      </c>
      <c r="AO11" s="225">
        <f>$AK$7*AM11^2+$AK$8*AM11+$AK$9</f>
        <v>0.1328571821664985</v>
      </c>
      <c r="AP11" s="236">
        <f t="shared" si="0"/>
        <v>-2.8571821664984953E-3</v>
      </c>
    </row>
    <row r="12" spans="1:42" ht="17.7" x14ac:dyDescent="0.7">
      <c r="J12" s="24" t="s">
        <v>196</v>
      </c>
      <c r="K12" t="s">
        <v>174</v>
      </c>
      <c r="AF12" s="221">
        <v>0.12</v>
      </c>
      <c r="AG12" s="233">
        <v>1.1293514127867191E-3</v>
      </c>
      <c r="AH12" s="231">
        <v>0.12000000002773167</v>
      </c>
      <c r="AM12" s="240">
        <v>3.4962482661452837E-3</v>
      </c>
      <c r="AN12" s="244">
        <v>0.13500000000000001</v>
      </c>
      <c r="AO12" s="244">
        <f>$AK$7*AM12^2+$AK$8*AM12+$AK$9</f>
        <v>0.13436993996818772</v>
      </c>
      <c r="AP12" s="237">
        <f t="shared" si="0"/>
        <v>6.3006003181229064E-4</v>
      </c>
    </row>
    <row r="13" spans="1:42" x14ac:dyDescent="0.55000000000000004"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M13" s="181" t="s">
        <v>195</v>
      </c>
      <c r="X13" s="181" t="s">
        <v>195</v>
      </c>
      <c r="AF13" s="221">
        <v>0.125</v>
      </c>
      <c r="AG13" s="233">
        <v>1.4634977515337957E-3</v>
      </c>
      <c r="AH13" s="231">
        <v>0.12500000057831565</v>
      </c>
    </row>
    <row r="14" spans="1:42" x14ac:dyDescent="0.55000000000000004">
      <c r="B14" s="161" t="s">
        <v>173</v>
      </c>
      <c r="C14" s="164" t="s">
        <v>15</v>
      </c>
      <c r="D14" s="166" t="s">
        <v>16</v>
      </c>
      <c r="E14" s="166" t="s">
        <v>17</v>
      </c>
      <c r="F14" s="166" t="s">
        <v>18</v>
      </c>
      <c r="G14" s="166" t="s">
        <v>19</v>
      </c>
      <c r="H14" s="168" t="s">
        <v>20</v>
      </c>
      <c r="J14" t="s">
        <v>178</v>
      </c>
      <c r="M14" s="183" t="s">
        <v>234</v>
      </c>
      <c r="N14" s="188"/>
      <c r="O14" s="188"/>
      <c r="P14" s="188"/>
      <c r="Q14" s="188"/>
      <c r="R14" s="188"/>
      <c r="S14" s="184"/>
      <c r="T14" s="8"/>
      <c r="U14" s="8"/>
      <c r="V14" s="8"/>
      <c r="X14" s="183" t="s">
        <v>184</v>
      </c>
      <c r="Y14" s="188"/>
      <c r="Z14" s="188"/>
      <c r="AA14" s="188"/>
      <c r="AB14" s="188"/>
      <c r="AC14" s="188"/>
      <c r="AD14" s="184"/>
      <c r="AF14" s="221">
        <v>0.13</v>
      </c>
      <c r="AG14" s="233">
        <v>2.0979200762332112E-3</v>
      </c>
      <c r="AH14" s="231">
        <v>0.13000000013365989</v>
      </c>
      <c r="AM14" s="10" t="s">
        <v>226</v>
      </c>
    </row>
    <row r="15" spans="1:42" ht="19" x14ac:dyDescent="0.7">
      <c r="B15" s="162"/>
      <c r="C15" s="165"/>
      <c r="D15" s="167"/>
      <c r="E15" s="167"/>
      <c r="F15" s="167"/>
      <c r="G15" s="167"/>
      <c r="H15" s="169"/>
      <c r="J15" s="24" t="s">
        <v>185</v>
      </c>
      <c r="K15" s="170" t="s">
        <v>208</v>
      </c>
      <c r="M15" s="187" t="s">
        <v>176</v>
      </c>
      <c r="N15" s="227">
        <v>1E-3</v>
      </c>
      <c r="O15" s="227">
        <v>2.9999999999999997E-4</v>
      </c>
      <c r="P15" s="227">
        <v>-2.9999999999999997E-4</v>
      </c>
      <c r="Q15" s="227">
        <v>3.5E-4</v>
      </c>
      <c r="R15" s="227">
        <v>-3.5E-4</v>
      </c>
      <c r="S15" s="204">
        <v>4.0000000000000002E-4</v>
      </c>
      <c r="T15" s="38"/>
      <c r="U15" s="38"/>
      <c r="V15" s="38"/>
      <c r="X15" s="187" t="s">
        <v>176</v>
      </c>
      <c r="Y15" s="227">
        <v>1E-3</v>
      </c>
      <c r="Z15" s="227">
        <v>2.9999999999999997E-4</v>
      </c>
      <c r="AA15" s="227">
        <v>-2.9999999999999997E-4</v>
      </c>
      <c r="AB15" s="227">
        <v>3.5E-4</v>
      </c>
      <c r="AC15" s="227">
        <v>-3.5E-4</v>
      </c>
      <c r="AD15" s="204">
        <v>4.0000000000000002E-4</v>
      </c>
      <c r="AF15" s="222">
        <v>0.13500000000000001</v>
      </c>
      <c r="AG15" s="234">
        <v>3.4962482661452837E-3</v>
      </c>
      <c r="AH15" s="232">
        <v>0.13500000023988601</v>
      </c>
      <c r="AM15" s="238" t="s">
        <v>227</v>
      </c>
      <c r="AN15" s="194"/>
      <c r="AO15" s="194"/>
      <c r="AP15" s="252">
        <f t="array" ref="AP15">MMULT(TRANSPOSE(AP5:AP12),AP5:AP12)</f>
        <v>2.5354443209068789E-5</v>
      </c>
    </row>
    <row r="16" spans="1:42" x14ac:dyDescent="0.55000000000000004">
      <c r="A16">
        <v>1</v>
      </c>
      <c r="B16" s="81" t="s">
        <v>15</v>
      </c>
      <c r="C16" s="86">
        <v>1E-3</v>
      </c>
      <c r="D16" s="87">
        <v>2.9999999999999997E-4</v>
      </c>
      <c r="E16" s="87">
        <v>-2.9999999999999997E-4</v>
      </c>
      <c r="F16" s="87">
        <v>3.5E-4</v>
      </c>
      <c r="G16" s="87">
        <v>-3.5E-4</v>
      </c>
      <c r="H16" s="88">
        <v>4.0000000000000002E-4</v>
      </c>
      <c r="M16" s="185"/>
      <c r="N16" s="228">
        <v>2.9999999999999997E-4</v>
      </c>
      <c r="O16" s="228">
        <v>8.9999999999999993E-3</v>
      </c>
      <c r="P16" s="228">
        <v>4.0000000000000002E-4</v>
      </c>
      <c r="Q16" s="228">
        <v>1.6000000000000001E-3</v>
      </c>
      <c r="R16" s="228">
        <v>-1.6000000000000001E-3</v>
      </c>
      <c r="S16" s="205">
        <v>5.9999999999999995E-4</v>
      </c>
      <c r="T16" s="38"/>
      <c r="U16" s="38"/>
      <c r="V16" s="38"/>
      <c r="X16" s="185"/>
      <c r="Y16" s="228">
        <v>2.9999999999999997E-4</v>
      </c>
      <c r="Z16" s="228">
        <v>8.9999999999999993E-3</v>
      </c>
      <c r="AA16" s="228">
        <v>4.0000000000000002E-4</v>
      </c>
      <c r="AB16" s="228">
        <v>1.6000000000000001E-3</v>
      </c>
      <c r="AC16" s="228">
        <v>-1.6000000000000001E-3</v>
      </c>
      <c r="AD16" s="205">
        <v>5.9999999999999995E-4</v>
      </c>
    </row>
    <row r="17" spans="1:30" x14ac:dyDescent="0.55000000000000004">
      <c r="A17">
        <v>2</v>
      </c>
      <c r="B17" s="81" t="s">
        <v>16</v>
      </c>
      <c r="C17" s="89" t="s">
        <v>21</v>
      </c>
      <c r="D17" s="90">
        <v>8.9999999999999993E-3</v>
      </c>
      <c r="E17" s="90">
        <v>4.0000000000000002E-4</v>
      </c>
      <c r="F17" s="90">
        <v>1.6000000000000001E-3</v>
      </c>
      <c r="G17" s="90">
        <v>-1.6000000000000001E-3</v>
      </c>
      <c r="H17" s="91">
        <v>5.9999999999999995E-4</v>
      </c>
      <c r="M17" s="185"/>
      <c r="N17" s="228">
        <v>-2.9999999999999997E-4</v>
      </c>
      <c r="O17" s="228">
        <v>4.0000000000000002E-4</v>
      </c>
      <c r="P17" s="228">
        <v>8.0000000000000002E-3</v>
      </c>
      <c r="Q17" s="228">
        <v>1.5E-3</v>
      </c>
      <c r="R17" s="228">
        <v>-5.4999999999999997E-3</v>
      </c>
      <c r="S17" s="205">
        <v>-6.9999999999999999E-4</v>
      </c>
      <c r="T17" s="38"/>
      <c r="U17" s="38"/>
      <c r="V17" s="38"/>
      <c r="X17" s="185"/>
      <c r="Y17" s="228">
        <v>-2.9999999999999997E-4</v>
      </c>
      <c r="Z17" s="228">
        <v>4.0000000000000002E-4</v>
      </c>
      <c r="AA17" s="228">
        <v>8.0000000000000002E-3</v>
      </c>
      <c r="AB17" s="228">
        <v>1.5E-3</v>
      </c>
      <c r="AC17" s="228">
        <v>-5.4999999999999997E-3</v>
      </c>
      <c r="AD17" s="205">
        <v>-6.9999999999999999E-4</v>
      </c>
    </row>
    <row r="18" spans="1:30" x14ac:dyDescent="0.55000000000000004">
      <c r="A18">
        <v>3</v>
      </c>
      <c r="B18" s="81" t="s">
        <v>17</v>
      </c>
      <c r="C18" s="89" t="s">
        <v>21</v>
      </c>
      <c r="D18" s="90"/>
      <c r="E18" s="90">
        <v>8.0000000000000002E-3</v>
      </c>
      <c r="F18" s="90">
        <v>1.5E-3</v>
      </c>
      <c r="G18" s="90">
        <v>-5.4999999999999997E-3</v>
      </c>
      <c r="H18" s="91">
        <v>-6.9999999999999999E-4</v>
      </c>
      <c r="M18" s="185"/>
      <c r="N18" s="228">
        <v>3.5E-4</v>
      </c>
      <c r="O18" s="228">
        <v>1.6000000000000001E-3</v>
      </c>
      <c r="P18" s="228">
        <v>1.5E-3</v>
      </c>
      <c r="Q18" s="228">
        <v>1.2E-2</v>
      </c>
      <c r="R18" s="228">
        <v>-5.0000000000000001E-4</v>
      </c>
      <c r="S18" s="205">
        <v>8.0000000000000004E-4</v>
      </c>
      <c r="T18" s="38"/>
      <c r="U18" s="38"/>
      <c r="V18" s="38"/>
      <c r="X18" s="185"/>
      <c r="Y18" s="228">
        <v>3.5E-4</v>
      </c>
      <c r="Z18" s="228">
        <v>1.6000000000000001E-3</v>
      </c>
      <c r="AA18" s="228">
        <v>1.5E-3</v>
      </c>
      <c r="AB18" s="228">
        <v>1.2E-2</v>
      </c>
      <c r="AC18" s="228">
        <v>-5.0000000000000001E-4</v>
      </c>
      <c r="AD18" s="205">
        <v>8.0000000000000004E-4</v>
      </c>
    </row>
    <row r="19" spans="1:30" x14ac:dyDescent="0.55000000000000004">
      <c r="A19">
        <v>4</v>
      </c>
      <c r="B19" s="81" t="s">
        <v>18</v>
      </c>
      <c r="C19" s="89"/>
      <c r="D19" s="90"/>
      <c r="E19" s="90"/>
      <c r="F19" s="90">
        <v>1.2E-2</v>
      </c>
      <c r="G19" s="90">
        <v>-5.0000000000000001E-4</v>
      </c>
      <c r="H19" s="91">
        <v>8.0000000000000004E-4</v>
      </c>
      <c r="M19" s="185"/>
      <c r="N19" s="228">
        <v>-3.5E-4</v>
      </c>
      <c r="O19" s="228">
        <v>-1.6000000000000001E-3</v>
      </c>
      <c r="P19" s="228">
        <v>-5.4999999999999997E-3</v>
      </c>
      <c r="Q19" s="228">
        <v>-5.0000000000000001E-4</v>
      </c>
      <c r="R19" s="228">
        <v>1.2E-2</v>
      </c>
      <c r="S19" s="205">
        <v>-8.0000000000000004E-4</v>
      </c>
      <c r="T19" s="38"/>
      <c r="U19" s="38"/>
      <c r="V19" s="38"/>
      <c r="X19" s="185"/>
      <c r="Y19" s="228">
        <v>-3.5E-4</v>
      </c>
      <c r="Z19" s="228">
        <v>-1.6000000000000001E-3</v>
      </c>
      <c r="AA19" s="228">
        <v>-5.4999999999999997E-3</v>
      </c>
      <c r="AB19" s="228">
        <v>-5.0000000000000001E-4</v>
      </c>
      <c r="AC19" s="228">
        <v>1.2E-2</v>
      </c>
      <c r="AD19" s="205">
        <v>-8.0000000000000004E-4</v>
      </c>
    </row>
    <row r="20" spans="1:30" x14ac:dyDescent="0.55000000000000004">
      <c r="A20">
        <v>5</v>
      </c>
      <c r="B20" s="81" t="s">
        <v>19</v>
      </c>
      <c r="C20" s="89"/>
      <c r="D20" s="90"/>
      <c r="E20" s="90"/>
      <c r="F20" s="90"/>
      <c r="G20" s="90">
        <v>1.2E-2</v>
      </c>
      <c r="H20" s="91">
        <v>-8.0000000000000004E-4</v>
      </c>
      <c r="M20" s="186"/>
      <c r="N20" s="223">
        <v>4.0000000000000002E-4</v>
      </c>
      <c r="O20" s="223">
        <v>5.9999999999999995E-4</v>
      </c>
      <c r="P20" s="223">
        <v>-6.9999999999999999E-4</v>
      </c>
      <c r="Q20" s="223">
        <v>8.0000000000000004E-4</v>
      </c>
      <c r="R20" s="223">
        <v>-8.0000000000000004E-4</v>
      </c>
      <c r="S20" s="206">
        <v>5.0000000000000001E-3</v>
      </c>
      <c r="T20" s="38"/>
      <c r="U20" s="38"/>
      <c r="V20" s="38"/>
      <c r="X20" s="186"/>
      <c r="Y20" s="223">
        <v>4.0000000000000002E-4</v>
      </c>
      <c r="Z20" s="223">
        <v>5.9999999999999995E-4</v>
      </c>
      <c r="AA20" s="223">
        <v>-6.9999999999999999E-4</v>
      </c>
      <c r="AB20" s="223">
        <v>8.0000000000000004E-4</v>
      </c>
      <c r="AC20" s="223">
        <v>-8.0000000000000004E-4</v>
      </c>
      <c r="AD20" s="206">
        <v>5.0000000000000001E-3</v>
      </c>
    </row>
    <row r="21" spans="1:30" x14ac:dyDescent="0.55000000000000004">
      <c r="A21">
        <v>6</v>
      </c>
      <c r="B21" s="82" t="s">
        <v>20</v>
      </c>
      <c r="C21" s="92"/>
      <c r="D21" s="93"/>
      <c r="E21" s="93"/>
      <c r="F21" s="93"/>
      <c r="G21" s="93"/>
      <c r="H21" s="94">
        <v>5.0000000000000001E-3</v>
      </c>
    </row>
    <row r="22" spans="1:30" ht="18" x14ac:dyDescent="0.55000000000000004">
      <c r="B22" s="1"/>
      <c r="C22" s="163" t="s">
        <v>172</v>
      </c>
      <c r="D22" s="163"/>
      <c r="E22" s="163"/>
      <c r="F22" s="163"/>
      <c r="G22" s="163"/>
      <c r="H22" s="163"/>
      <c r="M22" s="11" t="s">
        <v>203</v>
      </c>
      <c r="N22" s="250" t="s">
        <v>205</v>
      </c>
      <c r="O22" s="251">
        <f t="array" ref="O22">MMULT(MMULT(TRANSPOSE(N6:N11),N15:S20),N6:N11)</f>
        <v>7.3563739227060655E-4</v>
      </c>
      <c r="P22" s="194"/>
      <c r="Q22" s="195" t="s">
        <v>204</v>
      </c>
      <c r="X22" s="11" t="s">
        <v>203</v>
      </c>
      <c r="Y22" s="213" t="s">
        <v>205</v>
      </c>
      <c r="Z22" s="193">
        <f t="array" ref="Z22">MMULT(MMULT(TRANSPOSE(Y6:Y11),Y15:AD20),Y6:Y11)</f>
        <v>3.4962482661452837E-3</v>
      </c>
      <c r="AA22" s="194"/>
      <c r="AB22" s="195" t="s">
        <v>204</v>
      </c>
    </row>
    <row r="24" spans="1:30" x14ac:dyDescent="0.55000000000000004">
      <c r="M24" s="44" t="s">
        <v>202</v>
      </c>
      <c r="N24" s="189" t="s">
        <v>197</v>
      </c>
      <c r="O24" s="197" cm="1">
        <f t="array" ref="O24">MMULT(TRANSPOSE(S6:S11),N6:N11)</f>
        <v>0.11000000006534763</v>
      </c>
      <c r="P24" s="58" t="s">
        <v>199</v>
      </c>
      <c r="Q24" s="190">
        <v>0.11</v>
      </c>
      <c r="X24" s="44" t="s">
        <v>202</v>
      </c>
      <c r="Y24" s="189" t="s">
        <v>197</v>
      </c>
      <c r="Z24" s="226" cm="1">
        <f t="array" ref="Z24">MMULT(TRANSPOSE(AD6:AD11),Y6:Y11)</f>
        <v>0.13500000023988601</v>
      </c>
      <c r="AA24" s="58" t="s">
        <v>199</v>
      </c>
      <c r="AB24" s="253">
        <v>0.13500000000000001</v>
      </c>
    </row>
    <row r="25" spans="1:30" ht="17.7" x14ac:dyDescent="0.7">
      <c r="M25" s="192"/>
      <c r="N25" s="191" t="s">
        <v>200</v>
      </c>
      <c r="O25" s="224">
        <f>SUM(N6:N11)</f>
        <v>0.9999990000000003</v>
      </c>
      <c r="P25" s="33" t="s">
        <v>124</v>
      </c>
      <c r="Q25" s="34">
        <v>1</v>
      </c>
      <c r="X25" s="192"/>
      <c r="Y25" s="191" t="s">
        <v>200</v>
      </c>
      <c r="Z25" s="224">
        <f>SUM(Y6:Y11)</f>
        <v>1.0000000000000002</v>
      </c>
      <c r="AA25" s="33" t="s">
        <v>124</v>
      </c>
      <c r="AB25" s="34">
        <v>1</v>
      </c>
    </row>
    <row r="27" spans="1:30" x14ac:dyDescent="0.55000000000000004">
      <c r="T27" s="207"/>
      <c r="U27" s="207"/>
      <c r="V27" s="207"/>
    </row>
  </sheetData>
  <mergeCells count="19">
    <mergeCell ref="AH5:AH6"/>
    <mergeCell ref="AG5:AG6"/>
    <mergeCell ref="AF5:AF6"/>
    <mergeCell ref="G10:H10"/>
    <mergeCell ref="G4:H4"/>
    <mergeCell ref="G5:H5"/>
    <mergeCell ref="G6:H6"/>
    <mergeCell ref="G7:H7"/>
    <mergeCell ref="G8:H8"/>
    <mergeCell ref="G9:H9"/>
    <mergeCell ref="B11:C11"/>
    <mergeCell ref="B14:B15"/>
    <mergeCell ref="C22:H22"/>
    <mergeCell ref="C14:C15"/>
    <mergeCell ref="D14:D15"/>
    <mergeCell ref="E14:E15"/>
    <mergeCell ref="F14:F15"/>
    <mergeCell ref="G14:G15"/>
    <mergeCell ref="H14:H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Sourabh Khot</cp:lastModifiedBy>
  <dcterms:created xsi:type="dcterms:W3CDTF">2020-12-01T18:44:30Z</dcterms:created>
  <dcterms:modified xsi:type="dcterms:W3CDTF">2022-07-02T08:49:50Z</dcterms:modified>
</cp:coreProperties>
</file>